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comments16.xml" ContentType="application/vnd.openxmlformats-officedocument.spreadsheetml.comments+xml"/>
  <Override PartName="/xl/drawings/drawing1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comments14.xml" ContentType="application/vnd.openxmlformats-officedocument.spreadsheetml.comments+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comments10.xml" ContentType="application/vnd.openxmlformats-officedocument.spreadsheetml.comment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14.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comments13.xml" ContentType="application/vnd.openxmlformats-officedocument.spreadsheetml.comments+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comments11.xml" ContentType="application/vnd.openxmlformats-officedocument.spreadsheetml.comments+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600" windowWidth="19815" windowHeight="6600" firstSheet="1" activeTab="1"/>
  </bookViews>
  <sheets>
    <sheet name="Read_Me" sheetId="1" r:id="rId1"/>
    <sheet name="Version History" sheetId="2" r:id="rId2"/>
    <sheet name="Rules Clarifications" sheetId="3" r:id="rId3"/>
    <sheet name="Cover Sheet" sheetId="4" r:id="rId4"/>
    <sheet name="Chassis Pics" sheetId="5" r:id="rId5"/>
    <sheet name="MaterialData" sheetId="6" r:id="rId6"/>
    <sheet name="T2.9 Main Hoop Tubing" sheetId="7" r:id="rId7"/>
    <sheet name="T2.10 Front Hoop Tubing" sheetId="8" r:id="rId8"/>
    <sheet name="T2.11 Main Hoop Bracing" sheetId="9" r:id="rId9"/>
    <sheet name="T2.11.5 T2.6 MHoop Brace Spt" sheetId="10" r:id="rId10"/>
    <sheet name="T2.12 T2.6 FHoop Bracing" sheetId="11" r:id="rId11"/>
    <sheet name="T2.14 T2.6 Ft Bulkhead" sheetId="12" r:id="rId12"/>
    <sheet name="T2.15 T2.6 FBH S'pt Structure" sheetId="13" r:id="rId13"/>
    <sheet name="T2.16.1 T2.16.2 SIS" sheetId="14" r:id="rId14"/>
    <sheet name="T4.5 Shoulder Harness Bar" sheetId="15" r:id="rId15"/>
    <sheet name="T2.20 IA AI Plate" sheetId="16" r:id="rId16"/>
    <sheet name="3 Point Bending Comp AIP" sheetId="17" r:id="rId17"/>
    <sheet name="Shear Test Comp AIP" sheetId="18" r:id="rId18"/>
    <sheet name="T2.6 Laminate Test" sheetId="19" r:id="rId19"/>
    <sheet name="T2.6 FBHS" sheetId="20" r:id="rId20"/>
    <sheet name="T2.6 Different Layups" sheetId="21" r:id="rId21"/>
    <sheet name="T2.6.9 Shear Tests" sheetId="22" r:id="rId22"/>
    <sheet name="Other 1 Matt´l Shear" sheetId="23" r:id="rId23"/>
    <sheet name="T2.17 Main Hoop Attachments" sheetId="24" r:id="rId24"/>
    <sheet name="T2.17 Front Hoop Attachments" sheetId="25" r:id="rId25"/>
    <sheet name="T2.17 Hoop B'ing Attachments" sheetId="26" r:id="rId26"/>
    <sheet name="T2.18.5 IA Attachments" sheetId="27" r:id="rId27"/>
    <sheet name="T3.5 Harness Attachments" sheetId="28" r:id="rId28"/>
    <sheet name="EV6.5.5&amp;6 Accumulator Container" sheetId="29" r:id="rId29"/>
    <sheet name="EV6.5.6 Alt Matl - 3pt Bending" sheetId="30" r:id="rId30"/>
    <sheet name="EV6.5.6 Alt Matl - Shear" sheetId="31" r:id="rId31"/>
    <sheet name="EV6.5.6 Alt. Matls Summary" sheetId="32" r:id="rId32"/>
    <sheet name="EV6.5.12 Acc. Attachments" sheetId="33" r:id="rId33"/>
    <sheet name="EV6.5.1&amp;3 Accumulator Protect." sheetId="34" r:id="rId34"/>
    <sheet name="EV5.4 Tract. System Prot'n" sheetId="35" r:id="rId35"/>
    <sheet name="Welded Tube Inserts" sheetId="36" r:id="rId36"/>
    <sheet name="Steering Rack Collars" sheetId="37" r:id="rId37"/>
    <sheet name="Monocoque Lap Joints" sheetId="38" r:id="rId38"/>
    <sheet name="Additional Info" sheetId="39" r:id="rId39"/>
    <sheet name="T2.11.5 T2.6 Guidance Notes" sheetId="40" r:id="rId40"/>
    <sheet name="T2.6 T2.12 Guidance Notes" sheetId="41" r:id="rId41"/>
    <sheet name="T2.15 T2.6 Guidance Notes" sheetId="42" r:id="rId42"/>
    <sheet name="T2.20 Guidance Notes" sheetId="43" r:id="rId43"/>
    <sheet name="T2.16.2 Guidance Notes" sheetId="44" r:id="rId44"/>
    <sheet name="T2.6.9 Guidance Notes" sheetId="45" r:id="rId45"/>
    <sheet name="Monocoque Attachments Guidance" sheetId="46" r:id="rId46"/>
    <sheet name="Sheet1" sheetId="47" r:id="rId47"/>
    <sheet name="Sheet2" sheetId="48" r:id="rId48"/>
    <sheet name="Sheet3" sheetId="49" r:id="rId49"/>
    <sheet name="Sheet4" sheetId="50" r:id="rId50"/>
    <sheet name="Sheet5" sheetId="51" r:id="rId51"/>
    <sheet name="Sheet6" sheetId="52" r:id="rId52"/>
  </sheets>
  <definedNames>
    <definedName name="ConstructionType">MaterialData!$B$22:$B$24</definedName>
    <definedName name="Innertable">MaterialData!$C$5:$O$10</definedName>
    <definedName name="Material">MaterialData!$C$3:$N$3</definedName>
    <definedName name="Materialname">MaterialData!$C$4:$O$4</definedName>
    <definedName name="Materials">MaterialData!$C$3:$K$3</definedName>
    <definedName name="Metallic_Mats">MaterialData!$C$3:$E$3</definedName>
    <definedName name="Table">MaterialData!$B$3:$O$10</definedName>
    <definedName name="Tube_Type">MaterialData!$B$26:$B$27</definedName>
  </definedNames>
  <calcPr calcId="125725"/>
</workbook>
</file>

<file path=xl/calcChain.xml><?xml version="1.0" encoding="utf-8"?>
<calcChain xmlns="http://schemas.openxmlformats.org/spreadsheetml/2006/main">
  <c r="AD32" i="4"/>
  <c r="O3" i="39"/>
  <c r="D3"/>
  <c r="C14" i="38"/>
  <c r="C12"/>
  <c r="C8"/>
  <c r="C3"/>
  <c r="C25" i="37"/>
  <c r="C23"/>
  <c r="D20"/>
  <c r="C20"/>
  <c r="D19"/>
  <c r="C19"/>
  <c r="C21" s="1"/>
  <c r="C11"/>
  <c r="C26" s="1"/>
  <c r="C10"/>
  <c r="C9"/>
  <c r="C8"/>
  <c r="C7"/>
  <c r="C24" s="1"/>
  <c r="C6"/>
  <c r="D6" s="1"/>
  <c r="D4"/>
  <c r="D10" s="1"/>
  <c r="D27" i="36"/>
  <c r="D26"/>
  <c r="E26" s="1"/>
  <c r="C21"/>
  <c r="C19"/>
  <c r="C18"/>
  <c r="C17"/>
  <c r="D10"/>
  <c r="C9"/>
  <c r="C8"/>
  <c r="C7"/>
  <c r="C6"/>
  <c r="D6" s="1"/>
  <c r="D4"/>
  <c r="D11" s="1"/>
  <c r="G36" i="35"/>
  <c r="F36"/>
  <c r="F35"/>
  <c r="I34"/>
  <c r="G34"/>
  <c r="F31"/>
  <c r="G30"/>
  <c r="F27"/>
  <c r="I26"/>
  <c r="I33" s="1"/>
  <c r="C25"/>
  <c r="G24"/>
  <c r="G35" s="1"/>
  <c r="F24"/>
  <c r="F32" s="1"/>
  <c r="E24"/>
  <c r="C24"/>
  <c r="C28" s="1"/>
  <c r="I18"/>
  <c r="G18"/>
  <c r="F18"/>
  <c r="E18"/>
  <c r="M11"/>
  <c r="I7"/>
  <c r="I12" s="1" a="1"/>
  <c r="I12" s="1"/>
  <c r="G7"/>
  <c r="G10" s="1" a="1"/>
  <c r="G10" s="1"/>
  <c r="F7"/>
  <c r="F12" s="1" a="1"/>
  <c r="F12" s="1"/>
  <c r="E7"/>
  <c r="E12" s="1" a="1"/>
  <c r="E12" s="1"/>
  <c r="C7"/>
  <c r="C12" s="1" a="1"/>
  <c r="C12" s="1"/>
  <c r="N6"/>
  <c r="M6"/>
  <c r="M10" s="1"/>
  <c r="M5"/>
  <c r="O8" s="1"/>
  <c r="G36" i="34"/>
  <c r="F36"/>
  <c r="I35"/>
  <c r="G35"/>
  <c r="I34"/>
  <c r="I33"/>
  <c r="G33"/>
  <c r="I31"/>
  <c r="G31"/>
  <c r="I30"/>
  <c r="I29"/>
  <c r="G29"/>
  <c r="I27"/>
  <c r="G27"/>
  <c r="I26"/>
  <c r="I32" s="1"/>
  <c r="C25"/>
  <c r="G24"/>
  <c r="G34" s="1"/>
  <c r="F24"/>
  <c r="F34" s="1"/>
  <c r="E24"/>
  <c r="C24"/>
  <c r="C28" s="1"/>
  <c r="I18"/>
  <c r="M11" s="1"/>
  <c r="G18"/>
  <c r="F18"/>
  <c r="E18"/>
  <c r="I7"/>
  <c r="I12" s="1" a="1"/>
  <c r="I12" s="1"/>
  <c r="G7"/>
  <c r="G11" s="1" a="1"/>
  <c r="G11" s="1"/>
  <c r="F7"/>
  <c r="F12" s="1" a="1"/>
  <c r="F12" s="1"/>
  <c r="E7"/>
  <c r="E12" s="1" a="1"/>
  <c r="E12" s="1"/>
  <c r="C7"/>
  <c r="C12" s="1" a="1"/>
  <c r="C12" s="1"/>
  <c r="N6"/>
  <c r="M6"/>
  <c r="M10" s="1"/>
  <c r="M5"/>
  <c r="M8" s="1"/>
  <c r="C4" i="33"/>
  <c r="J15" i="32"/>
  <c r="J18" s="1"/>
  <c r="H15"/>
  <c r="G15" s="1"/>
  <c r="F15"/>
  <c r="F18" s="1"/>
  <c r="D15"/>
  <c r="C15" s="1"/>
  <c r="J14"/>
  <c r="H14"/>
  <c r="F14"/>
  <c r="D14"/>
  <c r="J13"/>
  <c r="H13"/>
  <c r="F13"/>
  <c r="D13"/>
  <c r="J12"/>
  <c r="H12"/>
  <c r="F12"/>
  <c r="D12"/>
  <c r="I5"/>
  <c r="I10" s="1" a="1"/>
  <c r="I10" s="1"/>
  <c r="G5"/>
  <c r="G9" s="1" a="1"/>
  <c r="G9" s="1"/>
  <c r="E5"/>
  <c r="E10" s="1" a="1"/>
  <c r="E10" s="1"/>
  <c r="C5"/>
  <c r="C10" s="1" a="1"/>
  <c r="C10" s="1"/>
  <c r="BI53" i="31"/>
  <c r="J11" i="32" s="1"/>
  <c r="AP53" i="31"/>
  <c r="H11" i="32" s="1"/>
  <c r="W53" i="31"/>
  <c r="F11" i="32" s="1"/>
  <c r="D53" i="31"/>
  <c r="D11" i="32" s="1"/>
  <c r="BT3" i="31"/>
  <c r="BI3"/>
  <c r="BA3"/>
  <c r="AP3"/>
  <c r="AH3"/>
  <c r="W3"/>
  <c r="O3"/>
  <c r="D3"/>
  <c r="BH59" i="30"/>
  <c r="J6" i="32" s="1"/>
  <c r="AO59" i="30"/>
  <c r="H6" i="32" s="1"/>
  <c r="V59" i="30"/>
  <c r="F6" i="32" s="1"/>
  <c r="C59" i="30"/>
  <c r="D6" i="32" s="1"/>
  <c r="BH58" i="30"/>
  <c r="BH60" s="1"/>
  <c r="J8" i="32" s="1"/>
  <c r="J7" s="1"/>
  <c r="AO58" i="30"/>
  <c r="AO60" s="1"/>
  <c r="H8" i="32" s="1"/>
  <c r="H7" s="1"/>
  <c r="V58" i="30"/>
  <c r="V60" s="1"/>
  <c r="F8" i="32" s="1"/>
  <c r="F7" s="1"/>
  <c r="C58" i="30"/>
  <c r="C60" s="1"/>
  <c r="D8" i="32" s="1"/>
  <c r="D7" s="1"/>
  <c r="CL50" i="30"/>
  <c r="CN50" s="1"/>
  <c r="CA50"/>
  <c r="CL46"/>
  <c r="CL51" s="1"/>
  <c r="BS46"/>
  <c r="AZ46"/>
  <c r="AG46"/>
  <c r="N46"/>
  <c r="CM3"/>
  <c r="CB3"/>
  <c r="BT3"/>
  <c r="BI3"/>
  <c r="BA3"/>
  <c r="AP3"/>
  <c r="AH3"/>
  <c r="W3"/>
  <c r="O3"/>
  <c r="D3"/>
  <c r="K23" i="29"/>
  <c r="J23"/>
  <c r="K22"/>
  <c r="J22"/>
  <c r="K21"/>
  <c r="J21"/>
  <c r="K20"/>
  <c r="J20"/>
  <c r="K19"/>
  <c r="J19"/>
  <c r="J17"/>
  <c r="J14"/>
  <c r="J11"/>
  <c r="J8"/>
  <c r="O3"/>
  <c r="D3"/>
  <c r="F52" i="28"/>
  <c r="F48"/>
  <c r="F44"/>
  <c r="F40"/>
  <c r="A35" s="1"/>
  <c r="O3"/>
  <c r="D3"/>
  <c r="D14" i="27"/>
  <c r="C13"/>
  <c r="C11"/>
  <c r="D8"/>
  <c r="D7"/>
  <c r="D6"/>
  <c r="C4"/>
  <c r="E26" i="26"/>
  <c r="F26" s="1"/>
  <c r="C26"/>
  <c r="D26" s="1"/>
  <c r="E25"/>
  <c r="F25" s="1"/>
  <c r="C25"/>
  <c r="D25" s="1"/>
  <c r="E24"/>
  <c r="F24" s="1"/>
  <c r="C24"/>
  <c r="D24" s="1"/>
  <c r="F20"/>
  <c r="D20"/>
  <c r="F15"/>
  <c r="D15"/>
  <c r="F14"/>
  <c r="D14"/>
  <c r="F12"/>
  <c r="D12"/>
  <c r="F11"/>
  <c r="D11"/>
  <c r="E9"/>
  <c r="C9"/>
  <c r="J19" i="25"/>
  <c r="H19"/>
  <c r="F19"/>
  <c r="D19"/>
  <c r="J14"/>
  <c r="H14"/>
  <c r="F14"/>
  <c r="D14"/>
  <c r="J13"/>
  <c r="H13"/>
  <c r="F13"/>
  <c r="D13"/>
  <c r="J11"/>
  <c r="H11"/>
  <c r="F11"/>
  <c r="D11"/>
  <c r="J10"/>
  <c r="H10"/>
  <c r="F10"/>
  <c r="D10"/>
  <c r="I8"/>
  <c r="G8"/>
  <c r="C22" i="24"/>
  <c r="J19"/>
  <c r="H19"/>
  <c r="F19"/>
  <c r="D19"/>
  <c r="C18"/>
  <c r="C16"/>
  <c r="J14"/>
  <c r="H14"/>
  <c r="F14"/>
  <c r="D14"/>
  <c r="J13"/>
  <c r="H13"/>
  <c r="F13"/>
  <c r="D13"/>
  <c r="J11"/>
  <c r="H11"/>
  <c r="F11"/>
  <c r="D11"/>
  <c r="J10"/>
  <c r="H10"/>
  <c r="F10"/>
  <c r="D10"/>
  <c r="I8"/>
  <c r="G8"/>
  <c r="D53" i="23"/>
  <c r="O3"/>
  <c r="D3"/>
  <c r="W54" i="22"/>
  <c r="G22" i="24" s="1"/>
  <c r="D54" i="22"/>
  <c r="Y49"/>
  <c r="F49"/>
  <c r="AH3"/>
  <c r="W3"/>
  <c r="O3"/>
  <c r="D3"/>
  <c r="C59" i="21"/>
  <c r="C58"/>
  <c r="C60" s="1"/>
  <c r="AI50"/>
  <c r="AG50"/>
  <c r="V50"/>
  <c r="AG46"/>
  <c r="AG51" s="1"/>
  <c r="N46"/>
  <c r="AH3"/>
  <c r="W3"/>
  <c r="O3"/>
  <c r="D3"/>
  <c r="C59" i="20"/>
  <c r="C58"/>
  <c r="C60" s="1"/>
  <c r="AG50"/>
  <c r="AI50" s="1"/>
  <c r="V50"/>
  <c r="AG46"/>
  <c r="AG51" s="1"/>
  <c r="N46"/>
  <c r="AH3"/>
  <c r="W3"/>
  <c r="O3"/>
  <c r="D3"/>
  <c r="C64" i="19"/>
  <c r="C63"/>
  <c r="C62"/>
  <c r="AG54"/>
  <c r="V54"/>
  <c r="AI54" s="1"/>
  <c r="C52"/>
  <c r="AG47"/>
  <c r="AG55" s="1"/>
  <c r="N47"/>
  <c r="AH3"/>
  <c r="W3"/>
  <c r="O3"/>
  <c r="D3"/>
  <c r="D53" i="18"/>
  <c r="O3"/>
  <c r="D3"/>
  <c r="C59" i="17"/>
  <c r="C57"/>
  <c r="C56"/>
  <c r="C55"/>
  <c r="AG51"/>
  <c r="AG52" s="1"/>
  <c r="C51"/>
  <c r="AG50"/>
  <c r="V50"/>
  <c r="AI50" s="1"/>
  <c r="AG46"/>
  <c r="N46"/>
  <c r="AH3"/>
  <c r="W3"/>
  <c r="O3"/>
  <c r="D3"/>
  <c r="D32" i="16"/>
  <c r="D31"/>
  <c r="D30"/>
  <c r="D29"/>
  <c r="D28"/>
  <c r="D24"/>
  <c r="C18"/>
  <c r="D18" s="1"/>
  <c r="C17"/>
  <c r="D17" s="1"/>
  <c r="H15"/>
  <c r="G15"/>
  <c r="G19" s="1"/>
  <c r="D13"/>
  <c r="G20" s="1"/>
  <c r="H5"/>
  <c r="G5"/>
  <c r="G9" s="1"/>
  <c r="D5"/>
  <c r="C5"/>
  <c r="C9" s="1" a="1"/>
  <c r="C9" s="1"/>
  <c r="F34" i="15"/>
  <c r="F30"/>
  <c r="F29"/>
  <c r="F28"/>
  <c r="F26"/>
  <c r="F27" s="1"/>
  <c r="E25"/>
  <c r="E24"/>
  <c r="E26" s="1"/>
  <c r="G26" s="1"/>
  <c r="F18"/>
  <c r="C16"/>
  <c r="C25" s="1"/>
  <c r="C15"/>
  <c r="C24" s="1"/>
  <c r="C26" s="1"/>
  <c r="J11"/>
  <c r="J10"/>
  <c r="J8"/>
  <c r="J12" s="1"/>
  <c r="F7"/>
  <c r="F12" s="1" a="1"/>
  <c r="F12" s="1"/>
  <c r="E7"/>
  <c r="E12" s="1" a="1"/>
  <c r="E12" s="1"/>
  <c r="C7"/>
  <c r="C12" s="1" a="1"/>
  <c r="C12" s="1"/>
  <c r="K6"/>
  <c r="J6"/>
  <c r="K5"/>
  <c r="J9" s="1"/>
  <c r="J5"/>
  <c r="L8" s="1"/>
  <c r="L10" s="1"/>
  <c r="G36" i="14"/>
  <c r="K34"/>
  <c r="J34"/>
  <c r="I34"/>
  <c r="G34"/>
  <c r="J32"/>
  <c r="I32"/>
  <c r="I30"/>
  <c r="J28"/>
  <c r="I28"/>
  <c r="J26"/>
  <c r="J35" s="1"/>
  <c r="I26"/>
  <c r="I33" s="1"/>
  <c r="C26"/>
  <c r="C25"/>
  <c r="G24"/>
  <c r="G35" s="1"/>
  <c r="F24"/>
  <c r="E24"/>
  <c r="E28" s="1"/>
  <c r="C24"/>
  <c r="C28" s="1"/>
  <c r="N21"/>
  <c r="N20"/>
  <c r="N19"/>
  <c r="J18"/>
  <c r="I18"/>
  <c r="G18"/>
  <c r="F18"/>
  <c r="E18"/>
  <c r="O16"/>
  <c r="N16"/>
  <c r="N18" s="1"/>
  <c r="N22" s="1"/>
  <c r="O15"/>
  <c r="P19" s="1"/>
  <c r="N15"/>
  <c r="N11"/>
  <c r="J7"/>
  <c r="J12" s="1" a="1"/>
  <c r="J12" s="1"/>
  <c r="I7"/>
  <c r="G7"/>
  <c r="G12" s="1" a="1"/>
  <c r="G12" s="1"/>
  <c r="F7"/>
  <c r="E7"/>
  <c r="E12" s="1" a="1"/>
  <c r="E12" s="1"/>
  <c r="C7"/>
  <c r="O6"/>
  <c r="N6"/>
  <c r="N10" s="1"/>
  <c r="N5"/>
  <c r="G36" i="13"/>
  <c r="I35"/>
  <c r="G35"/>
  <c r="I34"/>
  <c r="I33"/>
  <c r="G33"/>
  <c r="I31"/>
  <c r="G31"/>
  <c r="I29"/>
  <c r="G29"/>
  <c r="C28"/>
  <c r="I27"/>
  <c r="G27"/>
  <c r="I26"/>
  <c r="I32" s="1"/>
  <c r="C25"/>
  <c r="G24"/>
  <c r="G34" s="1"/>
  <c r="F24"/>
  <c r="F28" s="1"/>
  <c r="E24"/>
  <c r="C24"/>
  <c r="C26" s="1"/>
  <c r="I18"/>
  <c r="M11" s="1"/>
  <c r="G18"/>
  <c r="F18"/>
  <c r="E18"/>
  <c r="I7"/>
  <c r="I12" s="1" a="1"/>
  <c r="I12" s="1"/>
  <c r="G7"/>
  <c r="G11" s="1" a="1"/>
  <c r="G11" s="1"/>
  <c r="F7"/>
  <c r="F11" s="1" a="1"/>
  <c r="F11" s="1"/>
  <c r="E7"/>
  <c r="E12" s="1" a="1"/>
  <c r="E12" s="1"/>
  <c r="C7"/>
  <c r="C11" s="1" a="1"/>
  <c r="C11" s="1"/>
  <c r="N6"/>
  <c r="M6"/>
  <c r="M10" s="1"/>
  <c r="M5"/>
  <c r="M8" s="1"/>
  <c r="H36" i="12"/>
  <c r="G36"/>
  <c r="F34"/>
  <c r="E28"/>
  <c r="F26"/>
  <c r="F33" s="1"/>
  <c r="E25"/>
  <c r="C25"/>
  <c r="E24"/>
  <c r="E26" s="1"/>
  <c r="G26" s="1"/>
  <c r="C24"/>
  <c r="C28" s="1"/>
  <c r="F22"/>
  <c r="F18"/>
  <c r="Q14" s="1"/>
  <c r="Q15" s="1"/>
  <c r="Q13"/>
  <c r="R7"/>
  <c r="Q7"/>
  <c r="F7"/>
  <c r="F12" s="1" a="1"/>
  <c r="F12" s="1"/>
  <c r="E7"/>
  <c r="E10" s="1" a="1"/>
  <c r="E10" s="1"/>
  <c r="C7"/>
  <c r="C12" s="1" a="1"/>
  <c r="C12" s="1"/>
  <c r="R6"/>
  <c r="Q11" s="1"/>
  <c r="Q6"/>
  <c r="Q12" s="1"/>
  <c r="R5"/>
  <c r="Q10" s="1"/>
  <c r="Q5"/>
  <c r="Q9" s="1"/>
  <c r="F34" i="11"/>
  <c r="E28"/>
  <c r="F26"/>
  <c r="F35" s="1"/>
  <c r="E25"/>
  <c r="C25"/>
  <c r="E24"/>
  <c r="E26" s="1"/>
  <c r="G26" s="1"/>
  <c r="C24"/>
  <c r="C26" s="1"/>
  <c r="F18"/>
  <c r="J11"/>
  <c r="F7"/>
  <c r="F12" s="1" a="1"/>
  <c r="F12" s="1"/>
  <c r="E7"/>
  <c r="E12" s="1" a="1"/>
  <c r="E12" s="1"/>
  <c r="C7"/>
  <c r="C12" s="1" a="1"/>
  <c r="C12" s="1"/>
  <c r="K6"/>
  <c r="J6"/>
  <c r="J10" s="1"/>
  <c r="J5"/>
  <c r="J8" s="1"/>
  <c r="F34" i="10"/>
  <c r="E28"/>
  <c r="G28" s="1"/>
  <c r="H28" s="1"/>
  <c r="I28" s="1"/>
  <c r="F26"/>
  <c r="F33" s="1"/>
  <c r="E25"/>
  <c r="C25"/>
  <c r="E24"/>
  <c r="C24"/>
  <c r="C28" s="1"/>
  <c r="F18"/>
  <c r="J11"/>
  <c r="F7"/>
  <c r="F10" s="1" a="1"/>
  <c r="F10" s="1"/>
  <c r="E7"/>
  <c r="E10" s="1" a="1"/>
  <c r="E10" s="1"/>
  <c r="C7"/>
  <c r="C12" s="1" a="1"/>
  <c r="C12" s="1"/>
  <c r="K6"/>
  <c r="J6"/>
  <c r="J10" s="1"/>
  <c r="J5"/>
  <c r="J8" s="1"/>
  <c r="D21" i="9"/>
  <c r="C21"/>
  <c r="D18"/>
  <c r="C18"/>
  <c r="D17"/>
  <c r="D19" s="1"/>
  <c r="C17"/>
  <c r="C19" s="1"/>
  <c r="D6"/>
  <c r="D11" s="1" a="1"/>
  <c r="D11" s="1"/>
  <c r="C6"/>
  <c r="C10" s="1" a="1"/>
  <c r="C10" s="1"/>
  <c r="D21" i="8"/>
  <c r="D18"/>
  <c r="D17"/>
  <c r="D19" s="1"/>
  <c r="C14"/>
  <c r="C18" s="1"/>
  <c r="C13"/>
  <c r="C21" s="1"/>
  <c r="D6"/>
  <c r="D11" s="1" a="1"/>
  <c r="D11" s="1"/>
  <c r="C6"/>
  <c r="C11" s="1" a="1"/>
  <c r="C11" s="1"/>
  <c r="D21" i="7"/>
  <c r="D18"/>
  <c r="D17"/>
  <c r="D19" s="1"/>
  <c r="C14"/>
  <c r="C18" s="1"/>
  <c r="C13"/>
  <c r="C17" s="1"/>
  <c r="D6"/>
  <c r="D10" s="1" a="1"/>
  <c r="D10" s="1"/>
  <c r="D24" s="1"/>
  <c r="C6"/>
  <c r="C9" s="1" a="1"/>
  <c r="C9" s="1"/>
  <c r="O10" i="6"/>
  <c r="G10"/>
  <c r="F10"/>
  <c r="C10"/>
  <c r="G7"/>
  <c r="G6" s="1"/>
  <c r="F7"/>
  <c r="F6" s="1"/>
  <c r="O5"/>
  <c r="G5"/>
  <c r="F5"/>
  <c r="O3" i="5"/>
  <c r="D3"/>
  <c r="AS48" i="4"/>
  <c r="AR48"/>
  <c r="AQ48"/>
  <c r="AP48"/>
  <c r="AO48"/>
  <c r="AN48"/>
  <c r="AM48"/>
  <c r="AL48"/>
  <c r="AK48"/>
  <c r="AJ48"/>
  <c r="AI48"/>
  <c r="AH48"/>
  <c r="AG48"/>
  <c r="AF48"/>
  <c r="AE48"/>
  <c r="AD48"/>
  <c r="AC48"/>
  <c r="G48"/>
  <c r="AS47"/>
  <c r="AR47"/>
  <c r="AQ47"/>
  <c r="AP47"/>
  <c r="AO47"/>
  <c r="AN47"/>
  <c r="AM47"/>
  <c r="AL47"/>
  <c r="AK47"/>
  <c r="AJ47"/>
  <c r="AI47"/>
  <c r="AH47"/>
  <c r="AG47"/>
  <c r="AF47"/>
  <c r="AE47"/>
  <c r="AD47"/>
  <c r="AC47"/>
  <c r="G47"/>
  <c r="G46"/>
  <c r="C46"/>
  <c r="G45"/>
  <c r="A44"/>
  <c r="C44" s="1"/>
  <c r="A42"/>
  <c r="C42" s="1"/>
  <c r="AS39"/>
  <c r="AR39"/>
  <c r="AQ39"/>
  <c r="AP39"/>
  <c r="AO39"/>
  <c r="A39"/>
  <c r="AE39" s="1"/>
  <c r="AS38"/>
  <c r="AR38"/>
  <c r="AQ38"/>
  <c r="AP38"/>
  <c r="AO38"/>
  <c r="A38"/>
  <c r="C38" s="1"/>
  <c r="AS37"/>
  <c r="AR37"/>
  <c r="AQ37"/>
  <c r="AP37"/>
  <c r="AO37"/>
  <c r="AN37"/>
  <c r="AM37"/>
  <c r="AL37"/>
  <c r="AK37"/>
  <c r="AJ37"/>
  <c r="AI37"/>
  <c r="AH37"/>
  <c r="AG37"/>
  <c r="AF37"/>
  <c r="AE37"/>
  <c r="AD37"/>
  <c r="AC37"/>
  <c r="A37"/>
  <c r="Z37" s="1"/>
  <c r="AS36"/>
  <c r="AR36"/>
  <c r="AQ36"/>
  <c r="AP36"/>
  <c r="AO36"/>
  <c r="AN36"/>
  <c r="AM36"/>
  <c r="AL36"/>
  <c r="AK36"/>
  <c r="AJ36"/>
  <c r="AI36"/>
  <c r="AH36"/>
  <c r="AG36"/>
  <c r="AF36"/>
  <c r="AE36"/>
  <c r="AD36"/>
  <c r="AC36"/>
  <c r="A36"/>
  <c r="Z36" s="1"/>
  <c r="AS35"/>
  <c r="AR35"/>
  <c r="AQ35"/>
  <c r="AP35"/>
  <c r="AO35"/>
  <c r="AF35"/>
  <c r="AE35"/>
  <c r="AD35"/>
  <c r="AC35"/>
  <c r="A35"/>
  <c r="A43" s="1"/>
  <c r="AS34"/>
  <c r="AR34"/>
  <c r="AQ34"/>
  <c r="AP34"/>
  <c r="AO34"/>
  <c r="AF34"/>
  <c r="AE34"/>
  <c r="AD34"/>
  <c r="AC34"/>
  <c r="A34"/>
  <c r="Z34" s="1"/>
  <c r="AS32"/>
  <c r="AR32"/>
  <c r="AQ32"/>
  <c r="AP32"/>
  <c r="AO32"/>
  <c r="AF32"/>
  <c r="AE32"/>
  <c r="AC32"/>
  <c r="A32"/>
  <c r="Y32" s="1"/>
  <c r="AN31"/>
  <c r="AM31"/>
  <c r="AL31"/>
  <c r="AK31"/>
  <c r="AJ31"/>
  <c r="AI31"/>
  <c r="AH31"/>
  <c r="AG31"/>
  <c r="AF31"/>
  <c r="AE31"/>
  <c r="AD31"/>
  <c r="AC31"/>
  <c r="AN30"/>
  <c r="AM30"/>
  <c r="AL30"/>
  <c r="AK30"/>
  <c r="AJ30"/>
  <c r="AI30"/>
  <c r="AH30"/>
  <c r="AG30"/>
  <c r="AF30"/>
  <c r="AE30"/>
  <c r="AD30"/>
  <c r="AC30"/>
  <c r="A29"/>
  <c r="AD29" s="1"/>
  <c r="A28"/>
  <c r="AC28" s="1"/>
  <c r="A27"/>
  <c r="AF27" s="1"/>
  <c r="AF26"/>
  <c r="AE26"/>
  <c r="AD26"/>
  <c r="AC26"/>
  <c r="A26"/>
  <c r="AA26" s="1"/>
  <c r="AF25"/>
  <c r="AE25"/>
  <c r="AD25"/>
  <c r="AC25"/>
  <c r="A25"/>
  <c r="Z25" s="1"/>
  <c r="AF24"/>
  <c r="AE24"/>
  <c r="AD24"/>
  <c r="AC24"/>
  <c r="A24"/>
  <c r="Y24" s="1"/>
  <c r="C10" i="13" l="1" a="1"/>
  <c r="C10" s="1"/>
  <c r="C33" s="1"/>
  <c r="C7" i="9" a="1"/>
  <c r="C7" s="1"/>
  <c r="C20" s="1"/>
  <c r="G8" i="34" a="1"/>
  <c r="G8" s="1"/>
  <c r="C8" i="13" a="1"/>
  <c r="C8" s="1"/>
  <c r="C27" s="1"/>
  <c r="C36" s="1"/>
  <c r="C8" i="7" a="1"/>
  <c r="C8" s="1"/>
  <c r="E9" i="10" a="1"/>
  <c r="E9" s="1"/>
  <c r="E29" s="1"/>
  <c r="G29" s="1"/>
  <c r="G12" i="34" a="1"/>
  <c r="G12" s="1"/>
  <c r="AA36" i="4"/>
  <c r="E9" i="12" a="1"/>
  <c r="E9" s="1"/>
  <c r="E29" s="1"/>
  <c r="G29" s="1"/>
  <c r="F8" i="15" a="1"/>
  <c r="F8" s="1"/>
  <c r="D33" i="16"/>
  <c r="G10" i="34" a="1"/>
  <c r="G10" s="1"/>
  <c r="AA34" i="4"/>
  <c r="W36"/>
  <c r="E8" i="10" a="1"/>
  <c r="E8" s="1"/>
  <c r="E12" a="1"/>
  <c r="E12" s="1"/>
  <c r="E32" s="1"/>
  <c r="G32" s="1"/>
  <c r="S11" i="12"/>
  <c r="C9" i="13" a="1"/>
  <c r="C9" s="1"/>
  <c r="C29" s="1"/>
  <c r="G9" i="34" a="1"/>
  <c r="G9" s="1"/>
  <c r="W34" i="4"/>
  <c r="U35"/>
  <c r="U36"/>
  <c r="T42"/>
  <c r="C10" i="7" a="1"/>
  <c r="C10" s="1"/>
  <c r="C24" s="1"/>
  <c r="E24" s="1"/>
  <c r="C11" i="9" a="1"/>
  <c r="C11" s="1"/>
  <c r="C34" i="4"/>
  <c r="C36"/>
  <c r="E11" i="10" a="1"/>
  <c r="E11" s="1"/>
  <c r="E31" s="1"/>
  <c r="G31" s="1"/>
  <c r="E11" i="12" a="1"/>
  <c r="E11" s="1"/>
  <c r="Y35" i="4"/>
  <c r="U37"/>
  <c r="C9" i="9" a="1"/>
  <c r="C9" s="1"/>
  <c r="C26" s="1"/>
  <c r="E8" i="11" a="1"/>
  <c r="E8" s="1"/>
  <c r="E27" s="1"/>
  <c r="G27" s="1"/>
  <c r="G12" i="13" a="1"/>
  <c r="G12" s="1"/>
  <c r="C8" i="16" a="1"/>
  <c r="C8" s="1"/>
  <c r="C7" i="32" a="1"/>
  <c r="C7" s="1"/>
  <c r="C9" a="1"/>
  <c r="C9" s="1"/>
  <c r="W25" i="4"/>
  <c r="U34"/>
  <c r="W35"/>
  <c r="Y36"/>
  <c r="C37"/>
  <c r="AA37"/>
  <c r="C7" i="7" a="1"/>
  <c r="C7" s="1"/>
  <c r="C11" a="1"/>
  <c r="C11" s="1"/>
  <c r="C8" i="9" a="1"/>
  <c r="C8" s="1"/>
  <c r="E11" i="11" a="1"/>
  <c r="E11" s="1"/>
  <c r="E31" s="1"/>
  <c r="G31" s="1"/>
  <c r="E8" i="12" a="1"/>
  <c r="E8" s="1"/>
  <c r="E12" a="1"/>
  <c r="E12" s="1"/>
  <c r="E32" s="1"/>
  <c r="G32" s="1"/>
  <c r="I8" i="13" a="1"/>
  <c r="I8" s="1"/>
  <c r="S19" i="12" s="1"/>
  <c r="I9" i="13" a="1"/>
  <c r="I9" s="1"/>
  <c r="E11" a="1"/>
  <c r="E11" s="1"/>
  <c r="C7" i="16" a="1"/>
  <c r="C7" s="1"/>
  <c r="C25" i="24"/>
  <c r="D25" s="1"/>
  <c r="G6" i="32" a="1"/>
  <c r="G6" s="1"/>
  <c r="G8" a="1"/>
  <c r="G8" s="1"/>
  <c r="G10" a="1"/>
  <c r="G10" s="1"/>
  <c r="E9" i="34" a="1"/>
  <c r="E9" s="1"/>
  <c r="E11" a="1"/>
  <c r="E11" s="1"/>
  <c r="E8" i="35" a="1"/>
  <c r="E8" s="1"/>
  <c r="E10" a="1"/>
  <c r="E10" s="1"/>
  <c r="G9" a="1"/>
  <c r="G9" s="1"/>
  <c r="G11" a="1"/>
  <c r="G11" s="1"/>
  <c r="Y37" i="4"/>
  <c r="A40"/>
  <c r="C40" s="1"/>
  <c r="E10" i="11" a="1"/>
  <c r="E10" s="1"/>
  <c r="E30" s="1"/>
  <c r="G30" s="1"/>
  <c r="G8" i="13" a="1"/>
  <c r="G8" s="1"/>
  <c r="G9" a="1"/>
  <c r="G9" s="1"/>
  <c r="G10" a="1"/>
  <c r="G10" s="1"/>
  <c r="C6" i="16" a="1"/>
  <c r="C6" s="1"/>
  <c r="C10" a="1"/>
  <c r="C10" s="1"/>
  <c r="C6" i="32" a="1"/>
  <c r="C6" s="1"/>
  <c r="C8" a="1"/>
  <c r="C8" s="1"/>
  <c r="Y34" i="4"/>
  <c r="C35"/>
  <c r="AA35"/>
  <c r="W37"/>
  <c r="F12" i="10" a="1"/>
  <c r="F12" s="1"/>
  <c r="E9" i="11" a="1"/>
  <c r="E9" s="1"/>
  <c r="E8" i="13" a="1"/>
  <c r="E8" s="1"/>
  <c r="E9" a="1"/>
  <c r="E9" s="1"/>
  <c r="E10" a="1"/>
  <c r="E10" s="1"/>
  <c r="F9" i="15" a="1"/>
  <c r="F9" s="1"/>
  <c r="C58" i="17"/>
  <c r="C60" s="1"/>
  <c r="O6" i="6" s="1"/>
  <c r="O7" s="1"/>
  <c r="G7" i="32" a="1"/>
  <c r="G7" s="1"/>
  <c r="E8" i="34" a="1"/>
  <c r="E8" s="1"/>
  <c r="E10" a="1"/>
  <c r="E10" s="1"/>
  <c r="E9" i="35" a="1"/>
  <c r="E9" s="1"/>
  <c r="E29" s="1"/>
  <c r="E11" a="1"/>
  <c r="E11" s="1"/>
  <c r="G12" a="1"/>
  <c r="G12" s="1"/>
  <c r="C23" i="36"/>
  <c r="G8" i="35" a="1"/>
  <c r="G8" s="1"/>
  <c r="C20" i="36"/>
  <c r="F26" i="13"/>
  <c r="F25"/>
  <c r="AB28" i="4"/>
  <c r="F25" i="14"/>
  <c r="F26" s="1"/>
  <c r="X32" i="4"/>
  <c r="AB32"/>
  <c r="F33" i="15"/>
  <c r="F32"/>
  <c r="T32" i="4"/>
  <c r="F31" i="15"/>
  <c r="F35"/>
  <c r="G10" i="16"/>
  <c r="C9" i="27"/>
  <c r="D19" i="16"/>
  <c r="A33" i="4" s="1"/>
  <c r="C29"/>
  <c r="AA29"/>
  <c r="Y29"/>
  <c r="W29"/>
  <c r="AE29"/>
  <c r="U29"/>
  <c r="AC29"/>
  <c r="E33" i="12"/>
  <c r="G33" s="1"/>
  <c r="G28"/>
  <c r="H28" s="1"/>
  <c r="I28" s="1"/>
  <c r="E31"/>
  <c r="G31" s="1"/>
  <c r="X28" i="4"/>
  <c r="T28"/>
  <c r="AF28"/>
  <c r="W27"/>
  <c r="AE27"/>
  <c r="Y27"/>
  <c r="U27"/>
  <c r="AC27"/>
  <c r="E26" i="10"/>
  <c r="G26" s="1"/>
  <c r="C27" i="4"/>
  <c r="AA27"/>
  <c r="E27" i="10"/>
  <c r="G27" s="1"/>
  <c r="F9" a="1"/>
  <c r="F9" s="1"/>
  <c r="F11" a="1"/>
  <c r="F11" s="1"/>
  <c r="F8" a="1"/>
  <c r="F8" s="1"/>
  <c r="U25" i="4"/>
  <c r="C17" i="8"/>
  <c r="C19" s="1"/>
  <c r="C25" i="4"/>
  <c r="AA25"/>
  <c r="Y25"/>
  <c r="AB24"/>
  <c r="X24"/>
  <c r="T24"/>
  <c r="C21" i="7"/>
  <c r="C23" s="1"/>
  <c r="C35" i="13"/>
  <c r="C34"/>
  <c r="C43" i="4"/>
  <c r="T43"/>
  <c r="C25" i="8"/>
  <c r="C32" i="12"/>
  <c r="C30" i="13"/>
  <c r="C19" i="7"/>
  <c r="D25" i="9"/>
  <c r="E27" i="12"/>
  <c r="G27" s="1"/>
  <c r="C32" i="10"/>
  <c r="C26" i="7"/>
  <c r="C24" i="9"/>
  <c r="E22" i="16"/>
  <c r="G4"/>
  <c r="AI55" i="19"/>
  <c r="AG56"/>
  <c r="AI51" i="20"/>
  <c r="AG52"/>
  <c r="CL52" i="30"/>
  <c r="CN51"/>
  <c r="C32" i="34"/>
  <c r="Z39" i="4"/>
  <c r="D7" i="7" a="1"/>
  <c r="D7" s="1"/>
  <c r="D20" s="1"/>
  <c r="D9" a="1"/>
  <c r="D9" s="1"/>
  <c r="D26" s="1"/>
  <c r="D11" a="1"/>
  <c r="D11" s="1"/>
  <c r="D25" s="1"/>
  <c r="C25" i="9"/>
  <c r="C8" i="10" a="1"/>
  <c r="C8" s="1"/>
  <c r="C9" a="1"/>
  <c r="C9" s="1"/>
  <c r="C29" s="1"/>
  <c r="C10" a="1"/>
  <c r="C10" s="1"/>
  <c r="C33" s="1"/>
  <c r="C11" a="1"/>
  <c r="C11" s="1"/>
  <c r="C31" s="1"/>
  <c r="C26"/>
  <c r="L8" i="11"/>
  <c r="F27"/>
  <c r="E32"/>
  <c r="G32" s="1"/>
  <c r="S8" i="12"/>
  <c r="S9"/>
  <c r="S10"/>
  <c r="C26"/>
  <c r="F8" i="13" a="1"/>
  <c r="F8" s="1"/>
  <c r="F9" a="1"/>
  <c r="F9" s="1"/>
  <c r="F29" s="1"/>
  <c r="F10" a="1"/>
  <c r="F10" s="1"/>
  <c r="F30" s="1"/>
  <c r="I10" a="1"/>
  <c r="I10" s="1"/>
  <c r="C12" a="1"/>
  <c r="C12" s="1"/>
  <c r="C32" s="1"/>
  <c r="D11" i="16" a="1"/>
  <c r="D11" s="1"/>
  <c r="J19" i="32"/>
  <c r="G11" a="1"/>
  <c r="G11" s="1"/>
  <c r="H24" s="1"/>
  <c r="C11" a="1"/>
  <c r="C11" s="1"/>
  <c r="D24" s="1"/>
  <c r="C11" i="16" a="1"/>
  <c r="C11" s="1"/>
  <c r="F11" i="14" a="1"/>
  <c r="F11" s="1"/>
  <c r="F9" a="1"/>
  <c r="F9" s="1"/>
  <c r="F29" s="1"/>
  <c r="F12" a="1"/>
  <c r="F12" s="1"/>
  <c r="F10" a="1"/>
  <c r="F10" s="1"/>
  <c r="F8" a="1"/>
  <c r="F8" s="1"/>
  <c r="G25" i="24"/>
  <c r="H25" s="1"/>
  <c r="G24"/>
  <c r="H24" s="1"/>
  <c r="G23"/>
  <c r="H23" s="1"/>
  <c r="G18" i="32"/>
  <c r="G16"/>
  <c r="G17" s="1"/>
  <c r="C32" i="35"/>
  <c r="V26" i="4"/>
  <c r="Z26"/>
  <c r="V39"/>
  <c r="AD39"/>
  <c r="D8" i="7" a="1"/>
  <c r="D8" s="1"/>
  <c r="D22" s="1"/>
  <c r="C24" i="4"/>
  <c r="W24"/>
  <c r="AA24"/>
  <c r="T25"/>
  <c r="X25"/>
  <c r="AB25"/>
  <c r="U26"/>
  <c r="Y26"/>
  <c r="V27"/>
  <c r="Z27"/>
  <c r="AD27"/>
  <c r="C28"/>
  <c r="W28"/>
  <c r="AA28"/>
  <c r="AE28"/>
  <c r="T29"/>
  <c r="X29"/>
  <c r="AB29"/>
  <c r="AF29"/>
  <c r="C32"/>
  <c r="W32"/>
  <c r="AA32"/>
  <c r="T34"/>
  <c r="X34"/>
  <c r="AB34"/>
  <c r="T35"/>
  <c r="X35"/>
  <c r="AB35"/>
  <c r="T36"/>
  <c r="X36"/>
  <c r="AB36"/>
  <c r="T37"/>
  <c r="X37"/>
  <c r="AB37"/>
  <c r="U39"/>
  <c r="Y39"/>
  <c r="AC39"/>
  <c r="A41"/>
  <c r="C22" i="7"/>
  <c r="D23"/>
  <c r="C7" i="8" a="1"/>
  <c r="C7" s="1"/>
  <c r="C20" s="1"/>
  <c r="C8" a="1"/>
  <c r="C8" s="1"/>
  <c r="C22" s="1"/>
  <c r="C9" a="1"/>
  <c r="C9" s="1"/>
  <c r="C26" s="1"/>
  <c r="C10" a="1"/>
  <c r="C10" s="1"/>
  <c r="C24" s="1"/>
  <c r="E21"/>
  <c r="C22" i="9"/>
  <c r="F28" i="10"/>
  <c r="F30"/>
  <c r="F32"/>
  <c r="F35"/>
  <c r="K5" i="11"/>
  <c r="C28"/>
  <c r="F29"/>
  <c r="F31"/>
  <c r="F33"/>
  <c r="Q8" i="12"/>
  <c r="Q16" s="1"/>
  <c r="S15" s="1"/>
  <c r="F13" a="1"/>
  <c r="F13" s="1"/>
  <c r="C17" i="27" s="1"/>
  <c r="C20" s="1"/>
  <c r="D20" s="1"/>
  <c r="F28" i="12"/>
  <c r="F30"/>
  <c r="F32"/>
  <c r="F35"/>
  <c r="F36"/>
  <c r="N5" i="13"/>
  <c r="F12" a="1"/>
  <c r="F12" s="1"/>
  <c r="F32" s="1"/>
  <c r="P21" i="14"/>
  <c r="J27"/>
  <c r="F28"/>
  <c r="J29"/>
  <c r="C31" i="13"/>
  <c r="O5" i="14"/>
  <c r="P8"/>
  <c r="AI51" i="21"/>
  <c r="AG52"/>
  <c r="V24" i="4"/>
  <c r="Z24"/>
  <c r="T26"/>
  <c r="X26"/>
  <c r="AB26"/>
  <c r="V28"/>
  <c r="Z28"/>
  <c r="AD28"/>
  <c r="V32"/>
  <c r="Z32"/>
  <c r="T39"/>
  <c r="X39"/>
  <c r="AB39"/>
  <c r="AF39"/>
  <c r="T40"/>
  <c r="T44"/>
  <c r="E21" i="7"/>
  <c r="D25" i="8"/>
  <c r="D7" i="9" a="1"/>
  <c r="D7" s="1"/>
  <c r="D20" s="1"/>
  <c r="D8" a="1"/>
  <c r="D8" s="1"/>
  <c r="D22" s="1"/>
  <c r="D9" a="1"/>
  <c r="D9" s="1"/>
  <c r="D26" s="1"/>
  <c r="D10" a="1"/>
  <c r="D10" s="1"/>
  <c r="D24" s="1"/>
  <c r="E21"/>
  <c r="L8" i="10"/>
  <c r="F27"/>
  <c r="E30"/>
  <c r="G30" s="1"/>
  <c r="C8" i="11" a="1"/>
  <c r="C8" s="1"/>
  <c r="C27" s="1"/>
  <c r="H27" s="1"/>
  <c r="F8" a="1"/>
  <c r="F8" s="1"/>
  <c r="C9" a="1"/>
  <c r="C9" s="1"/>
  <c r="F9" a="1"/>
  <c r="F9" s="1"/>
  <c r="C10" a="1"/>
  <c r="C10" s="1"/>
  <c r="C33" s="1"/>
  <c r="F10" a="1"/>
  <c r="F10" s="1"/>
  <c r="C11" a="1"/>
  <c r="C11" s="1"/>
  <c r="F11" a="1"/>
  <c r="F11" s="1"/>
  <c r="G28"/>
  <c r="H28" s="1"/>
  <c r="I28" s="1"/>
  <c r="E29"/>
  <c r="G29" s="1"/>
  <c r="C8" i="12" a="1"/>
  <c r="C8" s="1"/>
  <c r="C27" s="1"/>
  <c r="F8" a="1"/>
  <c r="F8" s="1"/>
  <c r="C9" a="1"/>
  <c r="C9" s="1"/>
  <c r="C29" s="1"/>
  <c r="H29" s="1"/>
  <c r="I29" s="1"/>
  <c r="F9" a="1"/>
  <c r="F9" s="1"/>
  <c r="C10" a="1"/>
  <c r="C10" s="1"/>
  <c r="C33" s="1"/>
  <c r="F10" a="1"/>
  <c r="F10" s="1"/>
  <c r="C11" a="1"/>
  <c r="C11" s="1"/>
  <c r="C31" s="1"/>
  <c r="H31" s="1"/>
  <c r="I31" s="1"/>
  <c r="F11" a="1"/>
  <c r="F11" s="1"/>
  <c r="F27"/>
  <c r="E30"/>
  <c r="G30" s="1"/>
  <c r="O8" i="13"/>
  <c r="P18" i="14"/>
  <c r="P20" s="1"/>
  <c r="E32"/>
  <c r="F30"/>
  <c r="J31"/>
  <c r="C28" i="15"/>
  <c r="F19" i="32"/>
  <c r="F31" i="13"/>
  <c r="C11" i="14" a="1"/>
  <c r="C11" s="1"/>
  <c r="C31" s="1"/>
  <c r="C9" a="1"/>
  <c r="C9" s="1"/>
  <c r="C29" s="1"/>
  <c r="C12" a="1"/>
  <c r="C12" s="1"/>
  <c r="C32" s="1"/>
  <c r="C10" a="1"/>
  <c r="C10" s="1"/>
  <c r="C33" s="1"/>
  <c r="C8" a="1"/>
  <c r="C8" s="1"/>
  <c r="C27" s="1"/>
  <c r="I11" a="1"/>
  <c r="I11" s="1"/>
  <c r="I9" a="1"/>
  <c r="I9" s="1"/>
  <c r="I12" a="1"/>
  <c r="I12" s="1"/>
  <c r="I10" a="1"/>
  <c r="I10" s="1"/>
  <c r="I8" a="1"/>
  <c r="I8" s="1"/>
  <c r="E28" i="15"/>
  <c r="E23" i="16"/>
  <c r="G14"/>
  <c r="C18" i="32"/>
  <c r="C16"/>
  <c r="U24" i="4"/>
  <c r="V25"/>
  <c r="C26"/>
  <c r="W26"/>
  <c r="T27"/>
  <c r="X27"/>
  <c r="AB27"/>
  <c r="U28"/>
  <c r="Y28"/>
  <c r="V29"/>
  <c r="Z29"/>
  <c r="U32"/>
  <c r="V34"/>
  <c r="V35"/>
  <c r="Z35"/>
  <c r="V36"/>
  <c r="V37"/>
  <c r="C39"/>
  <c r="W39"/>
  <c r="AA39"/>
  <c r="D7" i="8" a="1"/>
  <c r="D7" s="1"/>
  <c r="D20" s="1"/>
  <c r="D8" a="1"/>
  <c r="D8" s="1"/>
  <c r="D22" s="1"/>
  <c r="D9" a="1"/>
  <c r="D9" s="1"/>
  <c r="D10" a="1"/>
  <c r="D10" s="1"/>
  <c r="D24" s="1"/>
  <c r="K5" i="10"/>
  <c r="F29"/>
  <c r="F31"/>
  <c r="F28" i="11"/>
  <c r="F30"/>
  <c r="F32"/>
  <c r="C13" i="12"/>
  <c r="C36" s="1"/>
  <c r="F29"/>
  <c r="F31"/>
  <c r="I11" i="13" a="1"/>
  <c r="I11" s="1"/>
  <c r="N8" i="14"/>
  <c r="J30"/>
  <c r="F32"/>
  <c r="J33"/>
  <c r="G25" i="13"/>
  <c r="G26"/>
  <c r="G28"/>
  <c r="I30"/>
  <c r="G32"/>
  <c r="E9" i="14" a="1"/>
  <c r="E9" s="1"/>
  <c r="E29" s="1"/>
  <c r="G9" a="1"/>
  <c r="G9" s="1"/>
  <c r="J9" a="1"/>
  <c r="J9" s="1"/>
  <c r="E11" a="1"/>
  <c r="E11" s="1"/>
  <c r="E31" s="1"/>
  <c r="G11" a="1"/>
  <c r="G11" s="1"/>
  <c r="J11" a="1"/>
  <c r="J11" s="1"/>
  <c r="G25"/>
  <c r="G26"/>
  <c r="G27"/>
  <c r="G29"/>
  <c r="G31"/>
  <c r="G33"/>
  <c r="I35"/>
  <c r="C8" i="15" a="1"/>
  <c r="C8" s="1"/>
  <c r="C27" s="1"/>
  <c r="C9" a="1"/>
  <c r="C9" s="1"/>
  <c r="C10" a="1"/>
  <c r="C10" s="1"/>
  <c r="C33" s="1"/>
  <c r="F10" a="1"/>
  <c r="F10" s="1"/>
  <c r="C11" a="1"/>
  <c r="C11" s="1"/>
  <c r="F11" a="1"/>
  <c r="F11" s="1"/>
  <c r="AI51" i="17"/>
  <c r="E22" i="24"/>
  <c r="I6" i="32" a="1"/>
  <c r="I6" s="1"/>
  <c r="I7" a="1"/>
  <c r="I7" s="1"/>
  <c r="I8" a="1"/>
  <c r="I8" s="1"/>
  <c r="I11" a="1"/>
  <c r="I11" s="1"/>
  <c r="J24" s="1"/>
  <c r="E15"/>
  <c r="I15"/>
  <c r="N5" i="34"/>
  <c r="G25"/>
  <c r="G26"/>
  <c r="G28"/>
  <c r="F29"/>
  <c r="G32"/>
  <c r="F33"/>
  <c r="M8" i="35"/>
  <c r="E25"/>
  <c r="E26" s="1"/>
  <c r="E28"/>
  <c r="I28"/>
  <c r="E32"/>
  <c r="I32"/>
  <c r="C24" i="36"/>
  <c r="D7" i="37"/>
  <c r="D9"/>
  <c r="D11"/>
  <c r="D8" i="16" a="1"/>
  <c r="D8" s="1"/>
  <c r="D10" a="1"/>
  <c r="D10" s="1"/>
  <c r="D25"/>
  <c r="C23" i="24"/>
  <c r="D23" s="1"/>
  <c r="C24"/>
  <c r="D24" s="1"/>
  <c r="C22" i="25"/>
  <c r="D16" i="32"/>
  <c r="D17" s="1"/>
  <c r="H16"/>
  <c r="H17" s="1"/>
  <c r="D18"/>
  <c r="D19" s="1"/>
  <c r="H18"/>
  <c r="H19" s="1"/>
  <c r="O8" i="34"/>
  <c r="F25"/>
  <c r="F26"/>
  <c r="F28"/>
  <c r="F32"/>
  <c r="C8" i="35" a="1"/>
  <c r="C8" s="1"/>
  <c r="F8" a="1"/>
  <c r="F8" s="1"/>
  <c r="I8" a="1"/>
  <c r="I8" s="1"/>
  <c r="C9" a="1"/>
  <c r="C9" s="1"/>
  <c r="C29" s="1"/>
  <c r="F9" a="1"/>
  <c r="F9" s="1"/>
  <c r="I9" a="1"/>
  <c r="I9" s="1"/>
  <c r="C10" a="1"/>
  <c r="C10" s="1"/>
  <c r="C33" s="1"/>
  <c r="F10" a="1"/>
  <c r="F10" s="1"/>
  <c r="I10" a="1"/>
  <c r="I10" s="1"/>
  <c r="C11" a="1"/>
  <c r="C11" s="1"/>
  <c r="C31" s="1"/>
  <c r="F11" a="1"/>
  <c r="F11" s="1"/>
  <c r="I11" a="1"/>
  <c r="I11" s="1"/>
  <c r="C26"/>
  <c r="I27"/>
  <c r="G29"/>
  <c r="F30"/>
  <c r="E31"/>
  <c r="I31"/>
  <c r="G33"/>
  <c r="F34"/>
  <c r="I35"/>
  <c r="D7" i="36"/>
  <c r="D20" s="1"/>
  <c r="E20" s="1"/>
  <c r="D9"/>
  <c r="C25"/>
  <c r="D22" i="37"/>
  <c r="E25" i="13"/>
  <c r="E26" s="1"/>
  <c r="E28"/>
  <c r="I28"/>
  <c r="G30"/>
  <c r="E8" i="14" a="1"/>
  <c r="E8" s="1"/>
  <c r="G8" a="1"/>
  <c r="G8" s="1"/>
  <c r="J8" a="1"/>
  <c r="J8" s="1"/>
  <c r="E10" a="1"/>
  <c r="E10" s="1"/>
  <c r="G10" a="1"/>
  <c r="G10" s="1"/>
  <c r="J10" a="1"/>
  <c r="J10" s="1"/>
  <c r="E25"/>
  <c r="E26" s="1"/>
  <c r="I27"/>
  <c r="G28"/>
  <c r="I29"/>
  <c r="G30"/>
  <c r="I31"/>
  <c r="G32"/>
  <c r="E8" i="15" a="1"/>
  <c r="E8" s="1"/>
  <c r="E27" s="1"/>
  <c r="G27" s="1"/>
  <c r="H27" s="1"/>
  <c r="E9" a="1"/>
  <c r="E9" s="1"/>
  <c r="L9"/>
  <c r="L11" s="1"/>
  <c r="L12" s="1"/>
  <c r="E10" a="1"/>
  <c r="E10" s="1"/>
  <c r="E33" s="1"/>
  <c r="G33" s="1"/>
  <c r="E11" a="1"/>
  <c r="E11" s="1"/>
  <c r="I22" i="24"/>
  <c r="E6" i="32" a="1"/>
  <c r="E6" s="1"/>
  <c r="E7" a="1"/>
  <c r="E7" s="1"/>
  <c r="E8" a="1"/>
  <c r="E8" s="1"/>
  <c r="E11" a="1"/>
  <c r="E11" s="1"/>
  <c r="F24" s="1"/>
  <c r="E25" i="34"/>
  <c r="E26"/>
  <c r="H26" s="1"/>
  <c r="J26" s="1"/>
  <c r="F27"/>
  <c r="E28"/>
  <c r="I28"/>
  <c r="G30"/>
  <c r="F31"/>
  <c r="F35"/>
  <c r="N5" i="35"/>
  <c r="G25"/>
  <c r="G26"/>
  <c r="G28"/>
  <c r="F29"/>
  <c r="E30"/>
  <c r="I30"/>
  <c r="G32"/>
  <c r="F33"/>
  <c r="D8" i="37"/>
  <c r="D21"/>
  <c r="D23" s="1"/>
  <c r="D6" i="16" a="1"/>
  <c r="D6" s="1"/>
  <c r="D7" a="1"/>
  <c r="D7" s="1"/>
  <c r="D9" a="1"/>
  <c r="D9" s="1"/>
  <c r="E9" i="32" a="1"/>
  <c r="E9" s="1"/>
  <c r="I9" a="1"/>
  <c r="I9" s="1"/>
  <c r="F16"/>
  <c r="F17" s="1"/>
  <c r="J16"/>
  <c r="J17" s="1"/>
  <c r="C8" i="34" a="1"/>
  <c r="C8" s="1"/>
  <c r="F8" a="1"/>
  <c r="F8" s="1"/>
  <c r="I8" a="1"/>
  <c r="I8" s="1"/>
  <c r="C9" a="1"/>
  <c r="C9" s="1"/>
  <c r="C29" s="1"/>
  <c r="F9" a="1"/>
  <c r="F9" s="1"/>
  <c r="I9" a="1"/>
  <c r="I9" s="1"/>
  <c r="C10" a="1"/>
  <c r="C10" s="1"/>
  <c r="F10" a="1"/>
  <c r="F10" s="1"/>
  <c r="I10" a="1"/>
  <c r="I10" s="1"/>
  <c r="C11" a="1"/>
  <c r="C11" s="1"/>
  <c r="C31" s="1"/>
  <c r="F11" a="1"/>
  <c r="F11" s="1"/>
  <c r="I11" a="1"/>
  <c r="I11" s="1"/>
  <c r="C26"/>
  <c r="F30"/>
  <c r="F25" i="35"/>
  <c r="F26"/>
  <c r="G27"/>
  <c r="F28"/>
  <c r="I29"/>
  <c r="G31"/>
  <c r="D8" i="36"/>
  <c r="D23" s="1"/>
  <c r="E23" s="1"/>
  <c r="H23" i="32" l="1"/>
  <c r="H29" i="10"/>
  <c r="I29" s="1"/>
  <c r="E33" i="11"/>
  <c r="C28" i="9"/>
  <c r="E22" i="8"/>
  <c r="E20" i="9"/>
  <c r="C20" i="7"/>
  <c r="E20" s="1"/>
  <c r="C17" i="32"/>
  <c r="D23" s="1"/>
  <c r="C23" i="9"/>
  <c r="C27"/>
  <c r="H32" i="12"/>
  <c r="I32" s="1"/>
  <c r="F33" i="13"/>
  <c r="E24" i="8"/>
  <c r="C19" i="32"/>
  <c r="D22" s="1"/>
  <c r="E24" i="9"/>
  <c r="E25" i="8"/>
  <c r="G19" i="32"/>
  <c r="H22" s="1"/>
  <c r="H25" s="1"/>
  <c r="F33" i="14"/>
  <c r="F27"/>
  <c r="F36" s="1"/>
  <c r="F27" i="13"/>
  <c r="F35" s="1"/>
  <c r="C18" i="27"/>
  <c r="D18" s="1"/>
  <c r="H31" i="10"/>
  <c r="I31" s="1"/>
  <c r="C33" i="4"/>
  <c r="T33"/>
  <c r="E33" i="10"/>
  <c r="E22" i="9"/>
  <c r="E20" i="8"/>
  <c r="C25" i="7"/>
  <c r="E25" s="1"/>
  <c r="H26" i="13"/>
  <c r="J26" s="1"/>
  <c r="E33"/>
  <c r="E27"/>
  <c r="H26" i="14"/>
  <c r="K26" s="1"/>
  <c r="E27"/>
  <c r="E34" s="1"/>
  <c r="H26" i="35"/>
  <c r="J26" s="1"/>
  <c r="E33"/>
  <c r="E27"/>
  <c r="E33" i="14"/>
  <c r="D26" i="37"/>
  <c r="E26" s="1"/>
  <c r="I25" i="24"/>
  <c r="J25" s="1"/>
  <c r="I24"/>
  <c r="J24" s="1"/>
  <c r="I23"/>
  <c r="J23" s="1"/>
  <c r="O9" i="35"/>
  <c r="M9"/>
  <c r="H29" i="14"/>
  <c r="K29" s="1"/>
  <c r="E25" i="24"/>
  <c r="F25" s="1"/>
  <c r="E24"/>
  <c r="F24" s="1"/>
  <c r="E23"/>
  <c r="F23" s="1"/>
  <c r="H14" i="16"/>
  <c r="G17"/>
  <c r="I17"/>
  <c r="E26" i="9"/>
  <c r="D28"/>
  <c r="E28" s="1"/>
  <c r="E30" i="14"/>
  <c r="C19" i="27"/>
  <c r="D19" s="1"/>
  <c r="P22" i="14"/>
  <c r="D23" i="9"/>
  <c r="E23" i="7"/>
  <c r="S14" i="12"/>
  <c r="S18" s="1"/>
  <c r="H32" i="10"/>
  <c r="I32" s="1"/>
  <c r="E31" i="34"/>
  <c r="H28"/>
  <c r="J28" s="1"/>
  <c r="K28" s="1"/>
  <c r="L28" s="1"/>
  <c r="E29"/>
  <c r="E30"/>
  <c r="H32" i="35"/>
  <c r="J32" s="1"/>
  <c r="K32" s="1"/>
  <c r="L32" s="1"/>
  <c r="G34" i="15"/>
  <c r="C34"/>
  <c r="E34"/>
  <c r="C35"/>
  <c r="H29" i="35"/>
  <c r="J29" s="1"/>
  <c r="K29" s="1"/>
  <c r="L29" s="1"/>
  <c r="H30"/>
  <c r="J30" s="1"/>
  <c r="D24" i="36"/>
  <c r="E24" s="1"/>
  <c r="D25"/>
  <c r="E25" s="1"/>
  <c r="E18" i="32"/>
  <c r="E19" s="1"/>
  <c r="F22" s="1"/>
  <c r="E16"/>
  <c r="E17" s="1"/>
  <c r="F23" s="1"/>
  <c r="D26" i="8"/>
  <c r="D23"/>
  <c r="C31" i="15"/>
  <c r="C29"/>
  <c r="C32"/>
  <c r="C30"/>
  <c r="C35" i="12"/>
  <c r="E34"/>
  <c r="G34"/>
  <c r="C34"/>
  <c r="F31" i="14"/>
  <c r="H28"/>
  <c r="K28" s="1"/>
  <c r="L28" s="1"/>
  <c r="M28" s="1"/>
  <c r="M9" i="13"/>
  <c r="M12" s="1"/>
  <c r="O9"/>
  <c r="O11" s="1"/>
  <c r="J9" i="11"/>
  <c r="J12" s="1"/>
  <c r="L9"/>
  <c r="L11" s="1"/>
  <c r="H4" i="16"/>
  <c r="G7"/>
  <c r="I7"/>
  <c r="C27" i="34"/>
  <c r="C33"/>
  <c r="H33" i="15"/>
  <c r="C27" i="35"/>
  <c r="C36" s="1"/>
  <c r="C8" i="24"/>
  <c r="H28" i="35"/>
  <c r="J28" s="1"/>
  <c r="K28" s="1"/>
  <c r="L28" s="1"/>
  <c r="E35" i="15"/>
  <c r="G35" s="1"/>
  <c r="H35" s="1"/>
  <c r="E27" i="34"/>
  <c r="C27" i="10"/>
  <c r="H27" s="1"/>
  <c r="H27" i="12"/>
  <c r="C30"/>
  <c r="H30" s="1"/>
  <c r="I30" s="1"/>
  <c r="C35" i="35"/>
  <c r="P46" i="17"/>
  <c r="P47" i="19"/>
  <c r="C36" i="14"/>
  <c r="G34" i="11"/>
  <c r="C34"/>
  <c r="C35"/>
  <c r="E34"/>
  <c r="E29" i="13"/>
  <c r="E31"/>
  <c r="H28"/>
  <c r="J28" s="1"/>
  <c r="K28" s="1"/>
  <c r="L28" s="1"/>
  <c r="C27" i="36"/>
  <c r="E27" s="1"/>
  <c r="C26"/>
  <c r="H31" i="35"/>
  <c r="J31" s="1"/>
  <c r="K31" s="1"/>
  <c r="L31" s="1"/>
  <c r="I18" i="32"/>
  <c r="I19" s="1"/>
  <c r="J22" s="1"/>
  <c r="I16"/>
  <c r="I17" s="1"/>
  <c r="J23" s="1"/>
  <c r="E31" i="15"/>
  <c r="G31" s="1"/>
  <c r="H31" s="1"/>
  <c r="I31" s="1"/>
  <c r="E29"/>
  <c r="G29" s="1"/>
  <c r="H29" s="1"/>
  <c r="I29" s="1"/>
  <c r="G28"/>
  <c r="H28" s="1"/>
  <c r="I28" s="1"/>
  <c r="E32"/>
  <c r="G32" s="1"/>
  <c r="E30"/>
  <c r="G30" s="1"/>
  <c r="C34" i="14"/>
  <c r="C35"/>
  <c r="H32"/>
  <c r="K32" s="1"/>
  <c r="C31" i="11"/>
  <c r="H31" s="1"/>
  <c r="I31" s="1"/>
  <c r="C29"/>
  <c r="H29" s="1"/>
  <c r="I29" s="1"/>
  <c r="C32"/>
  <c r="H32" s="1"/>
  <c r="I32" s="1"/>
  <c r="C30"/>
  <c r="H30" s="1"/>
  <c r="I30" s="1"/>
  <c r="T41" i="4"/>
  <c r="C41"/>
  <c r="E26" i="7"/>
  <c r="D28"/>
  <c r="E35" i="11"/>
  <c r="G35" s="1"/>
  <c r="H35" s="1"/>
  <c r="G33"/>
  <c r="H33" s="1"/>
  <c r="M12" i="35"/>
  <c r="O10" s="1"/>
  <c r="E30" i="13"/>
  <c r="E32" i="34"/>
  <c r="E33"/>
  <c r="S12" i="12"/>
  <c r="L10" i="11"/>
  <c r="L12" s="1"/>
  <c r="C30" i="34"/>
  <c r="C30" i="14"/>
  <c r="E35" i="12"/>
  <c r="G35" s="1"/>
  <c r="G22" i="25"/>
  <c r="I22"/>
  <c r="C25"/>
  <c r="D25" s="1"/>
  <c r="C24"/>
  <c r="D24" s="1"/>
  <c r="C23"/>
  <c r="D23" s="1"/>
  <c r="E22"/>
  <c r="M9" i="34"/>
  <c r="M12" s="1"/>
  <c r="O10" s="1"/>
  <c r="O9"/>
  <c r="J9" i="10"/>
  <c r="J12" s="1"/>
  <c r="L10" s="1"/>
  <c r="L9"/>
  <c r="P9" i="14"/>
  <c r="N9"/>
  <c r="N12" s="1"/>
  <c r="P10" s="1"/>
  <c r="C28" i="8"/>
  <c r="C27"/>
  <c r="D27"/>
  <c r="E34" i="10"/>
  <c r="G34"/>
  <c r="C28" i="7"/>
  <c r="C27"/>
  <c r="D27"/>
  <c r="O10" i="13"/>
  <c r="O12" s="1"/>
  <c r="E22" i="7"/>
  <c r="C30" i="35"/>
  <c r="E32" i="13"/>
  <c r="S13" i="12"/>
  <c r="C30" i="10"/>
  <c r="H30" s="1"/>
  <c r="I30" s="1"/>
  <c r="H33" i="12"/>
  <c r="E25" i="9"/>
  <c r="D27"/>
  <c r="E27" s="1"/>
  <c r="C23" i="8"/>
  <c r="C34" i="10" l="1"/>
  <c r="H34" s="1"/>
  <c r="C35"/>
  <c r="K30" i="35"/>
  <c r="L30" s="1"/>
  <c r="H30" i="15"/>
  <c r="I30" s="1"/>
  <c r="H35" i="12"/>
  <c r="E23" i="9"/>
  <c r="D25" i="32"/>
  <c r="C8" i="25"/>
  <c r="H34" i="11"/>
  <c r="E27" i="8"/>
  <c r="J25" i="32"/>
  <c r="F35" i="14"/>
  <c r="F34"/>
  <c r="L29"/>
  <c r="M29" s="1"/>
  <c r="F36" i="13"/>
  <c r="F34"/>
  <c r="H32" i="15"/>
  <c r="I32" s="1"/>
  <c r="L32" i="14"/>
  <c r="M32" s="1"/>
  <c r="G33" i="10"/>
  <c r="H33" s="1"/>
  <c r="E35"/>
  <c r="G35" s="1"/>
  <c r="H35" s="1"/>
  <c r="G25" i="25"/>
  <c r="H25" s="1"/>
  <c r="G24"/>
  <c r="H24" s="1"/>
  <c r="G23"/>
  <c r="H23" s="1"/>
  <c r="E35" i="34"/>
  <c r="H35" s="1"/>
  <c r="J35" s="1"/>
  <c r="H33"/>
  <c r="J33" s="1"/>
  <c r="K33" s="1"/>
  <c r="L33" s="1"/>
  <c r="H30"/>
  <c r="J30" s="1"/>
  <c r="K30" s="1"/>
  <c r="L30" s="1"/>
  <c r="H30" i="14"/>
  <c r="K30" s="1"/>
  <c r="H33" i="35"/>
  <c r="J33" s="1"/>
  <c r="K33" s="1"/>
  <c r="L33" s="1"/>
  <c r="E35"/>
  <c r="H35" s="1"/>
  <c r="J35" s="1"/>
  <c r="F25" i="32"/>
  <c r="E23" i="8"/>
  <c r="E8" i="24"/>
  <c r="H31" i="14"/>
  <c r="K31" s="1"/>
  <c r="H32" i="13"/>
  <c r="J32" s="1"/>
  <c r="K32" s="1"/>
  <c r="L32" s="1"/>
  <c r="E25" i="25"/>
  <c r="F25" s="1"/>
  <c r="E24"/>
  <c r="F24" s="1"/>
  <c r="E23"/>
  <c r="F23" s="1"/>
  <c r="I25"/>
  <c r="J25" s="1"/>
  <c r="I24"/>
  <c r="J24" s="1"/>
  <c r="I23"/>
  <c r="J23" s="1"/>
  <c r="H30" i="13"/>
  <c r="J30" s="1"/>
  <c r="K30" s="1"/>
  <c r="L30" s="1"/>
  <c r="H31" i="34"/>
  <c r="J31" s="1"/>
  <c r="K31" s="1"/>
  <c r="L31" s="1"/>
  <c r="G18" i="16"/>
  <c r="G21" s="1"/>
  <c r="I19" s="1"/>
  <c r="I18"/>
  <c r="H27" i="35"/>
  <c r="E36"/>
  <c r="H33" i="13"/>
  <c r="J33" s="1"/>
  <c r="K33" s="1"/>
  <c r="L33" s="1"/>
  <c r="E35"/>
  <c r="H35" s="1"/>
  <c r="J35" s="1"/>
  <c r="E27" i="7"/>
  <c r="L11" i="10"/>
  <c r="L12" s="1"/>
  <c r="E28" i="7"/>
  <c r="C34" i="35"/>
  <c r="H29" i="13"/>
  <c r="J29" s="1"/>
  <c r="K29" s="1"/>
  <c r="L29" s="1"/>
  <c r="E36" i="34"/>
  <c r="H27"/>
  <c r="J27" s="1"/>
  <c r="K27" s="1"/>
  <c r="C36"/>
  <c r="E36" i="14"/>
  <c r="H27"/>
  <c r="E36" i="13"/>
  <c r="H27"/>
  <c r="E34"/>
  <c r="O11" i="35"/>
  <c r="O12" s="1"/>
  <c r="H32" i="34"/>
  <c r="J32" s="1"/>
  <c r="K32" s="1"/>
  <c r="L32" s="1"/>
  <c r="H31" i="13"/>
  <c r="J31" s="1"/>
  <c r="K31" s="1"/>
  <c r="L31" s="1"/>
  <c r="C34" i="34"/>
  <c r="C35"/>
  <c r="E34"/>
  <c r="I8" i="16"/>
  <c r="G8"/>
  <c r="G11" s="1"/>
  <c r="I9" s="1"/>
  <c r="E26" i="8"/>
  <c r="D28"/>
  <c r="E28" s="1"/>
  <c r="H29" i="34"/>
  <c r="J29" s="1"/>
  <c r="K29" s="1"/>
  <c r="L29" s="1"/>
  <c r="H33" i="14"/>
  <c r="K33" s="1"/>
  <c r="E35"/>
  <c r="P11"/>
  <c r="P12" s="1"/>
  <c r="O11" i="34"/>
  <c r="O12" s="1"/>
  <c r="S17" i="12"/>
  <c r="H34"/>
  <c r="H34" i="15"/>
  <c r="E34" i="35"/>
  <c r="H34" i="34" l="1"/>
  <c r="J34" s="1"/>
  <c r="K34" s="1"/>
  <c r="L34" s="1"/>
  <c r="K35" i="13"/>
  <c r="L35" s="1"/>
  <c r="L30" i="14"/>
  <c r="M30" s="1"/>
  <c r="L33"/>
  <c r="I20" i="16"/>
  <c r="I21" s="1"/>
  <c r="D27" s="1"/>
  <c r="J27" i="13"/>
  <c r="K27" s="1"/>
  <c r="H34"/>
  <c r="J34" s="1"/>
  <c r="K34" s="1"/>
  <c r="L34" s="1"/>
  <c r="L27" i="34"/>
  <c r="G17"/>
  <c r="A47" i="4" s="1"/>
  <c r="J27" i="35"/>
  <c r="K27" s="1"/>
  <c r="H34"/>
  <c r="J34" s="1"/>
  <c r="K34" s="1"/>
  <c r="L34" s="1"/>
  <c r="L31" i="14"/>
  <c r="M31" s="1"/>
  <c r="H35"/>
  <c r="K35" s="1"/>
  <c r="I10" i="16"/>
  <c r="I11" s="1"/>
  <c r="D26" s="1"/>
  <c r="K35" i="34"/>
  <c r="L35" s="1"/>
  <c r="K35" i="35"/>
  <c r="L35" s="1"/>
  <c r="K27" i="14"/>
  <c r="L27" s="1"/>
  <c r="H34"/>
  <c r="L34" s="1"/>
  <c r="E8" i="25"/>
  <c r="L35" i="14" l="1"/>
  <c r="L27" i="35"/>
  <c r="G17"/>
  <c r="A48" i="4" s="1"/>
  <c r="L27" i="13"/>
  <c r="G17"/>
  <c r="A30" i="4" s="1"/>
  <c r="M27" i="14"/>
  <c r="G17"/>
  <c r="A31" i="4" s="1"/>
  <c r="AB47"/>
  <c r="X47"/>
  <c r="T47"/>
  <c r="Y47"/>
  <c r="U47"/>
  <c r="Z47"/>
  <c r="V47"/>
  <c r="C47"/>
  <c r="AA47"/>
  <c r="W47"/>
  <c r="AB31" l="1"/>
  <c r="X31"/>
  <c r="T31"/>
  <c r="Y31"/>
  <c r="U31"/>
  <c r="Z31"/>
  <c r="V31"/>
  <c r="W31"/>
  <c r="AA31"/>
  <c r="C31"/>
  <c r="AA48"/>
  <c r="W48"/>
  <c r="AB48"/>
  <c r="X48"/>
  <c r="T48"/>
  <c r="Y48"/>
  <c r="U48"/>
  <c r="V48"/>
  <c r="Z48"/>
  <c r="C48"/>
  <c r="AA30"/>
  <c r="W30"/>
  <c r="C30"/>
  <c r="A19"/>
  <c r="AB30"/>
  <c r="X30"/>
  <c r="T30"/>
  <c r="Y30"/>
  <c r="U30"/>
  <c r="Z30"/>
  <c r="V30"/>
</calcChain>
</file>

<file path=xl/comments1.xml><?xml version="1.0" encoding="utf-8"?>
<comments xmlns="http://schemas.openxmlformats.org/spreadsheetml/2006/main">
  <authors>
    <author/>
  </authors>
  <commentList>
    <comment ref="O21" authorId="0">
      <text>
        <r>
          <rPr>
            <sz val="10"/>
            <color rgb="FF000000"/>
            <rFont val="Arial"/>
          </rPr>
          <t>The used material should more specified for steel with the international Material Number (e.g.25CrMo4 -&gt; 1.7218) or with the name of the used material (e.g. AISI 1045).
For CFRP structures number and orientation of the layers, types and thicknesses of the cores for each different laminate type is required!</t>
        </r>
      </text>
    </comment>
  </commentList>
</comments>
</file>

<file path=xl/comments2.xml><?xml version="1.0" encoding="utf-8"?>
<comments xmlns="http://schemas.openxmlformats.org/spreadsheetml/2006/main">
  <authors>
    <author/>
  </authors>
  <commentList>
    <comment ref="B10" authorId="0">
      <text>
        <r>
          <rPr>
            <sz val="10"/>
            <color rgb="FF000000"/>
            <rFont val="Arial"/>
          </rPr>
          <t>Used for Impact Attenuator Attachment &amp; AI Plate Calcs Only</t>
        </r>
      </text>
    </comment>
  </commentList>
</comments>
</file>

<file path=xl/comments3.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4.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5.xml><?xml version="1.0" encoding="utf-8"?>
<comments xmlns="http://schemas.openxmlformats.org/spreadsheetml/2006/main">
  <authors>
    <author/>
  </authors>
  <commentList>
    <comment ref="R7" authorId="0">
      <text>
        <r>
          <rPr>
            <sz val="10"/>
            <color rgb="FF000000"/>
            <rFont val="Arial"/>
          </rPr>
          <t>Max allowable depth from rules</t>
        </r>
      </text>
    </commen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 ref="F22" authorId="0">
      <text>
        <r>
          <rPr>
            <sz val="10"/>
            <color rgb="FF000000"/>
            <rFont val="Arial"/>
          </rPr>
          <t>Calculated from bulkhead and cutout sizes entered in cells L15 to L19</t>
        </r>
      </text>
    </comment>
  </commentList>
</comments>
</file>

<file path=xl/comments6.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7.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8.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9.xml><?xml version="1.0" encoding="utf-8"?>
<comments xmlns="http://schemas.openxmlformats.org/spreadsheetml/2006/main">
  <authors>
    <author/>
  </authors>
  <commentList>
    <comment ref="B15" authorId="0">
      <text>
        <r>
          <rPr>
            <sz val="10"/>
            <color rgb="FF000000"/>
            <rFont val="Arial"/>
          </rPr>
          <t>This is the side closest to the driver.</t>
        </r>
      </text>
    </comment>
    <comment ref="D22" authorId="0">
      <text>
        <r>
          <rPr>
            <sz val="10"/>
            <color rgb="FF000000"/>
            <rFont val="Arial"/>
          </rPr>
          <t>Minimum 100mm</t>
        </r>
      </text>
    </comment>
    <comment ref="D23" authorId="0">
      <text>
        <r>
          <rPr>
            <sz val="10"/>
            <color rgb="FF000000"/>
            <rFont val="Arial"/>
          </rPr>
          <t>Minimum 200mm</t>
        </r>
      </text>
    </comment>
  </commentList>
</comments>
</file>

<file path=xl/comments10.xml><?xml version="1.0" encoding="utf-8"?>
<comments xmlns="http://schemas.openxmlformats.org/spreadsheetml/2006/main">
  <authors>
    <author/>
  </authors>
  <commentList>
    <comment ref="V51" authorId="0">
      <text>
        <r>
          <rPr>
            <sz val="10"/>
            <color rgb="FF000000"/>
            <rFont val="Arial"/>
          </rPr>
          <t>Area under curve upto  12.7mm deflection</t>
        </r>
      </text>
    </comment>
    <comment ref="C54" authorId="0">
      <text>
        <r>
          <rPr>
            <sz val="10"/>
            <color rgb="FF000000"/>
            <rFont val="Arial"/>
          </rPr>
          <t>Area under curve up to panel failure/end of test</t>
        </r>
      </text>
    </comment>
  </commentList>
</comments>
</file>

<file path=xl/comments11.xml><?xml version="1.0" encoding="utf-8"?>
<comments xmlns="http://schemas.openxmlformats.org/spreadsheetml/2006/main">
  <authors>
    <author/>
  </authors>
  <commentList>
    <comment ref="C3" authorId="0">
      <text>
        <r>
          <rPr>
            <sz val="10"/>
            <color rgb="FF000000"/>
            <rFont val="Arial"/>
          </rPr>
          <t>A minimum of two attachment points per side are required</t>
        </r>
      </text>
    </comment>
  </commentList>
</comments>
</file>

<file path=xl/comments12.xml><?xml version="1.0" encoding="utf-8"?>
<comments xmlns="http://schemas.openxmlformats.org/spreadsheetml/2006/main">
  <authors>
    <author/>
  </authors>
  <commentList>
    <comment ref="C3" authorId="0">
      <text>
        <r>
          <rPr>
            <sz val="10"/>
            <color rgb="FF000000"/>
            <rFont val="Arial"/>
          </rPr>
          <t>A minimum of two attachment points per side are required for hoops that aren’t fully laminated into the chassis</t>
        </r>
      </text>
    </comment>
    <comment ref="C4" authorId="0">
      <text>
        <r>
          <rPr>
            <sz val="10"/>
            <color rgb="FF000000"/>
            <rFont val="Arial"/>
          </rPr>
          <t>This affects the minimum bracket to hoop weld length to prove equivalence to a welded side impact tube to hoop joint</t>
        </r>
      </text>
    </comment>
    <comment ref="C5" authorId="0">
      <text>
        <r>
          <rPr>
            <sz val="10"/>
            <color rgb="FF000000"/>
            <rFont val="Arial"/>
          </rPr>
          <t>Is the hoop attached to the side impact structure or the front bulkhead support structure, this affects the skin shear strength used from test results</t>
        </r>
      </text>
    </comment>
  </commentList>
</comments>
</file>

<file path=xl/comments13.xml><?xml version="1.0" encoding="utf-8"?>
<comments xmlns="http://schemas.openxmlformats.org/spreadsheetml/2006/main">
  <authors>
    <author/>
  </authors>
  <commentList>
    <comment ref="C3" authorId="0">
      <text>
        <r>
          <rPr>
            <sz val="10"/>
            <color rgb="FF000000"/>
            <rFont val="Arial"/>
          </rPr>
          <t>Set to "NO" if the front hoop bracing is attached to tubes or is integral to the monocoque</t>
        </r>
      </text>
    </comment>
    <comment ref="C4" authorId="0">
      <text>
        <r>
          <rPr>
            <sz val="10"/>
            <color rgb="FF000000"/>
            <rFont val="Arial"/>
          </rPr>
          <t>This affects the minimum bracket to hoop weld length to prove equivalence to a welded side impact tube to hoop joint</t>
        </r>
      </text>
    </comment>
    <comment ref="C5" authorId="0">
      <text>
        <r>
          <rPr>
            <sz val="10"/>
            <color rgb="FF000000"/>
            <rFont val="Arial"/>
          </rPr>
          <t>Is the front hoop bracing attached to a laminate the same as the side impact structure or front bulkhead support?</t>
        </r>
      </text>
    </comment>
    <comment ref="C6" authorId="0">
      <text>
        <r>
          <rPr>
            <sz val="10"/>
            <color rgb="FF000000"/>
            <rFont val="Arial"/>
          </rPr>
          <t>Set to "NO" if the main hoop bracing is attached to tubes</t>
        </r>
      </text>
    </comment>
  </commentList>
</comments>
</file>

<file path=xl/comments14.xml><?xml version="1.0" encoding="utf-8"?>
<comments xmlns="http://schemas.openxmlformats.org/spreadsheetml/2006/main">
  <authors>
    <author/>
  </authors>
  <commentList>
    <comment ref="B18" authorId="0">
      <text>
        <r>
          <rPr>
            <sz val="10"/>
            <color rgb="FF000000"/>
            <rFont val="Arial"/>
          </rPr>
          <t>Failure of AIP</t>
        </r>
      </text>
    </comment>
    <comment ref="B19" authorId="0">
      <text>
        <r>
          <rPr>
            <sz val="10"/>
            <color rgb="FF000000"/>
            <rFont val="Arial"/>
          </rPr>
          <t>Failure of Front Bulkhead</t>
        </r>
      </text>
    </comment>
  </commentList>
</comments>
</file>

<file path=xl/comments15.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16.xml><?xml version="1.0" encoding="utf-8"?>
<comments xmlns="http://schemas.openxmlformats.org/spreadsheetml/2006/main">
  <authors>
    <author/>
  </authors>
  <commentList>
    <comment ref="B20" authorId="0">
      <text>
        <r>
          <rPr>
            <sz val="10"/>
            <color rgb="FF000000"/>
            <rFont val="Arial"/>
          </rPr>
          <t>This is the side closest to the driver</t>
        </r>
      </text>
    </comment>
    <comment ref="B21" authorId="0">
      <text>
        <r>
          <rPr>
            <sz val="10"/>
            <color rgb="FF000000"/>
            <rFont val="Arial"/>
          </rPr>
          <t xml:space="preserve">This is the side outboard of the driver
</t>
        </r>
      </text>
    </comment>
  </commentList>
</comments>
</file>

<file path=xl/comments17.xml><?xml version="1.0" encoding="utf-8"?>
<comments xmlns="http://schemas.openxmlformats.org/spreadsheetml/2006/main">
  <authors>
    <author/>
  </authors>
  <commentList>
    <comment ref="D19" authorId="0">
      <text>
        <r>
          <rPr>
            <sz val="10"/>
            <color rgb="FF000000"/>
            <rFont val="Arial"/>
          </rPr>
          <t>About the weakest axis</t>
        </r>
      </text>
    </comment>
  </commentList>
</comments>
</file>

<file path=xl/sharedStrings.xml><?xml version="1.0" encoding="utf-8"?>
<sst xmlns="http://schemas.openxmlformats.org/spreadsheetml/2006/main" count="2038" uniqueCount="882">
  <si>
    <t>2018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</si>
  <si>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</si>
  <si>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</si>
  <si>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</si>
  <si>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</si>
  <si>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</si>
  <si>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</si>
  <si>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</si>
  <si>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</si>
  <si>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 if your car has a monocoque chassis.</t>
  </si>
  <si>
    <t xml:space="preserve">Details of any rules clarifications must be referenced and appended in this tab. </t>
  </si>
  <si>
    <t>If you have to resubmit your SES then please update the table below, indicating what changes you have made from the previous submission.</t>
  </si>
  <si>
    <t xml:space="preserve">If you find a new problem with the SES template or require a clarification 72 hours or less before the SES submission deadline please include your own </t>
  </si>
  <si>
    <t>proof of equivalency in the "Additional Info" tab as well as filing a Rules question.</t>
  </si>
  <si>
    <t>Revisions:</t>
  </si>
  <si>
    <t>V1.0</t>
  </si>
  <si>
    <t>Submission Version</t>
  </si>
  <si>
    <t>Revision Comments</t>
  </si>
  <si>
    <t>Original Submission</t>
  </si>
  <si>
    <t>NA</t>
  </si>
  <si>
    <t>First release for 2018 rules</t>
  </si>
  <si>
    <t>V1.1</t>
  </si>
  <si>
    <t>Corrected link in TAB "MaterialData"</t>
  </si>
  <si>
    <t>V1.2</t>
  </si>
  <si>
    <t>Corrected link in Tab "MaterialData" for calculating the shear strenght of the SIS</t>
  </si>
  <si>
    <t>V1.3</t>
  </si>
  <si>
    <t>Application of all possible materials given in the TAB "MaterialData" in the drop drown list in several TABS</t>
  </si>
  <si>
    <t>V1.3.1</t>
  </si>
  <si>
    <t>Corrected links</t>
  </si>
  <si>
    <t>Clarification ID</t>
  </si>
  <si>
    <t>Details of Clarification Question and Answer</t>
  </si>
  <si>
    <r>
      <t>2018 FS</t>
    </r>
    <r>
      <rPr>
        <sz val="10"/>
        <rFont val="Arial"/>
      </rPr>
      <t xml:space="preserve"> STRUCTURAL EQUIVALENCY SPREADSHEET (SES) V1.3.1 - COVER SHEET</t>
    </r>
  </si>
  <si>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</si>
  <si>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rPr>
      <t>teams have seven days from the date of request</t>
    </r>
    <r>
      <rPr>
        <sz val="10"/>
        <rFont val="Arial"/>
      </rPr>
      <t xml:space="preserve"> to submit the requested information.</t>
    </r>
  </si>
  <si>
    <t>University Name</t>
  </si>
  <si>
    <t>Car No.(s) &amp; Event(s)</t>
  </si>
  <si>
    <t>Team Contact</t>
  </si>
  <si>
    <t>Email Address</t>
  </si>
  <si>
    <t>Faculty Advisor</t>
  </si>
  <si>
    <t>Powertrain Type</t>
  </si>
  <si>
    <t>Internal Combustion</t>
  </si>
  <si>
    <t>Tube and Laminate Equivalency</t>
  </si>
  <si>
    <t>Tube 1</t>
  </si>
  <si>
    <t>Tube 2</t>
  </si>
  <si>
    <t>Tube 3</t>
  </si>
  <si>
    <t>Composite</t>
  </si>
  <si>
    <t>Is proof of equivalency for your design required for any of the rules?</t>
  </si>
  <si>
    <t xml:space="preserve"> FS 2018 STRUCTURAL EQUIVALENCY SPREADSHEET - CHASSIS PICTURES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</si>
  <si>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</si>
  <si>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</si>
  <si>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</si>
  <si>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</si>
  <si>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</si>
  <si>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</si>
  <si>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</si>
  <si>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</si>
  <si>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</si>
  <si>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</si>
  <si>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</si>
  <si>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</si>
  <si>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</si>
  <si>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</si>
  <si>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</si>
  <si>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</si>
  <si>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</si>
  <si>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</si>
  <si>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r>
      <t xml:space="preserve">Please attach pictures of the frame and/or monocoque in the table below for review during the SES process. 
</t>
    </r>
    <r>
      <rPr>
        <b/>
        <sz val="10"/>
        <rFont val="Arial"/>
      </rPr>
      <t>All tubes/lay-ups must be colour coded to show outer diameter and wall thickness</t>
    </r>
    <r>
      <rPr>
        <sz val="10"/>
        <rFont val="Arial"/>
      </rPr>
      <t>. Three view drawings and isometric views of the structure (CAD, FEA models, etc) are acceptable. Note: The final decision about all designs will be made at technical inspection. Approval of an SES does not guarantee passing Tech. Inspection.</t>
    </r>
  </si>
  <si>
    <t>Images must include dimensions/labels indicating the following:</t>
  </si>
  <si>
    <t>Baseline Material Used</t>
  </si>
  <si>
    <t>Angle of main and front hoops, including angle of main hoop below upper side impact tube.</t>
  </si>
  <si>
    <t>Material Data Sheet</t>
  </si>
  <si>
    <t>Angle between main hoop bracing and main hoop</t>
  </si>
  <si>
    <t>Distance from top of main hoop to main hoop brace attachment</t>
  </si>
  <si>
    <t>Distance from top of front hoop to front hoop brace attachment</t>
  </si>
  <si>
    <t>Outer diameter and wall thickness of all tubes / monocoque lay-up</t>
  </si>
  <si>
    <t>Material Spreadsheet Code</t>
  </si>
  <si>
    <t>Teams entering cars with IC Powertrains must show the location of the fuel tank in these images and highlight it by colouring it red.</t>
  </si>
  <si>
    <t>Teams entering cars with EV Powertrains must show the location of all HV components in these images and highlight them by colouring them orange.</t>
  </si>
  <si>
    <t>Alternative Material Used</t>
  </si>
  <si>
    <t>Rule No.</t>
  </si>
  <si>
    <t>Rule Description</t>
  </si>
  <si>
    <t>Design Description and/or Material Name</t>
  </si>
  <si>
    <t>Main Hoop Structural Equivalency - note, only steel may be used</t>
  </si>
  <si>
    <t>Material Property</t>
  </si>
  <si>
    <t>Baseline</t>
  </si>
  <si>
    <t>Your Tube</t>
  </si>
  <si>
    <t>Material type</t>
  </si>
  <si>
    <t>Steel</t>
  </si>
  <si>
    <t>Tube shape</t>
  </si>
  <si>
    <t>Round</t>
  </si>
  <si>
    <t>Material name /grade</t>
  </si>
  <si>
    <t>T2.9</t>
  </si>
  <si>
    <t>Main Roll Hoop Tubing</t>
  </si>
  <si>
    <t>Youngs Modulus, E</t>
  </si>
  <si>
    <t>Yield strength, Pa</t>
  </si>
  <si>
    <t>UTS, Pa</t>
  </si>
  <si>
    <t>Aluminium 1</t>
  </si>
  <si>
    <t>Aluminium 2</t>
  </si>
  <si>
    <t>Composite 1</t>
  </si>
  <si>
    <t>Other 1</t>
  </si>
  <si>
    <t>Other 2</t>
  </si>
  <si>
    <t>Other 3</t>
  </si>
  <si>
    <t>Other 4</t>
  </si>
  <si>
    <t>Other 5</t>
  </si>
  <si>
    <t>Other 6</t>
  </si>
  <si>
    <t>Other 7</t>
  </si>
  <si>
    <t>Other 8</t>
  </si>
  <si>
    <t>Composite AIP</t>
  </si>
  <si>
    <t>Material name</t>
  </si>
  <si>
    <t>T2.6_Laminate</t>
  </si>
  <si>
    <t>Yield strength, welded, Pa</t>
  </si>
  <si>
    <t>UTS welded, Pa</t>
  </si>
  <si>
    <t>Tube OD, mm</t>
  </si>
  <si>
    <t>T2.10</t>
  </si>
  <si>
    <t>Front Roll Hoop Tubing</t>
  </si>
  <si>
    <t>Wall, mm</t>
  </si>
  <si>
    <t>OD, m</t>
  </si>
  <si>
    <t>Wall, m</t>
  </si>
  <si>
    <t>FBHS</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</si>
  <si>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</si>
  <si>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</si>
  <si>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</si>
  <si>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</si>
  <si>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</si>
  <si>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</si>
  <si>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</si>
  <si>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</si>
  <si>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</si>
  <si>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</si>
  <si>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T2.11</t>
  </si>
  <si>
    <t>Main Roll Hoop Bracing Tubing</t>
  </si>
  <si>
    <t>BACK to COVER SHEET</t>
  </si>
  <si>
    <t>T2.11.5</t>
  </si>
  <si>
    <t>Main Hoop Bracing Support - Tube Frames</t>
  </si>
  <si>
    <t>T2.12</t>
  </si>
  <si>
    <t>Front Hoop Bracing - Tube Frames</t>
  </si>
  <si>
    <t>Your Mat. 2</t>
  </si>
  <si>
    <t>Your Mat.3</t>
  </si>
  <si>
    <t>Your Mat. 4</t>
  </si>
  <si>
    <t>Your Mat. 5</t>
  </si>
  <si>
    <t>Your Mat. 6</t>
  </si>
  <si>
    <t>Your Mat. 7</t>
  </si>
  <si>
    <t>Your Mat. 8</t>
  </si>
  <si>
    <t>T2.14</t>
  </si>
  <si>
    <t>Front Bulkhead - Tube Frames</t>
  </si>
  <si>
    <t>N/A</t>
  </si>
  <si>
    <t>UTS shear, Pa</t>
  </si>
  <si>
    <t>T2.15</t>
  </si>
  <si>
    <t>Front Bulkhead Support - Tube Frames</t>
  </si>
  <si>
    <t>● Steel properties based on SAE 1010 and are given in Rule T2.3.3 .  All steels are treated equally and are to use the above properties.</t>
  </si>
  <si>
    <t>● Results from extra physical test required by T2.6 should be entered in the "Other x" materials column as required.</t>
  </si>
  <si>
    <t xml:space="preserve">● If you are using TAB “T2.6 Different Layups” to create different/multiple composite layups other than your SIS-Layup from TAB “T2.6 Laminate Test”, </t>
  </si>
  <si>
    <t>you must fill out manually the columns at “Other X” in this Material Data Sheet TAB.</t>
  </si>
  <si>
    <t>Please use the following abbreviations for your specific lamiante structure (Your Mat. "X")</t>
  </si>
  <si>
    <t>Front Bulkhead -&gt; FBH</t>
  </si>
  <si>
    <t>Frint Bulkhead Support -&gt; FBHS</t>
  </si>
  <si>
    <t>Tubing only</t>
  </si>
  <si>
    <t>Front Hoop Bracing -&gt; FHB</t>
  </si>
  <si>
    <t>Composite only</t>
  </si>
  <si>
    <t>Main Hoop Bracing Support -&gt; MHBS</t>
  </si>
  <si>
    <t>Tubes + composite</t>
  </si>
  <si>
    <t>Shoulder Harness Bar -&gt; SHB</t>
  </si>
  <si>
    <t>Accumulator Container Protection Structure -&gt; ACPS</t>
  </si>
  <si>
    <t>Tractive System Protection Structure -&gt; TSPS</t>
  </si>
  <si>
    <t>Square</t>
  </si>
  <si>
    <t>T2.16.1</t>
  </si>
  <si>
    <t>Side Impact Structure - Tube Frames</t>
  </si>
  <si>
    <t>T4.5</t>
  </si>
  <si>
    <t>Shoulder Harness Bar</t>
  </si>
  <si>
    <t>T2.20</t>
  </si>
  <si>
    <t>Impact Attenuator Anti-Intrusion Plate</t>
  </si>
  <si>
    <t>T2.6</t>
  </si>
  <si>
    <t>Front Hoop Bracing - Monocoques</t>
  </si>
  <si>
    <t>T2.14 /T2.6</t>
  </si>
  <si>
    <t>Front Bulkhead - Monocoques</t>
  </si>
  <si>
    <t>T2.15 /T2.6</t>
  </si>
  <si>
    <t>Front Bulkhead Support - Monocoques</t>
  </si>
  <si>
    <t>Side Impact Structure - Monocoques, Side</t>
  </si>
  <si>
    <t>T2.16.2</t>
  </si>
  <si>
    <t>Side Impact Structure - Monocoques, Floor</t>
  </si>
  <si>
    <t>T2.11.5/T2.6</t>
  </si>
  <si>
    <t>Main Hoop Bracing Support - Monocoques</t>
  </si>
  <si>
    <t>T2.17</t>
  </si>
  <si>
    <t>Main Hoop Attachment - Monocoques</t>
  </si>
  <si>
    <t>Front Hoop Attachment - Monocoques</t>
  </si>
  <si>
    <t>Hoop Bracing Attach. - Monocoques</t>
  </si>
  <si>
    <t>T2.18.5</t>
  </si>
  <si>
    <t>Impact Attenuator Attachment - Monocoques</t>
  </si>
  <si>
    <t>T3.5</t>
  </si>
  <si>
    <t>Safety Harness Attachment - Monocoques</t>
  </si>
  <si>
    <t>EV6.5.5&amp;6</t>
  </si>
  <si>
    <t>EV6.5.12</t>
  </si>
  <si>
    <t>EV6.5.1&amp;3</t>
  </si>
  <si>
    <t>Front Hoop Structural Equivalency</t>
  </si>
  <si>
    <t>EV5.4</t>
  </si>
  <si>
    <t>Attachment Checklist (make sure all are included in your report)</t>
  </si>
  <si>
    <t>P</t>
  </si>
  <si>
    <t>Receipt, letter of donation or proof for non-steel materials (composite, honeycomb, resin, etc)</t>
  </si>
  <si>
    <t>Properties for all non-steel materials</t>
  </si>
  <si>
    <t>Monocoque Laminate Test data and pictures</t>
  </si>
  <si>
    <t>Holes &gt;4mm drilled in any regulated tubing require proof of equivalency, include area and moment of inertia</t>
  </si>
  <si>
    <t>COMPLETE APPROPRIATE TABS TO PROVE EQUIVALENCY</t>
  </si>
  <si>
    <r>
      <t xml:space="preserve">Please see </t>
    </r>
    <r>
      <rPr>
        <sz val="10"/>
        <color rgb="FF0000FF"/>
        <rFont val="Arial"/>
      </rPr>
      <t>"Structural Equivalency Spreadsheet Guide"</t>
    </r>
    <r>
      <rPr>
        <sz val="10"/>
        <rFont val="Arial"/>
      </rPr>
      <t xml:space="preserve"> on the Read_Me tab of the SES Workbook</t>
    </r>
  </si>
  <si>
    <t>TECHNICAL COMMITTEE DECISION/COMMENTS</t>
  </si>
  <si>
    <t>Approved by</t>
  </si>
  <si>
    <t>Date</t>
  </si>
  <si>
    <t>NOTE: THIS FORM AND THE APPROVED COPY OF THE SUBMISSION MUST BE PRESENTED
AT TECHNICAL INSPECTION AT EVERY FORMULA SAE EVENT ENTERED</t>
  </si>
  <si>
    <t>Main Hoop Bracing - Note: Only Steel may be used</t>
  </si>
  <si>
    <t>Main Hoop Bracing Supports</t>
  </si>
  <si>
    <t>Enter construction type</t>
  </si>
  <si>
    <t>Your Composite</t>
  </si>
  <si>
    <t>Your Total</t>
  </si>
  <si>
    <t>Outer</t>
  </si>
  <si>
    <t>Inner</t>
  </si>
  <si>
    <t>b (m)</t>
  </si>
  <si>
    <t>Tubing Type</t>
  </si>
  <si>
    <t>h (m)</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</si>
  <si>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</si>
  <si>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</si>
  <si>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</si>
  <si>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</si>
  <si>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y</t>
    </r>
    <r>
      <rPr>
        <vertAlign val="subscript"/>
        <sz val="10"/>
        <rFont val="Arial"/>
      </rPr>
      <t>1</t>
    </r>
    <r>
      <rPr>
        <sz val="10"/>
        <rFont val="Arial"/>
      </rPr>
      <t xml:space="preserve"> (m)</t>
    </r>
  </si>
  <si>
    <r>
      <t>Ic</t>
    </r>
    <r>
      <rPr>
        <vertAlign val="subscript"/>
        <sz val="10"/>
        <rFont val="Arial"/>
      </rPr>
      <t>1</t>
    </r>
    <r>
      <rPr>
        <sz val="10"/>
        <rFont val="Arial"/>
      </rPr>
      <t xml:space="preserve"> (m^4)</t>
    </r>
  </si>
  <si>
    <r>
      <t>y</t>
    </r>
    <r>
      <rPr>
        <vertAlign val="subscript"/>
        <sz val="10"/>
        <rFont val="Arial"/>
      </rPr>
      <t xml:space="preserve">2 </t>
    </r>
    <r>
      <rPr>
        <sz val="10"/>
        <rFont val="Arial"/>
      </rPr>
      <t>(m)</t>
    </r>
  </si>
  <si>
    <r>
      <t>Ic</t>
    </r>
    <r>
      <rPr>
        <vertAlign val="subscript"/>
        <sz val="10"/>
        <rFont val="Arial"/>
      </rPr>
      <t>2</t>
    </r>
    <r>
      <rPr>
        <sz val="10"/>
        <rFont val="Arial"/>
      </rPr>
      <t xml:space="preserve"> (m^4)</t>
    </r>
  </si>
  <si>
    <t>Centroid (m)</t>
  </si>
  <si>
    <r>
      <t>Ic</t>
    </r>
    <r>
      <rPr>
        <vertAlign val="subscript"/>
        <sz val="10"/>
        <rFont val="Arial"/>
      </rPr>
      <t>12</t>
    </r>
    <r>
      <rPr>
        <sz val="10"/>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</si>
  <si>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</si>
  <si>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</si>
  <si>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</si>
  <si>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</si>
  <si>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</si>
  <si>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</si>
  <si>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</si>
  <si>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</si>
  <si>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Front Hoop Bracing</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</si>
  <si>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</si>
  <si>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</si>
  <si>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</si>
  <si>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</si>
  <si>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z</t>
    </r>
    <r>
      <rPr>
        <vertAlign val="subscript"/>
        <sz val="10"/>
        <rFont val="Arial"/>
      </rPr>
      <t>1</t>
    </r>
    <r>
      <rPr>
        <sz val="10"/>
        <rFont val="Arial"/>
      </rPr>
      <t xml:space="preserve"> (m)</t>
    </r>
  </si>
  <si>
    <r>
      <t>Ic</t>
    </r>
    <r>
      <rPr>
        <vertAlign val="subscript"/>
        <sz val="10"/>
        <rFont val="Arial"/>
      </rPr>
      <t>1</t>
    </r>
    <r>
      <rPr>
        <sz val="10"/>
        <rFont val="Arial"/>
      </rPr>
      <t xml:space="preserve"> (m^4)</t>
    </r>
  </si>
  <si>
    <r>
      <t>z</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</si>
  <si>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</si>
  <si>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</si>
  <si>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Panel height,mm (half width across top of chassis)</t>
  </si>
  <si>
    <t>Link to guidance notes</t>
  </si>
  <si>
    <t>Front Bulkhead</t>
  </si>
  <si>
    <t>Monocoque Bulkhead Dimensions</t>
  </si>
  <si>
    <t>BH</t>
  </si>
  <si>
    <t>Bulkhead Height</t>
  </si>
  <si>
    <r>
      <t>b</t>
    </r>
    <r>
      <rPr>
        <vertAlign val="subscript"/>
        <sz val="10"/>
        <rFont val="Arial"/>
      </rPr>
      <t>3</t>
    </r>
    <r>
      <rPr>
        <sz val="10"/>
        <rFont val="Arial"/>
      </rPr>
      <t xml:space="preserve"> (m)</t>
    </r>
  </si>
  <si>
    <t>Cutout Height</t>
  </si>
  <si>
    <r>
      <t>h</t>
    </r>
    <r>
      <rPr>
        <vertAlign val="subscript"/>
        <sz val="10"/>
        <rFont val="Arial"/>
      </rPr>
      <t>1</t>
    </r>
    <r>
      <rPr>
        <sz val="10"/>
        <rFont val="Arial"/>
      </rPr>
      <t xml:space="preserve"> (m)</t>
    </r>
  </si>
  <si>
    <r>
      <t>b</t>
    </r>
    <r>
      <rPr>
        <vertAlign val="subscript"/>
        <sz val="10"/>
        <rFont val="Arial"/>
      </rPr>
      <t>4</t>
    </r>
    <r>
      <rPr>
        <sz val="10"/>
        <rFont val="Arial"/>
      </rPr>
      <t xml:space="preserve"> (m)</t>
    </r>
  </si>
  <si>
    <r>
      <t>h</t>
    </r>
    <r>
      <rPr>
        <vertAlign val="subscript"/>
        <sz val="10"/>
        <rFont val="Arial"/>
      </rPr>
      <t>2</t>
    </r>
    <r>
      <rPr>
        <sz val="10"/>
        <rFont val="Arial"/>
      </rPr>
      <t xml:space="preserve"> (m)</t>
    </r>
  </si>
  <si>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</si>
  <si>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</si>
  <si>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</si>
  <si>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</si>
  <si>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A</t>
    </r>
    <r>
      <rPr>
        <vertAlign val="subscript"/>
        <sz val="10"/>
        <rFont val="Arial"/>
      </rPr>
      <t>3</t>
    </r>
    <r>
      <rPr>
        <sz val="10"/>
        <rFont val="Arial"/>
      </rPr>
      <t xml:space="preserve"> (m^2)</t>
    </r>
  </si>
  <si>
    <r>
      <t>I</t>
    </r>
    <r>
      <rPr>
        <vertAlign val="subscript"/>
        <sz val="10"/>
        <rFont val="Arial"/>
      </rPr>
      <t>3</t>
    </r>
    <r>
      <rPr>
        <sz val="10"/>
        <rFont val="Arial"/>
      </rPr>
      <t xml:space="preserve"> (m^4)</t>
    </r>
  </si>
  <si>
    <t>Cutout Width</t>
  </si>
  <si>
    <r>
      <t>A</t>
    </r>
    <r>
      <rPr>
        <vertAlign val="subscript"/>
        <sz val="10"/>
        <rFont val="Arial"/>
      </rPr>
      <t>4</t>
    </r>
    <r>
      <rPr>
        <sz val="10"/>
        <rFont val="Arial"/>
      </rPr>
      <t xml:space="preserve"> (m^2)</t>
    </r>
  </si>
  <si>
    <r>
      <t>I</t>
    </r>
    <r>
      <rPr>
        <vertAlign val="subscript"/>
        <sz val="10"/>
        <rFont val="Arial"/>
      </rPr>
      <t>4</t>
    </r>
    <r>
      <rPr>
        <sz val="10"/>
        <rFont val="Arial"/>
      </rPr>
      <t xml:space="preserve"> (m^4)</t>
    </r>
  </si>
  <si>
    <r>
      <t>x</t>
    </r>
    <r>
      <rPr>
        <vertAlign val="subscript"/>
        <sz val="10"/>
        <rFont val="Arial"/>
      </rPr>
      <t>1</t>
    </r>
    <r>
      <rPr>
        <sz val="10"/>
        <rFont val="Arial"/>
      </rPr>
      <t xml:space="preserve"> (m)</t>
    </r>
  </si>
  <si>
    <r>
      <t>Ic</t>
    </r>
    <r>
      <rPr>
        <vertAlign val="subscript"/>
        <sz val="10"/>
        <rFont val="Arial"/>
      </rPr>
      <t>1</t>
    </r>
    <r>
      <rPr>
        <sz val="10"/>
        <rFont val="Arial"/>
      </rPr>
      <t xml:space="preserve"> (m^4)</t>
    </r>
  </si>
  <si>
    <t>Bulkhead Width</t>
  </si>
  <si>
    <r>
      <t>x</t>
    </r>
    <r>
      <rPr>
        <vertAlign val="subscript"/>
        <sz val="10"/>
        <rFont val="Arial"/>
      </rPr>
      <t xml:space="preserve">2 </t>
    </r>
    <r>
      <rPr>
        <sz val="10"/>
        <rFont val="Arial"/>
      </rPr>
      <t>(m)</t>
    </r>
  </si>
  <si>
    <r>
      <t>Ic</t>
    </r>
    <r>
      <rPr>
        <vertAlign val="subscript"/>
        <sz val="10"/>
        <rFont val="Arial"/>
      </rPr>
      <t>2</t>
    </r>
    <r>
      <rPr>
        <sz val="10"/>
        <rFont val="Arial"/>
      </rPr>
      <t xml:space="preserve"> (m^4)</t>
    </r>
  </si>
  <si>
    <r>
      <t>x</t>
    </r>
    <r>
      <rPr>
        <vertAlign val="subscript"/>
        <sz val="10"/>
        <rFont val="Arial"/>
      </rPr>
      <t xml:space="preserve">3 </t>
    </r>
    <r>
      <rPr>
        <sz val="10"/>
        <rFont val="Arial"/>
      </rPr>
      <t>(m)</t>
    </r>
  </si>
  <si>
    <r>
      <t>Ic</t>
    </r>
    <r>
      <rPr>
        <vertAlign val="subscript"/>
        <sz val="10"/>
        <rFont val="Arial"/>
      </rPr>
      <t>3</t>
    </r>
    <r>
      <rPr>
        <sz val="10"/>
        <rFont val="Arial"/>
      </rPr>
      <t xml:space="preserve"> (m^4)</t>
    </r>
  </si>
  <si>
    <t>Bulkhead Width, mm</t>
  </si>
  <si>
    <r>
      <t>x</t>
    </r>
    <r>
      <rPr>
        <vertAlign val="subscript"/>
        <sz val="10"/>
        <rFont val="Arial"/>
      </rPr>
      <t xml:space="preserve">4 </t>
    </r>
    <r>
      <rPr>
        <sz val="10"/>
        <rFont val="Arial"/>
      </rPr>
      <t>(m)</t>
    </r>
  </si>
  <si>
    <r>
      <t>Ic</t>
    </r>
    <r>
      <rPr>
        <vertAlign val="subscript"/>
        <sz val="10"/>
        <rFont val="Arial"/>
      </rPr>
      <t>4</t>
    </r>
    <r>
      <rPr>
        <sz val="10"/>
        <rFont val="Arial"/>
      </rPr>
      <t xml:space="preserve"> (m^4)</t>
    </r>
  </si>
  <si>
    <t>Bulkhead</t>
  </si>
  <si>
    <t>Front Bulkhead Support</t>
  </si>
  <si>
    <t>Bulkhead Height, mm</t>
  </si>
  <si>
    <t>Cutout Width, mm</t>
  </si>
  <si>
    <r>
      <t>Ic</t>
    </r>
    <r>
      <rPr>
        <vertAlign val="subscript"/>
        <sz val="10"/>
        <rFont val="Arial"/>
      </rPr>
      <t>12</t>
    </r>
    <r>
      <rPr>
        <sz val="10"/>
        <rFont val="Arial"/>
      </rPr>
      <t xml:space="preserve"> (m^4)</t>
    </r>
  </si>
  <si>
    <t>Cutout Height, mm</t>
  </si>
  <si>
    <r>
      <t>Ic</t>
    </r>
    <r>
      <rPr>
        <vertAlign val="subscript"/>
        <sz val="10"/>
        <rFont val="Arial"/>
      </rPr>
      <t>34</t>
    </r>
    <r>
      <rPr>
        <sz val="10"/>
        <rFont val="Arial"/>
      </rPr>
      <t xml:space="preserve"> (m^4)</t>
    </r>
  </si>
  <si>
    <r>
      <t>E</t>
    </r>
    <r>
      <rPr>
        <vertAlign val="subscript"/>
        <sz val="10"/>
        <rFont val="Arial"/>
      </rPr>
      <t>34</t>
    </r>
  </si>
  <si>
    <t>Perimeter shear, N (monocoques only)</t>
  </si>
  <si>
    <t>CAD Screenshots / Images proving all panel dimensions must be appended below</t>
  </si>
  <si>
    <t>Front Bulkhead Support Structure</t>
  </si>
  <si>
    <t>Your Tube type 1</t>
  </si>
  <si>
    <t>Your Tube type 2</t>
  </si>
  <si>
    <t>Your Tube type 3</t>
  </si>
  <si>
    <t>Your Tubes Total</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</si>
  <si>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</si>
  <si>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</si>
  <si>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</si>
  <si>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</si>
  <si>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y</t>
    </r>
    <r>
      <rPr>
        <vertAlign val="subscript"/>
        <sz val="10"/>
        <rFont val="Arial"/>
      </rPr>
      <t>1</t>
    </r>
    <r>
      <rPr>
        <sz val="10"/>
        <rFont val="Arial"/>
      </rPr>
      <t xml:space="preserve"> (m)</t>
    </r>
  </si>
  <si>
    <r>
      <t>Ic</t>
    </r>
    <r>
      <rPr>
        <vertAlign val="subscript"/>
        <sz val="10"/>
        <rFont val="Arial"/>
      </rPr>
      <t>1</t>
    </r>
    <r>
      <rPr>
        <sz val="10"/>
        <rFont val="Arial"/>
      </rPr>
      <t xml:space="preserve"> (m^4)</t>
    </r>
  </si>
  <si>
    <r>
      <t>y</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</si>
  <si>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</si>
  <si>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</si>
  <si>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Baseline design?</t>
  </si>
  <si>
    <t>For frame cars please add a picture in side view of the front frame and mark the upper member, the lower member and the diagonal member between</t>
  </si>
  <si>
    <t>Side Impact Structure</t>
  </si>
  <si>
    <t>the upper and lower member from front bulkhead back to the front hoop.</t>
  </si>
  <si>
    <t>Upper SIS Member</t>
  </si>
  <si>
    <t>Composite Side (Vertical)</t>
  </si>
  <si>
    <t>Composite Floor (Horizontal)</t>
  </si>
  <si>
    <t>Side</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</si>
  <si>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</si>
  <si>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</si>
  <si>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</si>
  <si>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</si>
  <si>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y</t>
    </r>
    <r>
      <rPr>
        <vertAlign val="subscript"/>
        <sz val="10"/>
        <rFont val="Arial"/>
      </rPr>
      <t>1</t>
    </r>
    <r>
      <rPr>
        <sz val="10"/>
        <rFont val="Arial"/>
      </rPr>
      <t xml:space="preserve"> (m)</t>
    </r>
  </si>
  <si>
    <r>
      <t>Ic</t>
    </r>
    <r>
      <rPr>
        <vertAlign val="subscript"/>
        <sz val="10"/>
        <rFont val="Arial"/>
      </rPr>
      <t>1</t>
    </r>
    <r>
      <rPr>
        <sz val="10"/>
        <rFont val="Arial"/>
      </rPr>
      <t xml:space="preserve"> (m^4)</t>
    </r>
  </si>
  <si>
    <r>
      <t>y</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</si>
  <si>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</si>
  <si>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</si>
  <si>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Straight or Bent / Multipiece Upper Member?</t>
  </si>
  <si>
    <t>Straight</t>
  </si>
  <si>
    <t>Floor</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</si>
  <si>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</si>
  <si>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</si>
  <si>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</si>
  <si>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</si>
  <si>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z</t>
    </r>
    <r>
      <rPr>
        <vertAlign val="subscript"/>
        <sz val="10"/>
        <rFont val="Arial"/>
      </rPr>
      <t>1</t>
    </r>
    <r>
      <rPr>
        <sz val="10"/>
        <rFont val="Arial"/>
      </rPr>
      <t xml:space="preserve"> (m)</t>
    </r>
  </si>
  <si>
    <r>
      <t>Ic</t>
    </r>
    <r>
      <rPr>
        <vertAlign val="subscript"/>
        <sz val="10"/>
        <rFont val="Arial"/>
      </rPr>
      <t>1</t>
    </r>
    <r>
      <rPr>
        <sz val="10"/>
        <rFont val="Arial"/>
      </rPr>
      <t xml:space="preserve"> (m^4)</t>
    </r>
  </si>
  <si>
    <r>
      <t>z</t>
    </r>
    <r>
      <rPr>
        <vertAlign val="subscript"/>
        <sz val="10"/>
        <rFont val="Arial"/>
      </rPr>
      <t xml:space="preserve">2 </t>
    </r>
    <r>
      <rPr>
        <sz val="10"/>
        <rFont val="Arial"/>
      </rPr>
      <t>(m)</t>
    </r>
  </si>
  <si>
    <r>
      <t>Ic</t>
    </r>
    <r>
      <rPr>
        <vertAlign val="subscript"/>
        <sz val="10"/>
        <rFont val="Arial"/>
      </rPr>
      <t>2</t>
    </r>
    <r>
      <rPr>
        <sz val="10"/>
        <rFont val="Arial"/>
      </rPr>
      <t xml:space="preserve"> (m^4)</t>
    </r>
  </si>
  <si>
    <t>Panel height (Vertical Side)/width (Horiz. Floor),mm</t>
  </si>
  <si>
    <t>Shoulder Harness Bar Equivalency</t>
  </si>
  <si>
    <r>
      <t>Ic</t>
    </r>
    <r>
      <rPr>
        <vertAlign val="subscript"/>
        <sz val="10"/>
        <rFont val="Arial"/>
      </rPr>
      <t>12</t>
    </r>
    <r>
      <rPr>
        <sz val="10"/>
        <rFont val="Arial"/>
      </rPr>
      <t xml:space="preserve"> (m^4)</t>
    </r>
  </si>
  <si>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</si>
  <si>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</si>
  <si>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</si>
  <si>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</si>
  <si>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x</t>
    </r>
    <r>
      <rPr>
        <vertAlign val="subscript"/>
        <sz val="10"/>
        <rFont val="Arial"/>
      </rPr>
      <t>1</t>
    </r>
    <r>
      <rPr>
        <sz val="10"/>
        <rFont val="Arial"/>
      </rPr>
      <t xml:space="preserve"> (m)</t>
    </r>
  </si>
  <si>
    <r>
      <t>Ic</t>
    </r>
    <r>
      <rPr>
        <vertAlign val="subscript"/>
        <sz val="10"/>
        <rFont val="Arial"/>
      </rPr>
      <t>1</t>
    </r>
    <r>
      <rPr>
        <sz val="10"/>
        <rFont val="Arial"/>
      </rPr>
      <t xml:space="preserve"> (m^4)</t>
    </r>
  </si>
  <si>
    <r>
      <t>x</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</si>
  <si>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</si>
  <si>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</si>
  <si>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Your Plate</t>
  </si>
  <si>
    <t>Vertical</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</si>
  <si>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</si>
  <si>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</si>
  <si>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</si>
  <si>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</si>
  <si>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x</t>
    </r>
    <r>
      <rPr>
        <vertAlign val="subscript"/>
        <sz val="10"/>
        <rFont val="Arial"/>
      </rPr>
      <t>1</t>
    </r>
    <r>
      <rPr>
        <sz val="10"/>
        <rFont val="Arial"/>
      </rPr>
      <t xml:space="preserve"> (m)</t>
    </r>
  </si>
  <si>
    <r>
      <t>Ic</t>
    </r>
    <r>
      <rPr>
        <vertAlign val="subscript"/>
        <sz val="10"/>
        <rFont val="Arial"/>
      </rPr>
      <t>1</t>
    </r>
    <r>
      <rPr>
        <sz val="10"/>
        <rFont val="Arial"/>
      </rPr>
      <t xml:space="preserve"> (m^4)</t>
    </r>
  </si>
  <si>
    <r>
      <t>x</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</si>
  <si>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</si>
  <si>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</si>
  <si>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Horizontal</t>
  </si>
  <si>
    <t>Panel height,mm (from Front Bulkhead tab)</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</si>
  <si>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</si>
  <si>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</si>
  <si>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t>Panel width, mm (from Front Bulkhead tab)</t>
  </si>
  <si>
    <r>
      <t>A</t>
    </r>
    <r>
      <rPr>
        <vertAlign val="subscript"/>
        <sz val="10"/>
        <rFont val="Arial"/>
      </rPr>
      <t>2</t>
    </r>
    <r>
      <rPr>
        <sz val="10"/>
        <rFont val="Arial"/>
      </rPr>
      <t xml:space="preserve"> (m^2)</t>
    </r>
  </si>
  <si>
    <r>
      <t>I</t>
    </r>
    <r>
      <rPr>
        <vertAlign val="subscript"/>
        <sz val="10"/>
        <rFont val="Arial"/>
      </rPr>
      <t xml:space="preserve">2 </t>
    </r>
    <r>
      <rPr>
        <sz val="10"/>
        <rFont val="Arial"/>
      </rPr>
      <t>(m^4)</t>
    </r>
  </si>
  <si>
    <t>Baseline Design?</t>
  </si>
  <si>
    <r>
      <t>x</t>
    </r>
    <r>
      <rPr>
        <vertAlign val="subscript"/>
        <sz val="10"/>
        <rFont val="Arial"/>
      </rPr>
      <t>1</t>
    </r>
    <r>
      <rPr>
        <sz val="10"/>
        <rFont val="Arial"/>
      </rPr>
      <t xml:space="preserve"> (m)</t>
    </r>
  </si>
  <si>
    <r>
      <t>Ic</t>
    </r>
    <r>
      <rPr>
        <vertAlign val="subscript"/>
        <sz val="10"/>
        <rFont val="Arial"/>
      </rPr>
      <t>1</t>
    </r>
    <r>
      <rPr>
        <sz val="10"/>
        <rFont val="Arial"/>
      </rPr>
      <t xml:space="preserve"> (m^4)</t>
    </r>
  </si>
  <si>
    <r>
      <t>x</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</si>
  <si>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</si>
  <si>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</si>
  <si>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Impact Attenuator Height, mm</t>
  </si>
  <si>
    <t>Impact Attenuator Width, mm</t>
  </si>
  <si>
    <t>Max BM, Vertical (120kN Partial UDL), Nm</t>
  </si>
  <si>
    <t>Max BM, Horizontal (120kN Partial UDL), Nm</t>
  </si>
  <si>
    <t>I, Vertical, m^4</t>
  </si>
  <si>
    <t>I, Horizontal, m^4</t>
  </si>
  <si>
    <t>Max Stress, Vertical, Pa</t>
  </si>
  <si>
    <t>Max Stress, Horizontal, Pa</t>
  </si>
  <si>
    <t>Safety Factor, Bending</t>
  </si>
  <si>
    <t>Perimeter Shear Stress, 120kN Load, Pa</t>
  </si>
  <si>
    <t>Safety Factor, Perimeter Shear</t>
  </si>
  <si>
    <t xml:space="preserve"> SES - COMPOSITE AIP LAMINATE TEST RESULTS</t>
  </si>
  <si>
    <t xml:space="preserve"> SES - COMPOSITE AIP RIG COMPLIANCE TEST RESULTS (OPTIONAL)</t>
  </si>
  <si>
    <t xml:space="preserve"> SES - COMPOSITE AIP PERIMETER SHEAR TEST RESULTS</t>
  </si>
  <si>
    <t>Paste images of test setup here</t>
  </si>
  <si>
    <t>All test specimens must be presented at Tech. Inspection</t>
  </si>
  <si>
    <t>Figure 1: Test setup</t>
  </si>
  <si>
    <t>Figure 1: Test setup - Laminate Panel</t>
  </si>
  <si>
    <t>Figure 3: Test setup - Steel tube(s)</t>
  </si>
  <si>
    <t>Paste load deflection curve here</t>
  </si>
  <si>
    <t>Logged data must be appended in the section below</t>
  </si>
  <si>
    <t>Figure 2: Load Deflection Curve</t>
  </si>
  <si>
    <t>Enter values for force at first and second peak (see monocoque guidance tab)</t>
  </si>
  <si>
    <r>
      <t>y</t>
    </r>
    <r>
      <rPr>
        <vertAlign val="subscript"/>
        <sz val="10"/>
        <rFont val="Verdana"/>
      </rPr>
      <t>max</t>
    </r>
    <r>
      <rPr>
        <sz val="10"/>
        <rFont val="Verdana"/>
      </rPr>
      <t xml:space="preserve"> (N)</t>
    </r>
  </si>
  <si>
    <t>Figure 4: Load Deflection Curve - Steel Tube(s)</t>
  </si>
  <si>
    <t>Enter values for minimum and maximum load/deflection in linear-elastic region</t>
  </si>
  <si>
    <t>Enter details of skin thickness</t>
  </si>
  <si>
    <r>
      <t>t</t>
    </r>
    <r>
      <rPr>
        <sz val="10"/>
        <rFont val="Verdana"/>
      </rPr>
      <t xml:space="preserve"> (mm)</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</si>
  <si>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</si>
  <si>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</si>
  <si>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t>Gradient (N/mm)</t>
  </si>
  <si>
    <r>
      <t>σ</t>
    </r>
    <r>
      <rPr>
        <vertAlign val="subscript"/>
        <sz val="10"/>
        <rFont val="Verdana"/>
      </rPr>
      <t>shear</t>
    </r>
    <r>
      <rPr>
        <sz val="10"/>
        <rFont val="Verdana"/>
      </rPr>
      <t xml:space="preserve"> (Mpa)</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</si>
  <si>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</si>
  <si>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</si>
  <si>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t>Shear strength of skin, used for attachment calcs where appropriate</t>
  </si>
  <si>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</si>
  <si>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</si>
  <si>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t>Paste in logged data from test below:</t>
  </si>
  <si>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</si>
  <si>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</si>
  <si>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t>It is acceptable to resample the data at a lower frequency to reduce the number of datapoints.</t>
  </si>
  <si>
    <t>Enter value for force at panel failure or maximum tested force</t>
  </si>
  <si>
    <t>Enter details of tube(s) tested</t>
  </si>
  <si>
    <r>
      <t>y</t>
    </r>
    <r>
      <rPr>
        <vertAlign val="subscript"/>
        <sz val="10"/>
        <rFont val="Verdana"/>
      </rPr>
      <t>max</t>
    </r>
    <r>
      <rPr>
        <sz val="10"/>
        <rFont val="Verdana"/>
      </rPr>
      <t xml:space="preserve"> (N)</t>
    </r>
  </si>
  <si>
    <t>l (mm)</t>
  </si>
  <si>
    <t>Tube Support Span</t>
  </si>
  <si>
    <r>
      <t>Theoretical EI (N.mm</t>
    </r>
    <r>
      <rPr>
        <vertAlign val="superscript"/>
        <sz val="10"/>
        <rFont val="Verdana"/>
      </rPr>
      <t>2</t>
    </r>
    <r>
      <rPr>
        <sz val="10"/>
        <rFont val="Verdana"/>
      </rPr>
      <t>)</t>
    </r>
  </si>
  <si>
    <t>n</t>
  </si>
  <si>
    <t>Number of Tubes</t>
  </si>
  <si>
    <r>
      <t>Tested EI (N.mm</t>
    </r>
    <r>
      <rPr>
        <vertAlign val="superscript"/>
        <sz val="10"/>
        <rFont val="Verdana"/>
      </rPr>
      <t>2</t>
    </r>
    <r>
      <rPr>
        <sz val="10"/>
        <rFont val="Verdana"/>
      </rPr>
      <t>)</t>
    </r>
  </si>
  <si>
    <t>Enter details of test setup, panel core and skin thicknesses below</t>
  </si>
  <si>
    <r>
      <t>D</t>
    </r>
    <r>
      <rPr>
        <vertAlign val="subscript"/>
        <sz val="10"/>
        <rFont val="Verdana"/>
      </rPr>
      <t>o</t>
    </r>
    <r>
      <rPr>
        <sz val="10"/>
        <rFont val="Verdana"/>
      </rPr>
      <t xml:space="preserve"> (mm)</t>
    </r>
  </si>
  <si>
    <t>Tube Outer Diameter</t>
  </si>
  <si>
    <t>Rig Compliance (N/mm)</t>
  </si>
  <si>
    <t>Panel Support Span</t>
  </si>
  <si>
    <r>
      <t>D</t>
    </r>
    <r>
      <rPr>
        <vertAlign val="subscript"/>
        <sz val="10"/>
        <rFont val="Verdana"/>
      </rPr>
      <t>i</t>
    </r>
    <r>
      <rPr>
        <sz val="10"/>
        <rFont val="Verdana"/>
      </rPr>
      <t xml:space="preserve"> (mm)</t>
    </r>
  </si>
  <si>
    <t>Tube Inner Diameter</t>
  </si>
  <si>
    <t>h (mm)</t>
  </si>
  <si>
    <t>b (mm)</t>
  </si>
  <si>
    <t>Core Thickness</t>
  </si>
  <si>
    <r>
      <t>t</t>
    </r>
    <r>
      <rPr>
        <vertAlign val="subscript"/>
        <sz val="10"/>
        <rFont val="Verdana"/>
      </rPr>
      <t>1</t>
    </r>
    <r>
      <rPr>
        <sz val="10"/>
        <rFont val="Verdana"/>
      </rPr>
      <t xml:space="preserve"> (mm)</t>
    </r>
  </si>
  <si>
    <r>
      <t>t</t>
    </r>
    <r>
      <rPr>
        <vertAlign val="subscript"/>
        <sz val="10"/>
        <rFont val="Verdana"/>
      </rPr>
      <t>2</t>
    </r>
    <r>
      <rPr>
        <sz val="10"/>
        <rFont val="Verdana"/>
      </rPr>
      <t xml:space="preserve"> (mm)</t>
    </r>
  </si>
  <si>
    <r>
      <t>I (mm</t>
    </r>
    <r>
      <rPr>
        <vertAlign val="superscript"/>
        <sz val="10"/>
        <rFont val="Verdana"/>
      </rPr>
      <t>4</t>
    </r>
    <r>
      <rPr>
        <sz val="10"/>
        <rFont val="Verdana"/>
      </rPr>
      <t>)</t>
    </r>
  </si>
  <si>
    <t>Second moment of area</t>
  </si>
  <si>
    <t>E (GPa)</t>
  </si>
  <si>
    <t>Skin modulus of elasticity</t>
  </si>
  <si>
    <r>
      <t>σ</t>
    </r>
    <r>
      <rPr>
        <vertAlign val="subscript"/>
        <sz val="8"/>
        <rFont val="Verdana"/>
      </rPr>
      <t>UTS</t>
    </r>
    <r>
      <rPr>
        <sz val="10"/>
        <rFont val="Verdana"/>
      </rPr>
      <t>(MPa)</t>
    </r>
  </si>
  <si>
    <t>UTS of skins</t>
  </si>
  <si>
    <t xml:space="preserve"> SES - LAMINATE TEST RESULTS</t>
  </si>
  <si>
    <t xml:space="preserve"> SES - STEEL TUBE TEST RESULTS</t>
  </si>
  <si>
    <t>SES - DIFFERENT LAYUP LAMINATE TEST RESULTS</t>
  </si>
  <si>
    <t xml:space="preserve"> SES - DIFFERENT LAYUP RIG COMPLIANCE TEST RESULTS (OPTIONAL)</t>
  </si>
  <si>
    <r>
      <t xml:space="preserve">Figure 1: Test setup - Laminate Panel for </t>
    </r>
    <r>
      <rPr>
        <sz val="10"/>
        <color rgb="FFFF0000"/>
        <rFont val="Verdana"/>
      </rPr>
      <t>vertical Side impact structure</t>
    </r>
  </si>
  <si>
    <t>Figure 3: Test setup - Steel tubes</t>
  </si>
  <si>
    <t>Note: It is acceptable to use the derived properties from the T2.6 test elsewhere if -</t>
  </si>
  <si>
    <t>- The ply schedule of the skins is the same but the core is thicker or thinner.</t>
  </si>
  <si>
    <t xml:space="preserve">- T2.6.3 Composite structures with different core thicknesses but otherwise identical </t>
  </si>
  <si>
    <t>construction may use material properties derived from a single test panel.</t>
  </si>
  <si>
    <t>This tab is only required for all areas of the monocoque that do not satisy these conditions.</t>
  </si>
  <si>
    <t>Figure 1: Test setup - Laminate Panel for Front Bulkhead Support</t>
  </si>
  <si>
    <r>
      <t xml:space="preserve">Figure 2: Load Deflection Curve for </t>
    </r>
    <r>
      <rPr>
        <sz val="10"/>
        <color rgb="FFFF0000"/>
        <rFont val="Verdana"/>
      </rPr>
      <t>vertical Side impact structure</t>
    </r>
  </si>
  <si>
    <t>Figure 4: Load Deflection Curve - Steel Tubes</t>
  </si>
  <si>
    <t>Enter values for minimum and maximum load/deflection in linear-elastic region.</t>
  </si>
  <si>
    <t>Gradient must be &gt;= that of two baseline steel tubes</t>
  </si>
  <si>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</si>
  <si>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</si>
  <si>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t>Figure 2: Load Deflection Curve for Front Bulkhead Support</t>
  </si>
  <si>
    <r>
      <t>x</t>
    </r>
    <r>
      <rPr>
        <vertAlign val="subscript"/>
        <sz val="10"/>
        <rFont val="Verdana"/>
      </rPr>
      <t xml:space="preserve">1 </t>
    </r>
    <r>
      <rPr>
        <sz val="10"/>
        <rFont val="Verdana"/>
      </rPr>
      <t>(mm)</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</si>
  <si>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</si>
  <si>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</si>
  <si>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y</t>
    </r>
    <r>
      <rPr>
        <vertAlign val="subscript"/>
        <sz val="10"/>
        <rFont val="Verdana"/>
      </rPr>
      <t>1</t>
    </r>
    <r>
      <rPr>
        <sz val="10"/>
        <rFont val="Verdana"/>
      </rPr>
      <t xml:space="preserve"> (N)</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</si>
  <si>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</si>
  <si>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</si>
  <si>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</si>
  <si>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</si>
  <si>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</si>
  <si>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</si>
  <si>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</si>
  <si>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</si>
  <si>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</si>
  <si>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y</t>
    </r>
    <r>
      <rPr>
        <vertAlign val="subscript"/>
        <sz val="10"/>
        <rFont val="Verdana"/>
      </rPr>
      <t>2</t>
    </r>
    <r>
      <rPr>
        <sz val="10"/>
        <rFont val="Verdana"/>
      </rPr>
      <t xml:space="preserve"> (N)</t>
    </r>
  </si>
  <si>
    <t>Enter value for force at panel failure or maximum tested force.</t>
  </si>
  <si>
    <r>
      <t>y</t>
    </r>
    <r>
      <rPr>
        <vertAlign val="subscript"/>
        <sz val="10"/>
        <rFont val="Verdana"/>
      </rPr>
      <t>max</t>
    </r>
    <r>
      <rPr>
        <sz val="10"/>
        <rFont val="Verdana"/>
      </rPr>
      <t xml:space="preserve"> (N)</t>
    </r>
  </si>
  <si>
    <t>Enter value of absorbed energy upto 12.7mm of deflection</t>
  </si>
  <si>
    <r>
      <t>y</t>
    </r>
    <r>
      <rPr>
        <vertAlign val="subscript"/>
        <sz val="10"/>
        <rFont val="Verdana"/>
      </rPr>
      <t>max</t>
    </r>
    <r>
      <rPr>
        <sz val="10"/>
        <rFont val="Verdana"/>
      </rPr>
      <t xml:space="preserve"> (N)</t>
    </r>
  </si>
  <si>
    <t>(&gt;= bending strength of two baseline side impact tubes)</t>
  </si>
  <si>
    <r>
      <t>Theoretical EI (N.mm</t>
    </r>
    <r>
      <rPr>
        <vertAlign val="superscript"/>
        <sz val="10"/>
        <rFont val="Verdana"/>
      </rPr>
      <t>2</t>
    </r>
    <r>
      <rPr>
        <sz val="10"/>
        <rFont val="Verdana"/>
      </rPr>
      <t>)</t>
    </r>
  </si>
  <si>
    <t>Energy (J)</t>
  </si>
  <si>
    <t>Enter value of absorbed energy, must be &gt;= that of two baseline tubes</t>
  </si>
  <si>
    <r>
      <t>Tested EI (N.mm</t>
    </r>
    <r>
      <rPr>
        <vertAlign val="superscript"/>
        <sz val="10"/>
        <rFont val="Verdana"/>
      </rPr>
      <t>2</t>
    </r>
    <r>
      <rPr>
        <sz val="10"/>
        <rFont val="Verdana"/>
      </rPr>
      <t>)</t>
    </r>
  </si>
  <si>
    <r>
      <t>D</t>
    </r>
    <r>
      <rPr>
        <vertAlign val="subscript"/>
        <sz val="10"/>
        <rFont val="Verdana"/>
      </rPr>
      <t>o</t>
    </r>
    <r>
      <rPr>
        <sz val="10"/>
        <rFont val="Verdana"/>
      </rPr>
      <t xml:space="preserve"> (mm)</t>
    </r>
  </si>
  <si>
    <r>
      <t>Theoretical EI (N.mm</t>
    </r>
    <r>
      <rPr>
        <vertAlign val="superscript"/>
        <sz val="10"/>
        <rFont val="Verdana"/>
      </rPr>
      <t>2</t>
    </r>
    <r>
      <rPr>
        <sz val="10"/>
        <rFont val="Verdana"/>
      </rPr>
      <t>)</t>
    </r>
  </si>
  <si>
    <r>
      <t>D</t>
    </r>
    <r>
      <rPr>
        <vertAlign val="subscript"/>
        <sz val="10"/>
        <rFont val="Verdana"/>
      </rPr>
      <t>i</t>
    </r>
    <r>
      <rPr>
        <sz val="10"/>
        <rFont val="Verdana"/>
      </rPr>
      <t xml:space="preserve"> (mm)</t>
    </r>
  </si>
  <si>
    <r>
      <t>Tested EI (N.mm</t>
    </r>
    <r>
      <rPr>
        <vertAlign val="superscript"/>
        <sz val="10"/>
        <rFont val="Verdana"/>
      </rPr>
      <t>2</t>
    </r>
    <r>
      <rPr>
        <sz val="10"/>
        <rFont val="Verdana"/>
      </rPr>
      <t>)</t>
    </r>
  </si>
  <si>
    <r>
      <t>t</t>
    </r>
    <r>
      <rPr>
        <vertAlign val="subscript"/>
        <sz val="10"/>
        <rFont val="Verdana"/>
      </rPr>
      <t>1</t>
    </r>
    <r>
      <rPr>
        <sz val="10"/>
        <rFont val="Verdana"/>
      </rPr>
      <t xml:space="preserve"> (mm)</t>
    </r>
  </si>
  <si>
    <r>
      <t>t</t>
    </r>
    <r>
      <rPr>
        <vertAlign val="subscript"/>
        <sz val="10"/>
        <rFont val="Verdana"/>
      </rPr>
      <t>2</t>
    </r>
    <r>
      <rPr>
        <sz val="10"/>
        <rFont val="Verdana"/>
      </rPr>
      <t xml:space="preserve"> (mm)</t>
    </r>
  </si>
  <si>
    <r>
      <t>I (mm</t>
    </r>
    <r>
      <rPr>
        <vertAlign val="superscript"/>
        <sz val="10"/>
        <rFont val="Verdana"/>
      </rPr>
      <t>4</t>
    </r>
    <r>
      <rPr>
        <sz val="10"/>
        <rFont val="Verdana"/>
      </rPr>
      <t>)</t>
    </r>
  </si>
  <si>
    <r>
      <t>D</t>
    </r>
    <r>
      <rPr>
        <vertAlign val="subscript"/>
        <sz val="10"/>
        <rFont val="Verdana"/>
      </rPr>
      <t>o</t>
    </r>
    <r>
      <rPr>
        <sz val="10"/>
        <rFont val="Verdana"/>
      </rPr>
      <t xml:space="preserve"> (mm)</t>
    </r>
  </si>
  <si>
    <r>
      <t>σ</t>
    </r>
    <r>
      <rPr>
        <vertAlign val="subscript"/>
        <sz val="8"/>
        <rFont val="Verdana"/>
      </rPr>
      <t>UTS</t>
    </r>
    <r>
      <rPr>
        <sz val="10"/>
        <rFont val="Verdana"/>
      </rPr>
      <t>(MPa)</t>
    </r>
  </si>
  <si>
    <r>
      <t>D</t>
    </r>
    <r>
      <rPr>
        <vertAlign val="subscript"/>
        <sz val="10"/>
        <rFont val="Verdana"/>
      </rPr>
      <t>i</t>
    </r>
    <r>
      <rPr>
        <sz val="10"/>
        <rFont val="Verdana"/>
      </rPr>
      <t xml:space="preserve"> (mm)</t>
    </r>
  </si>
  <si>
    <r>
      <t>x</t>
    </r>
    <r>
      <rPr>
        <vertAlign val="subscript"/>
        <sz val="10"/>
        <rFont val="Verdana"/>
      </rPr>
      <t xml:space="preserve">1 </t>
    </r>
    <r>
      <rPr>
        <sz val="10"/>
        <rFont val="Verdana"/>
      </rPr>
      <t>(mm)</t>
    </r>
  </si>
  <si>
    <t>Panel Height (should be 275mm, alternative sizes must be agreed in advance)</t>
  </si>
  <si>
    <r>
      <t>y</t>
    </r>
    <r>
      <rPr>
        <vertAlign val="subscript"/>
        <sz val="10"/>
        <rFont val="Verdana"/>
      </rPr>
      <t>1</t>
    </r>
    <r>
      <rPr>
        <sz val="10"/>
        <rFont val="Verdana"/>
      </rPr>
      <t xml:space="preserve"> (N)</t>
    </r>
  </si>
  <si>
    <r>
      <t>t</t>
    </r>
    <r>
      <rPr>
        <vertAlign val="subscript"/>
        <sz val="10"/>
        <rFont val="Verdana"/>
      </rPr>
      <t>1</t>
    </r>
    <r>
      <rPr>
        <sz val="10"/>
        <rFont val="Verdana"/>
      </rPr>
      <t xml:space="preserve"> (mm)</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</si>
  <si>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</si>
  <si>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</si>
  <si>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t</t>
    </r>
    <r>
      <rPr>
        <vertAlign val="subscript"/>
        <sz val="10"/>
        <rFont val="Verdana"/>
      </rPr>
      <t>2</t>
    </r>
    <r>
      <rPr>
        <sz val="10"/>
        <rFont val="Verdana"/>
      </rPr>
      <t xml:space="preserve"> (mm)</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</si>
  <si>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</si>
  <si>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</si>
  <si>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I (mm</t>
    </r>
    <r>
      <rPr>
        <vertAlign val="superscript"/>
        <sz val="10"/>
        <rFont val="Verdana"/>
      </rPr>
      <t>4</t>
    </r>
    <r>
      <rPr>
        <sz val="10"/>
        <rFont val="Verdana"/>
      </rPr>
      <t>)</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</si>
  <si>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</si>
  <si>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</si>
  <si>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y</t>
    </r>
    <r>
      <rPr>
        <vertAlign val="subscript"/>
        <sz val="10"/>
        <rFont val="Verdana"/>
      </rPr>
      <t>max</t>
    </r>
    <r>
      <rPr>
        <sz val="10"/>
        <rFont val="Verdana"/>
      </rPr>
      <t xml:space="preserve"> (N)</t>
    </r>
  </si>
  <si>
    <r>
      <t>Theoretical EI (N.mm</t>
    </r>
    <r>
      <rPr>
        <vertAlign val="superscript"/>
        <sz val="10"/>
        <rFont val="Verdana"/>
      </rPr>
      <t>2</t>
    </r>
    <r>
      <rPr>
        <sz val="10"/>
        <rFont val="Verdana"/>
      </rPr>
      <t>)</t>
    </r>
  </si>
  <si>
    <r>
      <t>σ</t>
    </r>
    <r>
      <rPr>
        <vertAlign val="subscript"/>
        <sz val="8"/>
        <rFont val="Verdana"/>
      </rPr>
      <t>UTS</t>
    </r>
    <r>
      <rPr>
        <sz val="10"/>
        <rFont val="Verdana"/>
      </rPr>
      <t>(MPa)</t>
    </r>
  </si>
  <si>
    <r>
      <t>Tested EI (N.mm</t>
    </r>
    <r>
      <rPr>
        <vertAlign val="superscript"/>
        <sz val="10"/>
        <rFont val="Verdana"/>
      </rPr>
      <t>2</t>
    </r>
    <r>
      <rPr>
        <sz val="10"/>
        <rFont val="Verdana"/>
      </rPr>
      <t>)</t>
    </r>
  </si>
  <si>
    <r>
      <t>D</t>
    </r>
    <r>
      <rPr>
        <vertAlign val="subscript"/>
        <sz val="10"/>
        <rFont val="Verdana"/>
      </rPr>
      <t>o</t>
    </r>
    <r>
      <rPr>
        <sz val="10"/>
        <rFont val="Verdana"/>
      </rPr>
      <t xml:space="preserve"> (mm)</t>
    </r>
  </si>
  <si>
    <r>
      <t>D</t>
    </r>
    <r>
      <rPr>
        <vertAlign val="subscript"/>
        <sz val="10"/>
        <rFont val="Verdana"/>
      </rPr>
      <t>i</t>
    </r>
    <r>
      <rPr>
        <sz val="10"/>
        <rFont val="Verdana"/>
      </rPr>
      <t xml:space="preserve"> (mm)</t>
    </r>
  </si>
  <si>
    <r>
      <t>t</t>
    </r>
    <r>
      <rPr>
        <vertAlign val="subscript"/>
        <sz val="10"/>
        <rFont val="Verdana"/>
      </rPr>
      <t>1</t>
    </r>
    <r>
      <rPr>
        <sz val="10"/>
        <rFont val="Verdana"/>
      </rPr>
      <t xml:space="preserve"> (mm)</t>
    </r>
  </si>
  <si>
    <r>
      <t>t</t>
    </r>
    <r>
      <rPr>
        <vertAlign val="subscript"/>
        <sz val="10"/>
        <rFont val="Verdana"/>
      </rPr>
      <t>2</t>
    </r>
    <r>
      <rPr>
        <sz val="10"/>
        <rFont val="Verdana"/>
      </rPr>
      <t xml:space="preserve"> (mm)</t>
    </r>
  </si>
  <si>
    <r>
      <t>I (mm</t>
    </r>
    <r>
      <rPr>
        <vertAlign val="superscript"/>
        <sz val="10"/>
        <rFont val="Verdana"/>
      </rPr>
      <t>4</t>
    </r>
    <r>
      <rPr>
        <sz val="10"/>
        <rFont val="Verdana"/>
      </rPr>
      <t>)</t>
    </r>
  </si>
  <si>
    <r>
      <t>σ</t>
    </r>
    <r>
      <rPr>
        <vertAlign val="subscript"/>
        <sz val="8"/>
        <rFont val="Verdana"/>
      </rPr>
      <t>UTS</t>
    </r>
    <r>
      <rPr>
        <sz val="10"/>
        <rFont val="Verdana"/>
      </rPr>
      <t>(MPa)</t>
    </r>
  </si>
  <si>
    <t xml:space="preserve"> SES - T2.6.9 PERIMETER SHEAR TEST RESULTS</t>
  </si>
  <si>
    <t>(This is for Front Bulkhead Support)</t>
  </si>
  <si>
    <t>(This is for  Side Impact Structure)</t>
  </si>
  <si>
    <t xml:space="preserve"> SES - OTHER MATERIAL "X" SHEAR TEST RESULTS</t>
  </si>
  <si>
    <t>Enter values for force at first and second peak (see guidance notes)</t>
  </si>
  <si>
    <r>
      <t>y</t>
    </r>
    <r>
      <rPr>
        <vertAlign val="subscript"/>
        <sz val="10"/>
        <rFont val="Verdana"/>
      </rPr>
      <t>max</t>
    </r>
    <r>
      <rPr>
        <sz val="10"/>
        <rFont val="Verdana"/>
      </rPr>
      <t xml:space="preserve"> (N)</t>
    </r>
  </si>
  <si>
    <t>(Determines Shear Strength for T2.15 where appropriate)</t>
  </si>
  <si>
    <r>
      <t>y</t>
    </r>
    <r>
      <rPr>
        <vertAlign val="subscript"/>
        <sz val="10"/>
        <rFont val="Verdana"/>
      </rPr>
      <t>max</t>
    </r>
    <r>
      <rPr>
        <sz val="10"/>
        <rFont val="Verdana"/>
      </rPr>
      <t xml:space="preserve"> (N)</t>
    </r>
  </si>
  <si>
    <t>(Determines Shear Strength for T2.16.2)</t>
  </si>
  <si>
    <t>Peak 2 (N)</t>
  </si>
  <si>
    <t>Main Hoop Attachments</t>
  </si>
  <si>
    <t>No. of attachment points per side</t>
  </si>
  <si>
    <t>Attachment 1</t>
  </si>
  <si>
    <t>Attachment 2</t>
  </si>
  <si>
    <t>Attachment 3</t>
  </si>
  <si>
    <t>Attachment 4</t>
  </si>
  <si>
    <t>Attachment Status</t>
  </si>
  <si>
    <r>
      <t>t</t>
    </r>
    <r>
      <rPr>
        <sz val="10"/>
        <rFont val="Verdana"/>
      </rPr>
      <t xml:space="preserve"> (mm)</t>
    </r>
  </si>
  <si>
    <r>
      <t>t</t>
    </r>
    <r>
      <rPr>
        <sz val="10"/>
        <rFont val="Verdana"/>
      </rPr>
      <t xml:space="preserve"> (mm)</t>
    </r>
  </si>
  <si>
    <r>
      <t>σ</t>
    </r>
    <r>
      <rPr>
        <vertAlign val="subscript"/>
        <sz val="10"/>
        <rFont val="Verdana"/>
      </rPr>
      <t>shear</t>
    </r>
    <r>
      <rPr>
        <sz val="10"/>
        <rFont val="Verdana"/>
      </rPr>
      <t xml:space="preserve"> (Mpa)</t>
    </r>
  </si>
  <si>
    <r>
      <t>σ</t>
    </r>
    <r>
      <rPr>
        <vertAlign val="subscript"/>
        <sz val="10"/>
        <rFont val="Verdana"/>
      </rPr>
      <t>shear</t>
    </r>
    <r>
      <rPr>
        <sz val="10"/>
        <rFont val="Verdana"/>
      </rPr>
      <t xml:space="preserve"> (Mpa)</t>
    </r>
  </si>
  <si>
    <r>
      <t>y</t>
    </r>
    <r>
      <rPr>
        <vertAlign val="subscript"/>
        <sz val="10"/>
        <rFont val="Verdana"/>
      </rPr>
      <t>max</t>
    </r>
    <r>
      <rPr>
        <sz val="10"/>
        <rFont val="Verdana"/>
      </rPr>
      <t xml:space="preserve"> (N)</t>
    </r>
  </si>
  <si>
    <r>
      <t>t</t>
    </r>
    <r>
      <rPr>
        <sz val="10"/>
        <rFont val="Verdana"/>
      </rPr>
      <t xml:space="preserve"> (mm)</t>
    </r>
  </si>
  <si>
    <r>
      <t>σ</t>
    </r>
    <r>
      <rPr>
        <vertAlign val="subscript"/>
        <sz val="10"/>
        <rFont val="Verdana"/>
      </rPr>
      <t>shear</t>
    </r>
    <r>
      <rPr>
        <sz val="10"/>
        <rFont val="Verdana"/>
      </rPr>
      <t xml:space="preserve"> (Mpa)</t>
    </r>
  </si>
  <si>
    <t>Fastener dia., mm</t>
  </si>
  <si>
    <t>No. of fasteners</t>
  </si>
  <si>
    <t>Bracket to hoop weld length, mm</t>
  </si>
  <si>
    <t>Bracket thickness, mm</t>
  </si>
  <si>
    <t>Bracket perimeter, mm</t>
  </si>
  <si>
    <t>Skin thickness, mm</t>
  </si>
  <si>
    <t>Insert Perimeter, mm</t>
  </si>
  <si>
    <t>Backing plate thickness, mm</t>
  </si>
  <si>
    <t>Backing plate perimeter, mm</t>
  </si>
  <si>
    <t>Edge distance, mm</t>
  </si>
  <si>
    <t>Skin shear strength, MPa</t>
  </si>
  <si>
    <t>Perimeter shear strength, kN</t>
  </si>
  <si>
    <t>Tearout strength, kN</t>
  </si>
  <si>
    <t>Insert images of each attachment point proving the values entered above and proof that the brackets are adequately stiff (stresses are acceptable when loaded with 30kN):</t>
  </si>
  <si>
    <t>Front Hoop Attachments</t>
  </si>
  <si>
    <t>Front hoop material</t>
  </si>
  <si>
    <t>Side Impact or Frt B'Head S'port</t>
  </si>
  <si>
    <t>SIS</t>
  </si>
  <si>
    <t>Insert images of fully laminated hoop or attachments proving the values entered above and proof that the brackets are adequately stiff (stresses are acceptable when loaded with 30kN):</t>
  </si>
  <si>
    <t>Monocoque Hoop Bracing Attachments</t>
  </si>
  <si>
    <t>Front Hoop Brace to Monocoque?</t>
  </si>
  <si>
    <t>NO</t>
  </si>
  <si>
    <t>Front Hoop Brace Material?</t>
  </si>
  <si>
    <t>Main Hoop Brace to Monocoque?</t>
  </si>
  <si>
    <t>Front Hoop</t>
  </si>
  <si>
    <t>Main Hoop</t>
  </si>
  <si>
    <t>Bracket to brace weld length, mm</t>
  </si>
  <si>
    <t>Monocoque Impact Attenuator Attachments</t>
  </si>
  <si>
    <t>Min Distance between bolt centres</t>
  </si>
  <si>
    <t>AIP Thickness, mm</t>
  </si>
  <si>
    <t>Washer/bolt perimeter, mm</t>
  </si>
  <si>
    <t xml:space="preserve"> STRUCTURAL EQUIVALENCY SPREADSHEET - HARNESS ATTACHMENT TEST RESULTS</t>
  </si>
  <si>
    <t>Insert images of each attachment point proving the values entered above:</t>
  </si>
  <si>
    <t>Tests must be completed with the requirements given in T3.5</t>
  </si>
  <si>
    <t xml:space="preserve">Paste images of test setups &amp; actual design here, these must </t>
  </si>
  <si>
    <t>show that the test conditions are representative:</t>
  </si>
  <si>
    <t>Paste load deflection curves here</t>
  </si>
  <si>
    <t xml:space="preserve"> - Test fixture does not artficially reinforce the attachment</t>
  </si>
  <si>
    <t xml:space="preserve"> - Loads are applied normal to the test sample</t>
  </si>
  <si>
    <t>Figure 1: Load Deflection Curves</t>
  </si>
  <si>
    <t>Shoulder harness attached to monocoque?</t>
  </si>
  <si>
    <t>Lap-belt attached to monocoque?</t>
  </si>
  <si>
    <t>Anti-submarine bolt attached to monocoque?</t>
  </si>
  <si>
    <t>Combined Lap &amp; Anti-submarine belt?</t>
  </si>
  <si>
    <t>Shoulder Harness Attachment</t>
  </si>
  <si>
    <t>Enter value for force at failure or maximum tested force</t>
  </si>
  <si>
    <t>(&gt;= 13000N)</t>
  </si>
  <si>
    <r>
      <t>y</t>
    </r>
    <r>
      <rPr>
        <vertAlign val="subscript"/>
        <sz val="10"/>
        <rFont val="Verdana"/>
      </rPr>
      <t>max</t>
    </r>
    <r>
      <rPr>
        <sz val="10"/>
        <rFont val="Verdana"/>
      </rPr>
      <t xml:space="preserve"> (N)</t>
    </r>
  </si>
  <si>
    <t>Lap Belt Attachment</t>
  </si>
  <si>
    <r>
      <t>y</t>
    </r>
    <r>
      <rPr>
        <vertAlign val="subscript"/>
        <sz val="10"/>
        <rFont val="Verdana"/>
      </rPr>
      <t>max</t>
    </r>
    <r>
      <rPr>
        <sz val="10"/>
        <rFont val="Verdana"/>
      </rPr>
      <t xml:space="preserve"> (N)</t>
    </r>
  </si>
  <si>
    <t>Anti-submarine Belt Attachment</t>
  </si>
  <si>
    <t>(&gt;= 6500N)</t>
  </si>
  <si>
    <r>
      <t>y</t>
    </r>
    <r>
      <rPr>
        <vertAlign val="subscript"/>
        <sz val="10"/>
        <rFont val="Verdana"/>
      </rPr>
      <t>max</t>
    </r>
    <r>
      <rPr>
        <sz val="10"/>
        <rFont val="Verdana"/>
      </rPr>
      <t xml:space="preserve"> (N)</t>
    </r>
  </si>
  <si>
    <t>Combined Lap Belt &amp; Anti-submarine Belt Attachment</t>
  </si>
  <si>
    <t>(&gt;= 19500N)</t>
  </si>
  <si>
    <r>
      <t>y</t>
    </r>
    <r>
      <rPr>
        <vertAlign val="subscript"/>
        <sz val="10"/>
        <rFont val="Verdana"/>
      </rPr>
      <t>max</t>
    </r>
    <r>
      <rPr>
        <sz val="10"/>
        <rFont val="Verdana"/>
      </rPr>
      <t xml:space="preserve"> (N)</t>
    </r>
  </si>
  <si>
    <t xml:space="preserve"> STRUCTURAL EQUIVALENCY SPREADSHEET - ACCUMULATOR CONTAINER</t>
  </si>
  <si>
    <t>Enter proof of compliance with EV6.5 below</t>
  </si>
  <si>
    <t>Please use this sheet to prove your accumulator container design complies with Rule EV6.5.5/6</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</si>
  <si>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</si>
  <si>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</si>
  <si>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</si>
  <si>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</si>
  <si>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</si>
  <si>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</si>
  <si>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</si>
  <si>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</si>
  <si>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</si>
  <si>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</si>
  <si>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</si>
  <si>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</si>
  <si>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</si>
  <si>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Enter annotated images/drawings below showing your design complies with all requirements of EV6.5</t>
  </si>
  <si>
    <t xml:space="preserve"> SES - EV6.5.6 LAMINATE TEST RESULTS - FLOOR</t>
  </si>
  <si>
    <t xml:space="preserve"> SES - EV6.5.6 LAMINATE TEST RESULTS - EXT. WALLS</t>
  </si>
  <si>
    <t xml:space="preserve"> SES - EV6.5.6 LAMINATE TEST RESULTS - INT. WALLS</t>
  </si>
  <si>
    <t xml:space="preserve"> SES - EV6.5.6 LAMINATE TEST RESULTS - COVER</t>
  </si>
  <si>
    <t>SES - DIFFERENT LAYUP RIG COMPLIANCE TEST RESULTS (OPTIONAL)</t>
  </si>
  <si>
    <t xml:space="preserve"> SES - EV6.5.6 SHEAR TEST RESULTS - FLOOR</t>
  </si>
  <si>
    <t xml:space="preserve"> SES - EV6.5.6 SHEAR TEST RESULTS - EXT WALLS</t>
  </si>
  <si>
    <t xml:space="preserve"> SES - EV6.5.6 SHEAR TEST RESULTS - INT WALLS</t>
  </si>
  <si>
    <t xml:space="preserve"> SES - EV6.5.6 SHEAR TEST RESULTS - COVER</t>
  </si>
  <si>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</si>
  <si>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</si>
  <si>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</si>
  <si>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</si>
  <si>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t</t>
    </r>
    <r>
      <rPr>
        <sz val="10"/>
        <rFont val="Verdana"/>
      </rPr>
      <t xml:space="preserve"> (mm)</t>
    </r>
  </si>
  <si>
    <r>
      <t>t</t>
    </r>
    <r>
      <rPr>
        <sz val="10"/>
        <rFont val="Verdana"/>
      </rPr>
      <t xml:space="preserve"> (mm)</t>
    </r>
  </si>
  <si>
    <r>
      <t>t</t>
    </r>
    <r>
      <rPr>
        <sz val="10"/>
        <rFont val="Verdana"/>
      </rPr>
      <t xml:space="preserve"> (mm)</t>
    </r>
  </si>
  <si>
    <r>
      <t>x</t>
    </r>
    <r>
      <rPr>
        <vertAlign val="subscript"/>
        <sz val="10"/>
        <rFont val="Verdana"/>
      </rPr>
      <t xml:space="preserve">1 </t>
    </r>
    <r>
      <rPr>
        <sz val="10"/>
        <rFont val="Verdana"/>
      </rPr>
      <t>(mm)</t>
    </r>
  </si>
  <si>
    <r>
      <t>t</t>
    </r>
    <r>
      <rPr>
        <sz val="10"/>
        <rFont val="Verdana"/>
      </rPr>
      <t xml:space="preserve"> (mm)</t>
    </r>
  </si>
  <si>
    <r>
      <t>y</t>
    </r>
    <r>
      <rPr>
        <vertAlign val="subscript"/>
        <sz val="10"/>
        <rFont val="Verdana"/>
      </rPr>
      <t>1</t>
    </r>
    <r>
      <rPr>
        <sz val="10"/>
        <rFont val="Verdana"/>
      </rPr>
      <t xml:space="preserve"> (N)</t>
    </r>
  </si>
  <si>
    <r>
      <t>σ</t>
    </r>
    <r>
      <rPr>
        <vertAlign val="subscript"/>
        <sz val="10"/>
        <rFont val="Verdana"/>
      </rPr>
      <t>shear</t>
    </r>
    <r>
      <rPr>
        <sz val="10"/>
        <rFont val="Verdana"/>
      </rPr>
      <t xml:space="preserve"> (Mpa)</t>
    </r>
  </si>
  <si>
    <r>
      <t>x</t>
    </r>
    <r>
      <rPr>
        <vertAlign val="subscript"/>
        <sz val="10"/>
        <rFont val="Verdana"/>
      </rPr>
      <t xml:space="preserve">1 </t>
    </r>
    <r>
      <rPr>
        <sz val="10"/>
        <rFont val="Verdana"/>
      </rPr>
      <t>(mm)</t>
    </r>
  </si>
  <si>
    <r>
      <t>σ</t>
    </r>
    <r>
      <rPr>
        <vertAlign val="subscript"/>
        <sz val="10"/>
        <rFont val="Verdana"/>
      </rPr>
      <t>shear</t>
    </r>
    <r>
      <rPr>
        <sz val="10"/>
        <rFont val="Verdana"/>
      </rPr>
      <t xml:space="preserve"> (Mpa)</t>
    </r>
  </si>
  <si>
    <r>
      <t>y</t>
    </r>
    <r>
      <rPr>
        <vertAlign val="subscript"/>
        <sz val="10"/>
        <rFont val="Verdana"/>
      </rPr>
      <t>1</t>
    </r>
    <r>
      <rPr>
        <sz val="10"/>
        <rFont val="Verdana"/>
      </rPr>
      <t xml:space="preserve"> (N)</t>
    </r>
  </si>
  <si>
    <r>
      <t>σ</t>
    </r>
    <r>
      <rPr>
        <vertAlign val="subscript"/>
        <sz val="10"/>
        <rFont val="Verdana"/>
      </rPr>
      <t>shear</t>
    </r>
    <r>
      <rPr>
        <sz val="10"/>
        <rFont val="Verdana"/>
      </rPr>
      <t xml:space="preserve"> (Mpa)</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</si>
  <si>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</si>
  <si>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</si>
  <si>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σ</t>
    </r>
    <r>
      <rPr>
        <vertAlign val="subscript"/>
        <sz val="10"/>
        <rFont val="Verdana"/>
      </rPr>
      <t>shear</t>
    </r>
    <r>
      <rPr>
        <sz val="10"/>
        <rFont val="Verdana"/>
      </rPr>
      <t xml:space="preserve"> (Mpa)</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</si>
  <si>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</si>
  <si>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</si>
  <si>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x</t>
    </r>
    <r>
      <rPr>
        <vertAlign val="subscript"/>
        <sz val="10"/>
        <rFont val="Verdana"/>
      </rPr>
      <t xml:space="preserve">1 </t>
    </r>
    <r>
      <rPr>
        <sz val="10"/>
        <rFont val="Verdana"/>
      </rPr>
      <t>(mm)</t>
    </r>
  </si>
  <si>
    <r>
      <t>y</t>
    </r>
    <r>
      <rPr>
        <vertAlign val="subscript"/>
        <sz val="10"/>
        <rFont val="Verdana"/>
      </rPr>
      <t>1</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</si>
  <si>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</si>
  <si>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</si>
  <si>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</si>
  <si>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</si>
  <si>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</si>
  <si>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</si>
  <si>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</si>
  <si>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</si>
  <si>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x</t>
    </r>
    <r>
      <rPr>
        <vertAlign val="subscript"/>
        <sz val="10"/>
        <rFont val="Verdana"/>
      </rPr>
      <t xml:space="preserve">2 </t>
    </r>
    <r>
      <rPr>
        <sz val="10"/>
        <rFont val="Verdana"/>
      </rPr>
      <t>(mm)</t>
    </r>
  </si>
  <si>
    <r>
      <t>y</t>
    </r>
    <r>
      <rPr>
        <vertAlign val="subscript"/>
        <sz val="10"/>
        <rFont val="Verdana"/>
      </rPr>
      <t>2</t>
    </r>
    <r>
      <rPr>
        <sz val="10"/>
        <rFont val="Verdana"/>
      </rPr>
      <t xml:space="preserve"> (N)</t>
    </r>
  </si>
  <si>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</si>
  <si>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</si>
  <si>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</si>
  <si>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y</t>
    </r>
    <r>
      <rPr>
        <vertAlign val="subscript"/>
        <sz val="10"/>
        <rFont val="Verdana"/>
      </rPr>
      <t>max</t>
    </r>
    <r>
      <rPr>
        <sz val="10"/>
        <rFont val="Verdana"/>
      </rPr>
      <t xml:space="preserve"> (N)</t>
    </r>
  </si>
  <si>
    <r>
      <t>Theoretical EI (N.mm</t>
    </r>
    <r>
      <rPr>
        <vertAlign val="superscript"/>
        <sz val="10"/>
        <rFont val="Verdana"/>
      </rPr>
      <t>2</t>
    </r>
    <r>
      <rPr>
        <sz val="10"/>
        <rFont val="Verdana"/>
      </rPr>
      <t>)</t>
    </r>
  </si>
  <si>
    <r>
      <t>Tested EI (N.mm</t>
    </r>
    <r>
      <rPr>
        <vertAlign val="superscript"/>
        <sz val="10"/>
        <rFont val="Verdana"/>
      </rPr>
      <t>2</t>
    </r>
    <r>
      <rPr>
        <sz val="10"/>
        <rFont val="Verdana"/>
      </rPr>
      <t>)</t>
    </r>
  </si>
  <si>
    <r>
      <t>D</t>
    </r>
    <r>
      <rPr>
        <vertAlign val="subscript"/>
        <sz val="10"/>
        <rFont val="Verdana"/>
      </rPr>
      <t>o</t>
    </r>
    <r>
      <rPr>
        <sz val="10"/>
        <rFont val="Verdana"/>
      </rPr>
      <t xml:space="preserve"> (mm)</t>
    </r>
  </si>
  <si>
    <r>
      <t>D</t>
    </r>
    <r>
      <rPr>
        <vertAlign val="subscript"/>
        <sz val="10"/>
        <rFont val="Verdana"/>
      </rPr>
      <t>i</t>
    </r>
    <r>
      <rPr>
        <sz val="10"/>
        <rFont val="Verdana"/>
      </rPr>
      <t xml:space="preserve"> (mm)</t>
    </r>
  </si>
  <si>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</si>
  <si>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</si>
  <si>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</si>
  <si>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</si>
  <si>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</si>
  <si>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</si>
  <si>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</si>
  <si>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</si>
  <si>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</si>
  <si>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</si>
  <si>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</si>
  <si>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r>
      <t>t</t>
    </r>
    <r>
      <rPr>
        <vertAlign val="subscript"/>
        <sz val="10"/>
        <rFont val="Verdana"/>
      </rPr>
      <t>1</t>
    </r>
    <r>
      <rPr>
        <sz val="10"/>
        <rFont val="Verdana"/>
      </rPr>
      <t xml:space="preserve"> (mm)</t>
    </r>
  </si>
  <si>
    <r>
      <t>t</t>
    </r>
    <r>
      <rPr>
        <vertAlign val="subscript"/>
        <sz val="10"/>
        <rFont val="Verdana"/>
      </rPr>
      <t>1</t>
    </r>
    <r>
      <rPr>
        <sz val="10"/>
        <rFont val="Verdana"/>
      </rPr>
      <t xml:space="preserve"> (mm)</t>
    </r>
  </si>
  <si>
    <r>
      <t>t</t>
    </r>
    <r>
      <rPr>
        <vertAlign val="subscript"/>
        <sz val="10"/>
        <rFont val="Verdana"/>
      </rPr>
      <t>1</t>
    </r>
    <r>
      <rPr>
        <sz val="10"/>
        <rFont val="Verdana"/>
      </rPr>
      <t xml:space="preserve"> (mm)</t>
    </r>
  </si>
  <si>
    <r>
      <t>t</t>
    </r>
    <r>
      <rPr>
        <vertAlign val="subscript"/>
        <sz val="10"/>
        <rFont val="Verdana"/>
      </rPr>
      <t>1</t>
    </r>
    <r>
      <rPr>
        <sz val="10"/>
        <rFont val="Verdana"/>
      </rPr>
      <t xml:space="preserve"> (mm)</t>
    </r>
  </si>
  <si>
    <r>
      <t>t</t>
    </r>
    <r>
      <rPr>
        <vertAlign val="subscript"/>
        <sz val="10"/>
        <rFont val="Verdana"/>
      </rPr>
      <t>2</t>
    </r>
    <r>
      <rPr>
        <sz val="10"/>
        <rFont val="Verdana"/>
      </rPr>
      <t xml:space="preserve"> (mm)</t>
    </r>
  </si>
  <si>
    <r>
      <t>t</t>
    </r>
    <r>
      <rPr>
        <vertAlign val="subscript"/>
        <sz val="10"/>
        <rFont val="Verdana"/>
      </rPr>
      <t>2</t>
    </r>
    <r>
      <rPr>
        <sz val="10"/>
        <rFont val="Verdana"/>
      </rPr>
      <t xml:space="preserve"> (mm)</t>
    </r>
  </si>
  <si>
    <r>
      <t>t</t>
    </r>
    <r>
      <rPr>
        <vertAlign val="subscript"/>
        <sz val="10"/>
        <rFont val="Verdana"/>
      </rPr>
      <t>2</t>
    </r>
    <r>
      <rPr>
        <sz val="10"/>
        <rFont val="Verdana"/>
      </rPr>
      <t xml:space="preserve"> (mm)</t>
    </r>
  </si>
  <si>
    <r>
      <t>t</t>
    </r>
    <r>
      <rPr>
        <vertAlign val="subscript"/>
        <sz val="10"/>
        <rFont val="Verdana"/>
      </rPr>
      <t>2</t>
    </r>
    <r>
      <rPr>
        <sz val="10"/>
        <rFont val="Verdana"/>
      </rPr>
      <t xml:space="preserve"> (mm)</t>
    </r>
  </si>
  <si>
    <r>
      <t>I (mm</t>
    </r>
    <r>
      <rPr>
        <vertAlign val="superscript"/>
        <sz val="10"/>
        <rFont val="Verdana"/>
      </rPr>
      <t>4</t>
    </r>
    <r>
      <rPr>
        <sz val="10"/>
        <rFont val="Verdana"/>
      </rPr>
      <t>)</t>
    </r>
  </si>
  <si>
    <r>
      <t>I (mm</t>
    </r>
    <r>
      <rPr>
        <vertAlign val="superscript"/>
        <sz val="10"/>
        <rFont val="Verdana"/>
      </rPr>
      <t>4</t>
    </r>
    <r>
      <rPr>
        <sz val="10"/>
        <rFont val="Verdana"/>
      </rPr>
      <t>)</t>
    </r>
  </si>
  <si>
    <r>
      <t>I (mm</t>
    </r>
    <r>
      <rPr>
        <vertAlign val="superscript"/>
        <sz val="10"/>
        <rFont val="Verdana"/>
      </rPr>
      <t>4</t>
    </r>
    <r>
      <rPr>
        <sz val="10"/>
        <rFont val="Verdana"/>
      </rPr>
      <t>)</t>
    </r>
  </si>
  <si>
    <r>
      <t>I (mm</t>
    </r>
    <r>
      <rPr>
        <vertAlign val="superscript"/>
        <sz val="10"/>
        <rFont val="Verdana"/>
      </rPr>
      <t>4</t>
    </r>
    <r>
      <rPr>
        <sz val="10"/>
        <rFont val="Verdana"/>
      </rPr>
      <t>)</t>
    </r>
  </si>
  <si>
    <r>
      <t>σ</t>
    </r>
    <r>
      <rPr>
        <vertAlign val="subscript"/>
        <sz val="8"/>
        <rFont val="Verdana"/>
      </rPr>
      <t>UTS</t>
    </r>
    <r>
      <rPr>
        <sz val="10"/>
        <rFont val="Verdana"/>
      </rPr>
      <t>(MPa)</t>
    </r>
  </si>
  <si>
    <r>
      <t>σ</t>
    </r>
    <r>
      <rPr>
        <vertAlign val="subscript"/>
        <sz val="8"/>
        <rFont val="Verdana"/>
      </rPr>
      <t>UTS</t>
    </r>
    <r>
      <rPr>
        <sz val="10"/>
        <rFont val="Verdana"/>
      </rPr>
      <t>(MPa)</t>
    </r>
  </si>
  <si>
    <r>
      <t>σ</t>
    </r>
    <r>
      <rPr>
        <vertAlign val="subscript"/>
        <sz val="8"/>
        <rFont val="Verdana"/>
      </rPr>
      <t>UTS</t>
    </r>
    <r>
      <rPr>
        <sz val="10"/>
        <rFont val="Verdana"/>
      </rPr>
      <t>(MPa)</t>
    </r>
  </si>
  <si>
    <r>
      <t>σ</t>
    </r>
    <r>
      <rPr>
        <vertAlign val="subscript"/>
        <sz val="8"/>
        <rFont val="Verdana"/>
      </rPr>
      <t>UTS</t>
    </r>
    <r>
      <rPr>
        <sz val="10"/>
        <rFont val="Verdana"/>
      </rPr>
      <t>(MPa)</t>
    </r>
  </si>
  <si>
    <t>Panel height/width,mm</t>
  </si>
  <si>
    <t>Safety Factors</t>
  </si>
  <si>
    <t>Bending Strength</t>
  </si>
  <si>
    <t>Flexural Rigidity</t>
  </si>
  <si>
    <t>Shear</t>
  </si>
  <si>
    <t>CAD Screenshots / Images proving all panel thicknesses and any additional proof must be appended below</t>
  </si>
  <si>
    <t>Accumulator Attachments</t>
  </si>
  <si>
    <t>Accumulator Mass (kg)</t>
  </si>
  <si>
    <t>No. of attachment required</t>
  </si>
  <si>
    <t>Insert images of each attachment point &amp; calculations proving the required properties:</t>
  </si>
  <si>
    <t>Each of the following must be proved:</t>
  </si>
  <si>
    <t>The attachment of any brackets to the container is as at least as strong as 20kN x the number of fasteners per bracket</t>
  </si>
  <si>
    <t>If brackets are bolted to the container, that there is sufficient shear area under the head of the bolts/washers so the perimeter shear strength is &gt;=20kN x the number of fasteners per bracket</t>
  </si>
  <si>
    <t>For monocoques, that each attachment point has &gt;=20kN x the number of fasteners per bracket in any direction (please see the Comp IAD attachment calcs for an example)</t>
  </si>
  <si>
    <t>For monocoques, that the structure in the chassis the bracket attaches to can withstand &gt;=20kN x the number of fasteners per bracket in any direction</t>
  </si>
  <si>
    <t>Accumulator Protection</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</si>
  <si>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</si>
  <si>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</si>
  <si>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</si>
  <si>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</si>
  <si>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y</t>
    </r>
    <r>
      <rPr>
        <vertAlign val="subscript"/>
        <sz val="10"/>
        <rFont val="Arial"/>
      </rPr>
      <t>1</t>
    </r>
    <r>
      <rPr>
        <sz val="10"/>
        <rFont val="Arial"/>
      </rPr>
      <t xml:space="preserve"> (m)</t>
    </r>
  </si>
  <si>
    <r>
      <t>Ic</t>
    </r>
    <r>
      <rPr>
        <vertAlign val="subscript"/>
        <sz val="10"/>
        <rFont val="Arial"/>
      </rPr>
      <t>1</t>
    </r>
    <r>
      <rPr>
        <sz val="10"/>
        <rFont val="Arial"/>
      </rPr>
      <t xml:space="preserve"> (m^4)</t>
    </r>
  </si>
  <si>
    <r>
      <t>y</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</si>
  <si>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</si>
  <si>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</si>
  <si>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Tractive System Protection</t>
  </si>
  <si>
    <r>
      <t>A</t>
    </r>
    <r>
      <rPr>
        <vertAlign val="subscript"/>
        <sz val="10"/>
        <rFont val="Arial"/>
      </rPr>
      <t>1</t>
    </r>
    <r>
      <rPr>
        <sz val="10"/>
        <rFont val="Arial"/>
      </rPr>
      <t xml:space="preserve"> (m^2)</t>
    </r>
  </si>
  <si>
    <r>
      <t>I</t>
    </r>
    <r>
      <rPr>
        <vertAlign val="subscript"/>
        <sz val="10"/>
        <rFont val="Arial"/>
      </rPr>
      <t xml:space="preserve">1 </t>
    </r>
    <r>
      <rPr>
        <sz val="10"/>
        <rFont val="Arial"/>
      </rPr>
      <t>(m^4)</t>
    </r>
  </si>
  <si>
    <r>
      <t>A</t>
    </r>
    <r>
      <rPr>
        <vertAlign val="subscript"/>
        <sz val="10"/>
        <rFont val="Arial"/>
      </rPr>
      <t>2</t>
    </r>
    <r>
      <rPr>
        <sz val="10"/>
        <rFont val="Arial"/>
      </rPr>
      <t xml:space="preserve"> (m^2)</t>
    </r>
  </si>
  <si>
    <r>
      <t>I</t>
    </r>
    <r>
      <rPr>
        <vertAlign val="subscript"/>
        <sz val="10"/>
        <rFont val="Arial"/>
      </rPr>
      <t xml:space="preserve">2 </t>
    </r>
    <r>
      <rPr>
        <sz val="10"/>
        <rFont val="Arial"/>
      </rPr>
      <t>(m^4)</t>
    </r>
  </si>
  <si>
    <r>
      <t>y</t>
    </r>
    <r>
      <rPr>
        <vertAlign val="subscript"/>
        <sz val="10"/>
        <rFont val="Arial"/>
      </rPr>
      <t>1</t>
    </r>
    <r>
      <rPr>
        <sz val="10"/>
        <rFont val="Arial"/>
      </rPr>
      <t xml:space="preserve"> (m)</t>
    </r>
  </si>
  <si>
    <r>
      <t>Ic</t>
    </r>
    <r>
      <rPr>
        <vertAlign val="subscript"/>
        <sz val="10"/>
        <rFont val="Arial"/>
      </rPr>
      <t>1</t>
    </r>
    <r>
      <rPr>
        <sz val="10"/>
        <rFont val="Arial"/>
      </rPr>
      <t xml:space="preserve"> (m^4)</t>
    </r>
  </si>
  <si>
    <r>
      <t>y</t>
    </r>
    <r>
      <rPr>
        <vertAlign val="subscript"/>
        <sz val="10"/>
        <rFont val="Arial"/>
      </rPr>
      <t xml:space="preserve">2 </t>
    </r>
    <r>
      <rPr>
        <sz val="10"/>
        <rFont val="Arial"/>
      </rPr>
      <t>(m)</t>
    </r>
  </si>
  <si>
    <r>
      <t>Ic</t>
    </r>
    <r>
      <rPr>
        <vertAlign val="subscript"/>
        <sz val="10"/>
        <rFont val="Arial"/>
      </rPr>
      <t>2</t>
    </r>
    <r>
      <rPr>
        <sz val="10"/>
        <rFont val="Arial"/>
      </rPr>
      <t xml:space="preserve"> (m^4)</t>
    </r>
  </si>
  <si>
    <r>
      <t>Ic</t>
    </r>
    <r>
      <rPr>
        <vertAlign val="subscript"/>
        <sz val="10"/>
        <rFont val="Arial"/>
      </rPr>
      <t>12</t>
    </r>
    <r>
      <rPr>
        <sz val="10"/>
        <rFont val="Arial"/>
      </rPr>
      <t xml:space="preserve"> (m^4)</t>
    </r>
  </si>
  <si>
    <t>Welded Tube Insert Equivalency - required for all mandated tubes per T2.3.4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</si>
  <si>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</si>
  <si>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</si>
  <si>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</si>
  <si>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</si>
  <si>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</si>
  <si>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</si>
  <si>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</si>
  <si>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</si>
  <si>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</si>
  <si>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</si>
  <si>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</si>
  <si>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</si>
  <si>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</si>
  <si>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</si>
  <si>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</si>
  <si>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</si>
  <si>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</si>
  <si>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</si>
  <si>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</si>
  <si>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</si>
  <si>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</si>
  <si>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Monocoque Lap Joints</t>
  </si>
  <si>
    <t>Joint Status</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</si>
  <si>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</si>
  <si>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</si>
  <si>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</si>
  <si>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</si>
  <si>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</si>
  <si>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</si>
  <si>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</si>
  <si>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</si>
  <si>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</si>
  <si>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</si>
  <si>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 xml:space="preserve"> MONOCOQUE EQUIVALENCY GUIDANCE NOTES - MAIN HOOP BRACING SUPPORT</t>
  </si>
  <si>
    <t>There are three scenarios for main hoop bracing</t>
  </si>
  <si>
    <t>3. Teams with non square/rectangular structures must complete an analysis similar to</t>
  </si>
  <si>
    <t>support equivalency.</t>
  </si>
  <si>
    <t>that required in scenario 2, but at a cross-section through the structure where the</t>
  </si>
  <si>
    <t>equivalent tube offset ("d" in the image below) is ~ 75mm.</t>
  </si>
  <si>
    <t>1. Chassis with a square/rectangular structure rearward</t>
  </si>
  <si>
    <t xml:space="preserve">of the main hoop; the design is &gt;=100% equivalency </t>
  </si>
  <si>
    <t>using the flat-panel calc by entering the panel height</t>
  </si>
  <si>
    <t>as per the image shown to the right of this text.</t>
  </si>
  <si>
    <t>In this case no additional proof is required, but images</t>
  </si>
  <si>
    <t>of the chassis proving the panel height entered</t>
  </si>
  <si>
    <t>must be supplied.</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</si>
  <si>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</si>
  <si>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</si>
  <si>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</si>
  <si>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</si>
  <si>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Using a CAD measure of the cross-section, or other appropriate method, provide proof</t>
  </si>
  <si>
    <t>of the second moment of area and area of the monocoque skins.</t>
  </si>
  <si>
    <t>Multiply this measured "I" by the "E" derived from the required physical test to prove the</t>
  </si>
  <si>
    <t>buckling modulus is equivalent.</t>
  </si>
  <si>
    <t>The measured "I" must be transposed from the cross-section centroid to a reference</t>
  </si>
  <si>
    <t>co-ordinate system on the chassis centre-line, and the same completed for the baseline</t>
  </si>
  <si>
    <t>tubes.</t>
  </si>
  <si>
    <t>BACK</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</si>
  <si>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</si>
  <si>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</si>
  <si>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</si>
  <si>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</si>
  <si>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1. Chassis where, when calculated as a flat panel, half of the width of the upper horizontal</t>
  </si>
  <si>
    <t>panel between the top of the front bulkhead and the top of the front hoop shows &gt;=100%</t>
  </si>
  <si>
    <t>equivalency to 1 front hoop bracing tube.</t>
  </si>
  <si>
    <t>In this case no additional proof is required, but images of the chassis proving the panel</t>
  </si>
  <si>
    <t>width entered must be supplied.</t>
  </si>
  <si>
    <t xml:space="preserve">2. Chassis where the flat panel calculation shows &lt;100% equivalence to 1 front hoop </t>
  </si>
  <si>
    <t>bracing tube.</t>
  </si>
  <si>
    <t>design is &gt;=100% equivalent.</t>
  </si>
  <si>
    <t>The height of the moncoque section used for comparison must not exceed 50mm</t>
  </si>
  <si>
    <t xml:space="preserve"> MONOCOQUE EQUIVALENCY GUIDANCE NOTES - FRONT BULKHEAD SUPPORT</t>
  </si>
  <si>
    <t>There are two scenarios for front bulkhead bracing support equivalency.</t>
  </si>
  <si>
    <t>1. Chassis where, when calculated as a flat panel, the vertical panel between the</t>
  </si>
  <si>
    <t>front bulkhead and front hoop shows &gt;=100% to 3 front bulkhead support tubes.</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</si>
  <si>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</si>
  <si>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</si>
  <si>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</si>
  <si>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</si>
  <si>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</si>
  <si>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IA AI PLATE GUIDANCE NOTES</t>
  </si>
  <si>
    <t>There are three scenarios for anti-intrusion plate equivalency</t>
  </si>
  <si>
    <t>1. Baseline steel or aluminium AIP used</t>
  </si>
  <si>
    <t>In this case just select the appropriate material.</t>
  </si>
  <si>
    <t>2. Composite AIP used, proof of equivalency using material properties derived from</t>
  </si>
  <si>
    <t>three point bending and shear tests.</t>
  </si>
  <si>
    <t xml:space="preserve">In this case: </t>
  </si>
  <si>
    <t xml:space="preserve"> - Select "Composite AIP" as your material</t>
  </si>
  <si>
    <t xml:space="preserve"> - Enter the relevant test data in the AIP physical test tabs</t>
  </si>
  <si>
    <t xml:space="preserve"> - Enter the dimensions of your actual AIP in the relevant cells</t>
  </si>
  <si>
    <t>Safety factors for bending and perimeter shear must both be &gt;=1</t>
  </si>
  <si>
    <t>Images proving the dimensions of your AIP must be included.</t>
  </si>
  <si>
    <t>3. Composite AIP used, proof of equiavlency from IAD test</t>
  </si>
  <si>
    <t xml:space="preserve"> - Select "Comp (IAD Test)" as your material</t>
  </si>
  <si>
    <t xml:space="preserve"> - Enter the relevant test data from your IAD Test</t>
  </si>
  <si>
    <t xml:space="preserve"> - Include photographic evidence of the test setup and show that the AIP 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</si>
  <si>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</si>
  <si>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</si>
  <si>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</si>
  <si>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</si>
  <si>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</si>
  <si>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</si>
  <si>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</si>
  <si>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</si>
  <si>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</si>
  <si>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</si>
  <si>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</si>
  <si>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</si>
  <si>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</si>
  <si>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</si>
  <si>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</si>
  <si>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If the first peak is higher than the second then it can be used for the punch through</t>
  </si>
  <si>
    <t>strength requirement.</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</si>
  <si>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</si>
  <si>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</si>
  <si>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</si>
  <si>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</si>
  <si>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</si>
  <si>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</si>
  <si>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</si>
  <si>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</si>
  <si>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</si>
  <si>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</si>
  <si>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</si>
  <si>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</si>
  <si>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</si>
  <si>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</si>
  <si>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</si>
  <si>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</si>
  <si>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</si>
  <si>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</si>
  <si>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</si>
  <si>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</si>
  <si>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</si>
  <si>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</si>
  <si>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</si>
  <si>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</si>
  <si>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</si>
  <si>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</si>
  <si>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</si>
  <si>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</si>
  <si>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HALDIA INSTITUTE OF TECHNOLOGY</t>
  </si>
  <si>
    <t>NILESH KUMAR</t>
  </si>
  <si>
    <t>manabracing.hit@gmail.com</t>
  </si>
  <si>
    <t>SANJOY NASKAR</t>
  </si>
  <si>
    <t>45 &amp; FORMULA BHARAT 2019</t>
  </si>
  <si>
    <t>STEEL AISI 1020</t>
  </si>
  <si>
    <t xml:space="preserve">SOLID STEEL 1.5 mm </t>
  </si>
  <si>
    <t>naskar.sanjoy@gmail.com</t>
  </si>
  <si>
    <t>File got Rejected</t>
  </si>
  <si>
    <t>Reviewer Comments</t>
  </si>
  <si>
    <t>1.Proper CAD drawing of Fuel tank not provided.</t>
  </si>
  <si>
    <t>2. Proper CAD drawing showing Main hoop is a Single bend tube not provided</t>
  </si>
  <si>
    <t>3. Footwell template missing.</t>
  </si>
  <si>
    <t>4.Side Impact Dimensioning is not correct.</t>
  </si>
  <si>
    <t>Resubmission V1</t>
  </si>
  <si>
    <t>1. Proper CAD drawing of FUEL TANK in Side view Has been provided.</t>
  </si>
  <si>
    <t>2. Proper CAD drawing showing Main hoop is a Single bend tube is provided.</t>
  </si>
  <si>
    <t>3. Footwell template is shown.</t>
  </si>
  <si>
    <t>4. Side Impact Dimensioning is corrected.</t>
  </si>
  <si>
    <t>5. SHB member is not straight additional document for bent SHB has not been provided.</t>
  </si>
  <si>
    <t>5. SHB member is not straight so additional document for bent SHB has been provided.</t>
  </si>
  <si>
    <t>6. SH mounting points distance provided.</t>
  </si>
  <si>
    <t>6. SH mounting points distance not provided.</t>
  </si>
  <si>
    <t>.</t>
  </si>
  <si>
    <t>Resubmission V2</t>
  </si>
  <si>
    <t>1. Side impact dimensioning is not correct.</t>
  </si>
  <si>
    <t>1.Proper Side impact dimension has benn provided from Lowest chasis point i.e. lowest member of lower side impact.</t>
  </si>
</sst>
</file>

<file path=xl/styles.xml><?xml version="1.0" encoding="utf-8"?>
<styleSheet xmlns="http://schemas.openxmlformats.org/spreadsheetml/2006/main">
  <numFmts count="3">
    <numFmt numFmtId="164" formatCode="0.0"/>
    <numFmt numFmtId="165" formatCode="0.0000"/>
    <numFmt numFmtId="166" formatCode="0.000E+00"/>
  </numFmts>
  <fonts count="36">
    <font>
      <sz val="10"/>
      <color rgb="FF000000"/>
      <name val="Arial"/>
    </font>
    <font>
      <b/>
      <sz val="10"/>
      <name val="Arial"/>
    </font>
    <font>
      <sz val="10"/>
      <name val="Arial"/>
    </font>
    <font>
      <b/>
      <sz val="10"/>
      <color rgb="FFFF0000"/>
      <name val="Arial"/>
    </font>
    <font>
      <sz val="10"/>
      <color rgb="FFFF0000"/>
      <name val="Arial"/>
    </font>
    <font>
      <sz val="10"/>
      <name val="Arial"/>
    </font>
    <font>
      <sz val="8"/>
      <name val="Arial"/>
    </font>
    <font>
      <b/>
      <sz val="14"/>
      <name val="Arial"/>
    </font>
    <font>
      <b/>
      <sz val="12"/>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FFFFFF"/>
      <name val="Arial"/>
    </font>
    <font>
      <b/>
      <sz val="10"/>
      <name val="Noto Sans Symbols"/>
    </font>
    <font>
      <u/>
      <sz val="10"/>
      <color rgb="FF0000FF"/>
      <name val="Arial"/>
    </font>
    <font>
      <u/>
      <sz val="10"/>
      <color rgb="FF0000FF"/>
      <name val="Arial"/>
    </font>
    <font>
      <sz val="10"/>
      <name val="Verdana"/>
    </font>
    <font>
      <b/>
      <sz val="10"/>
      <name val="Verdana"/>
    </font>
    <font>
      <sz val="10"/>
      <color rgb="FFFFFFFF"/>
      <name val="Verdana"/>
    </font>
    <font>
      <u/>
      <sz val="10"/>
      <color rgb="FF0000FF"/>
      <name val="Arial"/>
    </font>
    <font>
      <sz val="10"/>
      <color rgb="FFFF0000"/>
      <name val="Verdana"/>
    </font>
    <font>
      <b/>
      <sz val="9"/>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b/>
      <sz val="10"/>
      <color rgb="FFFF0000"/>
      <name val="Verdana"/>
    </font>
    <font>
      <sz val="10"/>
      <color rgb="FF0000FF"/>
      <name val="Arial"/>
    </font>
    <font>
      <vertAlign val="subscript"/>
      <sz val="10"/>
      <name val="Arial"/>
    </font>
    <font>
      <vertAlign val="subscript"/>
      <sz val="10"/>
      <name val="Verdana"/>
    </font>
    <font>
      <vertAlign val="superscript"/>
      <sz val="10"/>
      <name val="Verdana"/>
    </font>
    <font>
      <vertAlign val="subscript"/>
      <sz val="8"/>
      <name val="Verdana"/>
    </font>
    <font>
      <u/>
      <sz val="10"/>
      <color theme="10"/>
      <name val="Arial"/>
    </font>
  </fonts>
  <fills count="6">
    <fill>
      <patternFill patternType="none"/>
    </fill>
    <fill>
      <patternFill patternType="gray125"/>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s>
  <borders count="42">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top/>
      <bottom/>
      <diagonal/>
    </border>
    <border>
      <left/>
      <right/>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style="thin">
        <color rgb="FF000000"/>
      </left>
      <right style="thin">
        <color rgb="FF000000"/>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s>
  <cellStyleXfs count="2">
    <xf numFmtId="0" fontId="0" fillId="0" borderId="0"/>
    <xf numFmtId="0" fontId="35" fillId="0" borderId="0" applyNumberFormat="0" applyFill="0" applyBorder="0" applyAlignment="0" applyProtection="0">
      <alignment vertical="top"/>
      <protection locked="0"/>
    </xf>
  </cellStyleXfs>
  <cellXfs count="371">
    <xf numFmtId="0" fontId="0" fillId="0" borderId="0" xfId="0" applyFont="1" applyAlignment="1"/>
    <xf numFmtId="0" fontId="1" fillId="0" borderId="0" xfId="0" applyFont="1" applyAlignment="1"/>
    <xf numFmtId="0" fontId="2" fillId="0" borderId="0" xfId="0" applyFont="1" applyAlignment="1">
      <alignment horizontal="left"/>
    </xf>
    <xf numFmtId="0" fontId="3" fillId="0" borderId="0" xfId="0" applyFont="1" applyAlignment="1">
      <alignment horizontal="left"/>
    </xf>
    <xf numFmtId="0" fontId="2" fillId="0" borderId="0" xfId="0" applyFont="1" applyAlignment="1">
      <alignment horizontal="left" wrapText="1"/>
    </xf>
    <xf numFmtId="0" fontId="4" fillId="0" borderId="0" xfId="0" applyFont="1" applyAlignment="1">
      <alignment horizontal="left"/>
    </xf>
    <xf numFmtId="0" fontId="2" fillId="0" borderId="0" xfId="0" applyFont="1" applyAlignment="1"/>
    <xf numFmtId="0" fontId="2" fillId="0" borderId="1" xfId="0" applyFont="1" applyBorder="1" applyAlignment="1"/>
    <xf numFmtId="0" fontId="1" fillId="0" borderId="2" xfId="0" applyFont="1" applyBorder="1" applyAlignment="1">
      <alignment horizontal="center"/>
    </xf>
    <xf numFmtId="0" fontId="1" fillId="0" borderId="2" xfId="0" applyFont="1" applyBorder="1" applyAlignment="1"/>
    <xf numFmtId="0" fontId="2" fillId="2" borderId="3" xfId="0" applyFont="1" applyFill="1" applyBorder="1" applyAlignment="1">
      <alignment horizontal="center"/>
    </xf>
    <xf numFmtId="0" fontId="2" fillId="2" borderId="3" xfId="0" applyFont="1" applyFill="1" applyBorder="1" applyAlignment="1"/>
    <xf numFmtId="0" fontId="2" fillId="0" borderId="0" xfId="0" applyFont="1" applyAlignment="1">
      <alignment horizontal="center"/>
    </xf>
    <xf numFmtId="0" fontId="1" fillId="0" borderId="0" xfId="0" applyFont="1" applyAlignment="1">
      <alignment horizontal="center"/>
    </xf>
    <xf numFmtId="1" fontId="2" fillId="0" borderId="0" xfId="0" applyNumberFormat="1" applyFont="1" applyAlignment="1"/>
    <xf numFmtId="0" fontId="0" fillId="0" borderId="7" xfId="0" applyFont="1" applyBorder="1" applyAlignment="1"/>
    <xf numFmtId="0" fontId="2" fillId="0" borderId="8" xfId="0" applyFont="1" applyBorder="1" applyAlignment="1"/>
    <xf numFmtId="0" fontId="2" fillId="0" borderId="9" xfId="0" applyFont="1" applyBorder="1" applyAlignment="1"/>
    <xf numFmtId="0" fontId="2" fillId="2" borderId="10" xfId="0" applyFont="1" applyFill="1" applyBorder="1" applyAlignment="1"/>
    <xf numFmtId="0" fontId="2" fillId="2" borderId="12" xfId="0" applyFont="1" applyFill="1" applyBorder="1" applyAlignment="1"/>
    <xf numFmtId="0" fontId="2" fillId="2" borderId="13" xfId="0" applyFont="1" applyFill="1" applyBorder="1" applyAlignment="1"/>
    <xf numFmtId="0" fontId="2" fillId="2" borderId="14" xfId="0" applyFont="1" applyFill="1" applyBorder="1" applyAlignment="1"/>
    <xf numFmtId="0" fontId="1" fillId="0" borderId="7" xfId="0" applyFont="1" applyBorder="1" applyAlignment="1"/>
    <xf numFmtId="0" fontId="2" fillId="0" borderId="16" xfId="0" applyFont="1" applyBorder="1" applyAlignment="1"/>
    <xf numFmtId="0" fontId="2" fillId="0" borderId="18" xfId="0" applyFont="1" applyBorder="1" applyAlignment="1"/>
    <xf numFmtId="0" fontId="7" fillId="0" borderId="0" xfId="0" applyFont="1" applyAlignment="1"/>
    <xf numFmtId="0" fontId="2" fillId="0" borderId="17" xfId="0" applyFont="1" applyBorder="1" applyAlignment="1"/>
    <xf numFmtId="0" fontId="2" fillId="0" borderId="19" xfId="0" applyFont="1" applyBorder="1" applyAlignment="1"/>
    <xf numFmtId="0" fontId="2" fillId="2" borderId="21" xfId="0" applyFont="1" applyFill="1" applyBorder="1" applyAlignment="1"/>
    <xf numFmtId="0" fontId="2" fillId="2" borderId="22" xfId="0" applyFont="1" applyFill="1" applyBorder="1" applyAlignment="1"/>
    <xf numFmtId="0" fontId="8" fillId="0" borderId="0" xfId="0" applyFont="1" applyAlignment="1"/>
    <xf numFmtId="0" fontId="2" fillId="0" borderId="2" xfId="0" applyFont="1" applyBorder="1" applyAlignment="1"/>
    <xf numFmtId="0" fontId="2" fillId="3" borderId="2" xfId="0" applyFont="1" applyFill="1" applyBorder="1" applyAlignment="1"/>
    <xf numFmtId="11" fontId="2" fillId="3" borderId="2" xfId="0" applyNumberFormat="1" applyFont="1" applyFill="1" applyBorder="1" applyAlignment="1"/>
    <xf numFmtId="0" fontId="9" fillId="0" borderId="0" xfId="0" applyFont="1" applyAlignment="1"/>
    <xf numFmtId="0" fontId="2" fillId="0" borderId="2" xfId="0" applyFont="1" applyBorder="1" applyAlignment="1">
      <alignment horizontal="center"/>
    </xf>
    <xf numFmtId="11" fontId="2" fillId="0" borderId="0" xfId="0" applyNumberFormat="1" applyFont="1" applyAlignment="1"/>
    <xf numFmtId="0" fontId="1" fillId="3" borderId="2" xfId="0" applyFont="1" applyFill="1" applyBorder="1" applyAlignment="1"/>
    <xf numFmtId="1" fontId="2" fillId="0" borderId="2" xfId="0" applyNumberFormat="1" applyFont="1" applyBorder="1" applyAlignment="1">
      <alignment horizontal="center"/>
    </xf>
    <xf numFmtId="164" fontId="2" fillId="0" borderId="2" xfId="0" applyNumberFormat="1" applyFont="1" applyBorder="1" applyAlignment="1"/>
    <xf numFmtId="2" fontId="2" fillId="0" borderId="2" xfId="0" applyNumberFormat="1" applyFont="1" applyBorder="1" applyAlignment="1"/>
    <xf numFmtId="0" fontId="2" fillId="2" borderId="2" xfId="0" applyFont="1" applyFill="1" applyBorder="1" applyAlignment="1"/>
    <xf numFmtId="0" fontId="10" fillId="3" borderId="2" xfId="0" applyFont="1" applyFill="1" applyBorder="1" applyAlignment="1"/>
    <xf numFmtId="2" fontId="2" fillId="0" borderId="0" xfId="0" applyNumberFormat="1" applyFont="1" applyAlignment="1"/>
    <xf numFmtId="164" fontId="2" fillId="3" borderId="2" xfId="0" applyNumberFormat="1" applyFont="1" applyFill="1" applyBorder="1" applyAlignment="1"/>
    <xf numFmtId="0" fontId="12" fillId="2" borderId="2" xfId="0" applyFont="1" applyFill="1" applyBorder="1" applyAlignment="1">
      <alignment horizontal="center"/>
    </xf>
    <xf numFmtId="0" fontId="2" fillId="4" borderId="2" xfId="0" applyFont="1" applyFill="1" applyBorder="1" applyAlignment="1"/>
    <xf numFmtId="11" fontId="2" fillId="2" borderId="2" xfId="0" applyNumberFormat="1" applyFont="1" applyFill="1" applyBorder="1" applyAlignment="1"/>
    <xf numFmtId="11" fontId="2" fillId="4" borderId="2" xfId="0" applyNumberFormat="1" applyFont="1" applyFill="1" applyBorder="1" applyAlignment="1"/>
    <xf numFmtId="0" fontId="2" fillId="3" borderId="2" xfId="0" applyFont="1" applyFill="1" applyBorder="1" applyAlignment="1">
      <alignment horizontal="center"/>
    </xf>
    <xf numFmtId="11" fontId="2" fillId="4" borderId="2" xfId="0" applyNumberFormat="1" applyFont="1" applyFill="1" applyBorder="1" applyAlignment="1">
      <alignment horizontal="center"/>
    </xf>
    <xf numFmtId="0" fontId="2" fillId="0" borderId="20" xfId="0" applyFont="1" applyBorder="1" applyAlignment="1">
      <alignment horizontal="center"/>
    </xf>
    <xf numFmtId="0" fontId="2" fillId="5" borderId="14" xfId="0" applyFont="1" applyFill="1" applyBorder="1" applyAlignment="1"/>
    <xf numFmtId="0" fontId="14" fillId="0" borderId="0" xfId="0" applyFont="1" applyAlignment="1"/>
    <xf numFmtId="2" fontId="2" fillId="0" borderId="20" xfId="0" applyNumberFormat="1" applyFont="1" applyBorder="1" applyAlignment="1"/>
    <xf numFmtId="164" fontId="2" fillId="0" borderId="20" xfId="0" applyNumberFormat="1" applyFont="1" applyBorder="1" applyAlignment="1"/>
    <xf numFmtId="1" fontId="2" fillId="0" borderId="20" xfId="0" applyNumberFormat="1" applyFont="1" applyBorder="1" applyAlignment="1"/>
    <xf numFmtId="1" fontId="2" fillId="0" borderId="2" xfId="0" applyNumberFormat="1" applyFont="1" applyBorder="1" applyAlignment="1"/>
    <xf numFmtId="0" fontId="2" fillId="0" borderId="28" xfId="0" applyFont="1" applyBorder="1" applyAlignment="1"/>
    <xf numFmtId="0" fontId="2" fillId="0" borderId="2" xfId="0" applyFont="1" applyBorder="1" applyAlignment="1">
      <alignment horizontal="left"/>
    </xf>
    <xf numFmtId="164" fontId="2" fillId="0" borderId="2" xfId="0" applyNumberFormat="1" applyFont="1" applyBorder="1" applyAlignment="1">
      <alignment horizontal="center"/>
    </xf>
    <xf numFmtId="0" fontId="15" fillId="0" borderId="0" xfId="0" applyFont="1" applyAlignment="1">
      <alignment horizontal="center"/>
    </xf>
    <xf numFmtId="1" fontId="2" fillId="0" borderId="0" xfId="0" applyNumberFormat="1" applyFont="1" applyAlignment="1">
      <alignment horizontal="center"/>
    </xf>
    <xf numFmtId="0" fontId="3" fillId="0" borderId="0" xfId="0" applyFont="1" applyAlignment="1">
      <alignment horizontal="center" wrapText="1"/>
    </xf>
    <xf numFmtId="0" fontId="2" fillId="2" borderId="29" xfId="0" applyFont="1" applyFill="1" applyBorder="1" applyAlignment="1"/>
    <xf numFmtId="0" fontId="2" fillId="0" borderId="11" xfId="0" applyFont="1" applyBorder="1" applyAlignment="1"/>
    <xf numFmtId="0" fontId="2" fillId="0" borderId="0" xfId="0" applyFont="1" applyAlignment="1">
      <alignment horizontal="right"/>
    </xf>
    <xf numFmtId="0" fontId="2" fillId="3" borderId="29" xfId="0" applyFont="1" applyFill="1" applyBorder="1" applyAlignment="1">
      <alignment horizontal="right"/>
    </xf>
    <xf numFmtId="0" fontId="2" fillId="0" borderId="15" xfId="0" applyFont="1" applyBorder="1" applyAlignment="1"/>
    <xf numFmtId="11" fontId="2" fillId="0" borderId="15" xfId="0" applyNumberFormat="1" applyFont="1" applyBorder="1" applyAlignment="1"/>
    <xf numFmtId="165" fontId="2" fillId="0" borderId="0" xfId="0" applyNumberFormat="1" applyFont="1" applyAlignment="1"/>
    <xf numFmtId="2" fontId="2" fillId="3" borderId="2" xfId="0" applyNumberFormat="1" applyFont="1" applyFill="1" applyBorder="1" applyAlignment="1"/>
    <xf numFmtId="0" fontId="2" fillId="4" borderId="30" xfId="0" applyFont="1" applyFill="1" applyBorder="1" applyAlignment="1"/>
    <xf numFmtId="0" fontId="2" fillId="2" borderId="30" xfId="0" applyFont="1" applyFill="1" applyBorder="1" applyAlignment="1"/>
    <xf numFmtId="0" fontId="2" fillId="0" borderId="20" xfId="0" applyFont="1" applyBorder="1" applyAlignment="1"/>
    <xf numFmtId="11" fontId="2" fillId="3" borderId="2" xfId="0" applyNumberFormat="1" applyFont="1" applyFill="1" applyBorder="1" applyAlignment="1">
      <alignment horizontal="right"/>
    </xf>
    <xf numFmtId="164" fontId="2" fillId="0" borderId="0" xfId="0" applyNumberFormat="1" applyFont="1" applyAlignment="1"/>
    <xf numFmtId="0" fontId="2" fillId="2" borderId="31" xfId="0" applyFont="1" applyFill="1" applyBorder="1" applyAlignment="1"/>
    <xf numFmtId="0" fontId="17" fillId="2" borderId="13" xfId="0" applyFont="1" applyFill="1" applyBorder="1" applyAlignment="1"/>
    <xf numFmtId="0" fontId="2" fillId="2" borderId="32" xfId="0" applyFont="1" applyFill="1" applyBorder="1" applyAlignment="1"/>
    <xf numFmtId="0" fontId="1" fillId="0" borderId="5" xfId="0" applyFont="1" applyBorder="1" applyAlignment="1"/>
    <xf numFmtId="0" fontId="1" fillId="0" borderId="0" xfId="0" applyFont="1" applyAlignment="1">
      <alignment vertical="center"/>
    </xf>
    <xf numFmtId="0" fontId="2" fillId="0" borderId="10" xfId="0" applyFont="1" applyBorder="1" applyAlignment="1"/>
    <xf numFmtId="0" fontId="2" fillId="0" borderId="12" xfId="0" applyFont="1" applyBorder="1" applyAlignment="1"/>
    <xf numFmtId="0" fontId="2" fillId="0" borderId="31" xfId="0" applyFont="1" applyBorder="1" applyAlignment="1"/>
    <xf numFmtId="0" fontId="2" fillId="0" borderId="7" xfId="0" applyFont="1" applyBorder="1" applyAlignment="1"/>
    <xf numFmtId="0" fontId="2" fillId="0" borderId="4" xfId="0" applyFont="1" applyBorder="1" applyAlignment="1"/>
    <xf numFmtId="0" fontId="2" fillId="0" borderId="5" xfId="0" applyFont="1" applyBorder="1" applyAlignment="1">
      <alignment horizontal="center"/>
    </xf>
    <xf numFmtId="0" fontId="2" fillId="0" borderId="6" xfId="0" applyFont="1" applyBorder="1" applyAlignment="1"/>
    <xf numFmtId="0" fontId="2" fillId="0" borderId="13" xfId="0" applyFont="1" applyBorder="1" applyAlignment="1"/>
    <xf numFmtId="0" fontId="2" fillId="0" borderId="32" xfId="0" applyFont="1" applyBorder="1" applyAlignment="1"/>
    <xf numFmtId="0" fontId="2" fillId="0" borderId="15" xfId="0" applyFont="1" applyBorder="1" applyAlignment="1">
      <alignment horizontal="center"/>
    </xf>
    <xf numFmtId="0" fontId="2" fillId="0" borderId="17" xfId="0" applyFont="1" applyBorder="1" applyAlignment="1">
      <alignment horizontal="center" vertical="center"/>
    </xf>
    <xf numFmtId="0" fontId="2" fillId="0" borderId="21" xfId="0" applyFont="1" applyBorder="1" applyAlignment="1"/>
    <xf numFmtId="0" fontId="2" fillId="0" borderId="22" xfId="0" applyFont="1" applyBorder="1" applyAlignment="1"/>
    <xf numFmtId="11" fontId="2" fillId="0" borderId="22" xfId="0" applyNumberFormat="1" applyFont="1" applyBorder="1" applyAlignment="1"/>
    <xf numFmtId="0" fontId="2" fillId="0" borderId="33" xfId="0" applyFont="1" applyBorder="1" applyAlignment="1"/>
    <xf numFmtId="11" fontId="2" fillId="4" borderId="14" xfId="0" applyNumberFormat="1" applyFont="1" applyFill="1" applyBorder="1" applyAlignment="1"/>
    <xf numFmtId="0" fontId="2" fillId="0" borderId="8" xfId="0" applyFont="1" applyBorder="1" applyAlignment="1">
      <alignment horizontal="center"/>
    </xf>
    <xf numFmtId="11" fontId="2" fillId="0" borderId="0" xfId="0" applyNumberFormat="1" applyFont="1" applyAlignment="1">
      <alignment horizontal="right"/>
    </xf>
    <xf numFmtId="11" fontId="2" fillId="3" borderId="2" xfId="0" applyNumberFormat="1" applyFont="1" applyFill="1" applyBorder="1" applyAlignment="1">
      <alignment horizontal="center"/>
    </xf>
    <xf numFmtId="164" fontId="2" fillId="0" borderId="2" xfId="0" applyNumberFormat="1" applyFont="1" applyBorder="1" applyAlignment="1">
      <alignment horizontal="right"/>
    </xf>
    <xf numFmtId="0" fontId="1" fillId="0" borderId="2" xfId="0" applyFont="1" applyBorder="1" applyAlignment="1">
      <alignment wrapText="1"/>
    </xf>
    <xf numFmtId="0" fontId="1" fillId="0" borderId="6" xfId="0" applyFont="1" applyBorder="1" applyAlignment="1">
      <alignment wrapText="1"/>
    </xf>
    <xf numFmtId="0" fontId="2" fillId="0" borderId="6" xfId="0" applyFont="1" applyBorder="1" applyAlignment="1">
      <alignment horizontal="right"/>
    </xf>
    <xf numFmtId="0" fontId="14" fillId="0" borderId="16" xfId="0" applyFont="1" applyBorder="1" applyAlignment="1">
      <alignment horizontal="center"/>
    </xf>
    <xf numFmtId="0" fontId="14" fillId="0" borderId="0" xfId="0" applyFont="1" applyAlignment="1">
      <alignment horizontal="center"/>
    </xf>
    <xf numFmtId="0" fontId="14" fillId="0" borderId="18" xfId="0" applyFont="1" applyBorder="1" applyAlignment="1">
      <alignment horizontal="center"/>
    </xf>
    <xf numFmtId="164" fontId="2" fillId="0" borderId="15" xfId="0" applyNumberFormat="1" applyFont="1" applyBorder="1" applyAlignment="1"/>
    <xf numFmtId="11" fontId="14" fillId="0" borderId="0" xfId="0" applyNumberFormat="1" applyFont="1" applyAlignment="1"/>
    <xf numFmtId="0" fontId="4" fillId="2" borderId="12" xfId="0" applyFont="1" applyFill="1" applyBorder="1" applyAlignment="1"/>
    <xf numFmtId="0" fontId="4" fillId="2" borderId="14" xfId="0" applyFont="1" applyFill="1" applyBorder="1" applyAlignment="1"/>
    <xf numFmtId="0" fontId="1" fillId="0" borderId="5" xfId="0" applyFont="1" applyBorder="1" applyAlignment="1">
      <alignment wrapText="1"/>
    </xf>
    <xf numFmtId="0" fontId="2" fillId="3" borderId="30" xfId="0" applyFont="1" applyFill="1" applyBorder="1" applyAlignment="1"/>
    <xf numFmtId="11" fontId="2" fillId="3" borderId="29" xfId="0" applyNumberFormat="1" applyFont="1" applyFill="1" applyBorder="1" applyAlignment="1"/>
    <xf numFmtId="0" fontId="2" fillId="4" borderId="2" xfId="0" applyFont="1" applyFill="1" applyBorder="1" applyAlignment="1">
      <alignment horizontal="right"/>
    </xf>
    <xf numFmtId="0" fontId="2" fillId="0" borderId="5" xfId="0" applyFont="1" applyBorder="1" applyAlignment="1">
      <alignment horizontal="right"/>
    </xf>
    <xf numFmtId="0" fontId="14" fillId="0" borderId="7" xfId="0" applyFont="1" applyBorder="1" applyAlignment="1">
      <alignment horizontal="center"/>
    </xf>
    <xf numFmtId="0" fontId="14" fillId="0" borderId="8" xfId="0" applyFont="1" applyBorder="1" applyAlignment="1">
      <alignment horizontal="center"/>
    </xf>
    <xf numFmtId="0" fontId="2" fillId="3" borderId="2" xfId="0" applyFont="1" applyFill="1" applyBorder="1" applyAlignment="1">
      <alignment horizontal="right"/>
    </xf>
    <xf numFmtId="0" fontId="1" fillId="0" borderId="0" xfId="0" applyFont="1" applyAlignment="1">
      <alignment horizontal="right"/>
    </xf>
    <xf numFmtId="0" fontId="2" fillId="4" borderId="2" xfId="0" applyFont="1" applyFill="1" applyBorder="1" applyAlignment="1">
      <alignment horizontal="center"/>
    </xf>
    <xf numFmtId="166" fontId="2" fillId="4" borderId="2" xfId="0" applyNumberFormat="1" applyFont="1" applyFill="1" applyBorder="1" applyAlignment="1"/>
    <xf numFmtId="0" fontId="2" fillId="2" borderId="10" xfId="0" applyFont="1" applyFill="1" applyBorder="1" applyAlignment="1">
      <alignment wrapText="1"/>
    </xf>
    <xf numFmtId="0" fontId="2" fillId="2" borderId="12" xfId="0" applyFont="1" applyFill="1" applyBorder="1" applyAlignment="1">
      <alignment wrapText="1"/>
    </xf>
    <xf numFmtId="0" fontId="2" fillId="2" borderId="31" xfId="0" applyFont="1" applyFill="1" applyBorder="1" applyAlignment="1">
      <alignment wrapText="1"/>
    </xf>
    <xf numFmtId="0" fontId="2" fillId="2" borderId="13" xfId="0" applyFont="1" applyFill="1" applyBorder="1" applyAlignment="1">
      <alignment wrapText="1"/>
    </xf>
    <xf numFmtId="0" fontId="2" fillId="2" borderId="14" xfId="0" applyFont="1" applyFill="1" applyBorder="1" applyAlignment="1">
      <alignment wrapText="1"/>
    </xf>
    <xf numFmtId="0" fontId="2" fillId="2" borderId="32" xfId="0" applyFont="1" applyFill="1" applyBorder="1" applyAlignment="1">
      <alignment wrapText="1"/>
    </xf>
    <xf numFmtId="0" fontId="18" fillId="2" borderId="14" xfId="0" applyFont="1" applyFill="1" applyBorder="1" applyAlignment="1"/>
    <xf numFmtId="0" fontId="2" fillId="2" borderId="21" xfId="0" applyFont="1" applyFill="1" applyBorder="1" applyAlignment="1">
      <alignment wrapText="1"/>
    </xf>
    <xf numFmtId="0" fontId="2" fillId="2" borderId="22" xfId="0" applyFont="1" applyFill="1" applyBorder="1" applyAlignment="1">
      <alignment wrapText="1"/>
    </xf>
    <xf numFmtId="0" fontId="2" fillId="2" borderId="33" xfId="0" applyFont="1" applyFill="1" applyBorder="1" applyAlignment="1">
      <alignment wrapText="1"/>
    </xf>
    <xf numFmtId="0" fontId="18" fillId="0" borderId="16" xfId="0" applyFont="1" applyBorder="1" applyAlignment="1"/>
    <xf numFmtId="0" fontId="2" fillId="0" borderId="0" xfId="0" applyFont="1" applyAlignment="1">
      <alignment wrapText="1"/>
    </xf>
    <xf numFmtId="0" fontId="2" fillId="2" borderId="33" xfId="0" applyFont="1" applyFill="1" applyBorder="1" applyAlignment="1"/>
    <xf numFmtId="0" fontId="2" fillId="0" borderId="18" xfId="0" applyFont="1" applyBorder="1" applyAlignment="1">
      <alignment wrapText="1"/>
    </xf>
    <xf numFmtId="0" fontId="2" fillId="0" borderId="16" xfId="0" applyFont="1" applyBorder="1" applyAlignment="1">
      <alignment wrapText="1"/>
    </xf>
    <xf numFmtId="0" fontId="18" fillId="0" borderId="0" xfId="0" applyFont="1" applyAlignment="1">
      <alignment wrapText="1"/>
    </xf>
    <xf numFmtId="0" fontId="18" fillId="0" borderId="18" xfId="0" applyFont="1" applyBorder="1" applyAlignment="1">
      <alignment wrapText="1"/>
    </xf>
    <xf numFmtId="0" fontId="18" fillId="0" borderId="16" xfId="0" applyFont="1" applyBorder="1" applyAlignment="1">
      <alignment horizontal="right" wrapText="1"/>
    </xf>
    <xf numFmtId="0" fontId="18" fillId="0" borderId="0" xfId="0" applyFont="1" applyAlignment="1"/>
    <xf numFmtId="0" fontId="18" fillId="0" borderId="18" xfId="0" applyFont="1" applyBorder="1" applyAlignment="1"/>
    <xf numFmtId="0" fontId="18" fillId="0" borderId="16" xfId="0" applyFont="1" applyBorder="1" applyAlignment="1">
      <alignment wrapText="1"/>
    </xf>
    <xf numFmtId="0" fontId="18" fillId="0" borderId="16" xfId="0" applyFont="1" applyBorder="1" applyAlignment="1">
      <alignment horizontal="left"/>
    </xf>
    <xf numFmtId="0" fontId="18" fillId="0" borderId="0" xfId="0" applyFont="1" applyAlignment="1">
      <alignment horizontal="right"/>
    </xf>
    <xf numFmtId="0" fontId="18" fillId="0" borderId="0" xfId="0" applyFont="1" applyAlignment="1">
      <alignment horizontal="right" wrapText="1"/>
    </xf>
    <xf numFmtId="0" fontId="18" fillId="0" borderId="16" xfId="0" applyFont="1" applyBorder="1" applyAlignment="1">
      <alignment horizontal="right"/>
    </xf>
    <xf numFmtId="0" fontId="18" fillId="0" borderId="0" xfId="0" applyFont="1" applyAlignment="1">
      <alignment horizontal="center"/>
    </xf>
    <xf numFmtId="0" fontId="18" fillId="0" borderId="8" xfId="0" applyFont="1" applyBorder="1" applyAlignment="1">
      <alignment horizontal="center"/>
    </xf>
    <xf numFmtId="0" fontId="18" fillId="0" borderId="17" xfId="0" applyFont="1" applyBorder="1" applyAlignment="1">
      <alignment wrapText="1"/>
    </xf>
    <xf numFmtId="0" fontId="18" fillId="0" borderId="1" xfId="0" applyFont="1" applyBorder="1" applyAlignment="1">
      <alignment wrapText="1"/>
    </xf>
    <xf numFmtId="0" fontId="18" fillId="0" borderId="19" xfId="0" applyFont="1" applyBorder="1" applyAlignment="1">
      <alignment wrapText="1"/>
    </xf>
    <xf numFmtId="0" fontId="19" fillId="2" borderId="13" xfId="0" applyFont="1" applyFill="1" applyBorder="1" applyAlignment="1"/>
    <xf numFmtId="11" fontId="20" fillId="0" borderId="0" xfId="0" applyNumberFormat="1" applyFont="1" applyAlignment="1"/>
    <xf numFmtId="0" fontId="18" fillId="0" borderId="18" xfId="0" applyFont="1" applyBorder="1" applyAlignment="1">
      <alignment horizontal="right"/>
    </xf>
    <xf numFmtId="0" fontId="19" fillId="0" borderId="16" xfId="0" applyFont="1" applyBorder="1" applyAlignment="1">
      <alignment horizontal="right"/>
    </xf>
    <xf numFmtId="0" fontId="6" fillId="0" borderId="1" xfId="0" applyFont="1" applyBorder="1" applyAlignment="1">
      <alignment horizontal="right"/>
    </xf>
    <xf numFmtId="0" fontId="18" fillId="0" borderId="1" xfId="0" applyFont="1" applyBorder="1" applyAlignment="1"/>
    <xf numFmtId="0" fontId="18" fillId="0" borderId="17" xfId="0" applyFont="1" applyBorder="1" applyAlignment="1"/>
    <xf numFmtId="0" fontId="18" fillId="0" borderId="19" xfId="0" applyFont="1" applyBorder="1" applyAlignment="1"/>
    <xf numFmtId="0" fontId="14" fillId="0" borderId="16" xfId="0" applyFont="1" applyBorder="1" applyAlignment="1"/>
    <xf numFmtId="49" fontId="2" fillId="2" borderId="14" xfId="0" applyNumberFormat="1" applyFont="1" applyFill="1" applyBorder="1" applyAlignment="1"/>
    <xf numFmtId="0" fontId="18" fillId="0" borderId="0" xfId="0" applyFont="1" applyAlignment="1">
      <alignment horizontal="center" wrapText="1"/>
    </xf>
    <xf numFmtId="1" fontId="18" fillId="0" borderId="0" xfId="0" applyNumberFormat="1" applyFont="1" applyAlignment="1"/>
    <xf numFmtId="0" fontId="22" fillId="2" borderId="14" xfId="0" applyFont="1" applyFill="1" applyBorder="1" applyAlignment="1"/>
    <xf numFmtId="0" fontId="2" fillId="0" borderId="0" xfId="0" applyFont="1"/>
    <xf numFmtId="0" fontId="22" fillId="0" borderId="17" xfId="0" applyFont="1" applyBorder="1" applyAlignment="1"/>
    <xf numFmtId="0" fontId="2" fillId="2" borderId="2" xfId="0" applyFont="1" applyFill="1" applyBorder="1" applyAlignment="1">
      <alignment horizontal="center"/>
    </xf>
    <xf numFmtId="0" fontId="1" fillId="0" borderId="4" xfId="0" applyFont="1" applyBorder="1" applyAlignment="1"/>
    <xf numFmtId="11" fontId="1" fillId="0" borderId="4" xfId="0" applyNumberFormat="1" applyFont="1" applyBorder="1" applyAlignment="1">
      <alignment horizontal="center"/>
    </xf>
    <xf numFmtId="11" fontId="2" fillId="0" borderId="16" xfId="0" applyNumberFormat="1" applyFont="1" applyBorder="1" applyAlignment="1"/>
    <xf numFmtId="11" fontId="2" fillId="0" borderId="18" xfId="0" applyNumberFormat="1" applyFont="1" applyBorder="1" applyAlignment="1"/>
    <xf numFmtId="1" fontId="2" fillId="2" borderId="10" xfId="0" applyNumberFormat="1" applyFont="1" applyFill="1" applyBorder="1" applyAlignment="1"/>
    <xf numFmtId="11" fontId="2" fillId="0" borderId="11" xfId="0" applyNumberFormat="1" applyFont="1" applyBorder="1" applyAlignment="1">
      <alignment horizontal="center"/>
    </xf>
    <xf numFmtId="1" fontId="2" fillId="2" borderId="38" xfId="0" applyNumberFormat="1" applyFont="1" applyFill="1" applyBorder="1" applyAlignment="1"/>
    <xf numFmtId="11" fontId="2" fillId="0" borderId="9" xfId="0" applyNumberFormat="1" applyFont="1" applyBorder="1" applyAlignment="1">
      <alignment horizontal="center"/>
    </xf>
    <xf numFmtId="11" fontId="2" fillId="0" borderId="2" xfId="0" applyNumberFormat="1" applyFont="1" applyBorder="1" applyAlignment="1">
      <alignment horizontal="center"/>
    </xf>
    <xf numFmtId="11" fontId="2" fillId="0" borderId="6" xfId="0" applyNumberFormat="1" applyFont="1" applyBorder="1" applyAlignment="1">
      <alignment horizontal="center"/>
    </xf>
    <xf numFmtId="0" fontId="2" fillId="0" borderId="18" xfId="0" applyFont="1" applyBorder="1" applyAlignment="1">
      <alignment horizontal="center"/>
    </xf>
    <xf numFmtId="1" fontId="2" fillId="2" borderId="2" xfId="0" applyNumberFormat="1" applyFont="1" applyFill="1" applyBorder="1" applyAlignment="1"/>
    <xf numFmtId="164" fontId="2" fillId="2" borderId="2" xfId="0" applyNumberFormat="1" applyFont="1" applyFill="1" applyBorder="1" applyAlignment="1"/>
    <xf numFmtId="1" fontId="2" fillId="2" borderId="29" xfId="0" applyNumberFormat="1" applyFont="1" applyFill="1" applyBorder="1" applyAlignment="1"/>
    <xf numFmtId="1" fontId="2" fillId="3" borderId="29" xfId="0" applyNumberFormat="1" applyFont="1" applyFill="1" applyBorder="1" applyAlignment="1"/>
    <xf numFmtId="1" fontId="2" fillId="3" borderId="2" xfId="0" applyNumberFormat="1" applyFont="1" applyFill="1" applyBorder="1" applyAlignment="1"/>
    <xf numFmtId="0" fontId="2" fillId="0" borderId="6" xfId="0" applyFont="1" applyBorder="1" applyAlignment="1">
      <alignment horizontal="center"/>
    </xf>
    <xf numFmtId="0" fontId="1" fillId="0" borderId="0" xfId="0" applyFont="1" applyAlignment="1">
      <alignment horizontal="left"/>
    </xf>
    <xf numFmtId="164" fontId="2" fillId="2" borderId="10" xfId="0" applyNumberFormat="1" applyFont="1" applyFill="1" applyBorder="1" applyAlignment="1"/>
    <xf numFmtId="164" fontId="2" fillId="2" borderId="38" xfId="0" applyNumberFormat="1" applyFont="1" applyFill="1" applyBorder="1" applyAlignment="1"/>
    <xf numFmtId="1" fontId="2" fillId="2" borderId="14" xfId="0" applyNumberFormat="1" applyFont="1" applyFill="1" applyBorder="1" applyAlignment="1"/>
    <xf numFmtId="11" fontId="2" fillId="2" borderId="14" xfId="0" applyNumberFormat="1" applyFont="1" applyFill="1" applyBorder="1" applyAlignment="1">
      <alignment horizontal="center"/>
    </xf>
    <xf numFmtId="0" fontId="2" fillId="2" borderId="14" xfId="0" applyFont="1" applyFill="1" applyBorder="1" applyAlignment="1">
      <alignment horizontal="center"/>
    </xf>
    <xf numFmtId="164" fontId="2" fillId="2" borderId="29" xfId="0" applyNumberFormat="1" applyFont="1" applyFill="1" applyBorder="1" applyAlignment="1"/>
    <xf numFmtId="1" fontId="2" fillId="2" borderId="13" xfId="0" applyNumberFormat="1" applyFont="1" applyFill="1" applyBorder="1" applyAlignment="1"/>
    <xf numFmtId="11" fontId="2" fillId="2" borderId="14" xfId="0" applyNumberFormat="1" applyFont="1" applyFill="1" applyBorder="1" applyAlignment="1"/>
    <xf numFmtId="164" fontId="2" fillId="2" borderId="13" xfId="0" applyNumberFormat="1" applyFont="1" applyFill="1" applyBorder="1" applyAlignment="1"/>
    <xf numFmtId="164" fontId="2" fillId="4" borderId="29" xfId="0" applyNumberFormat="1" applyFont="1" applyFill="1" applyBorder="1" applyAlignment="1"/>
    <xf numFmtId="1" fontId="2" fillId="4" borderId="29" xfId="0" applyNumberFormat="1" applyFont="1" applyFill="1" applyBorder="1" applyAlignment="1"/>
    <xf numFmtId="0" fontId="20" fillId="0" borderId="16" xfId="0" applyFont="1" applyBorder="1" applyAlignment="1"/>
    <xf numFmtId="0" fontId="19" fillId="0" borderId="16" xfId="0" applyFont="1" applyBorder="1" applyAlignment="1">
      <alignment horizontal="left"/>
    </xf>
    <xf numFmtId="0" fontId="2" fillId="0" borderId="7" xfId="0" applyFont="1" applyBorder="1" applyAlignment="1">
      <alignment vertical="top"/>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6" xfId="0" applyFont="1" applyBorder="1" applyAlignment="1">
      <alignment vertical="top"/>
    </xf>
    <xf numFmtId="0" fontId="2" fillId="0" borderId="0" xfId="0" applyFont="1" applyAlignment="1">
      <alignment vertical="top" wrapText="1"/>
    </xf>
    <xf numFmtId="0" fontId="2" fillId="0" borderId="18" xfId="0" applyFont="1" applyBorder="1" applyAlignment="1">
      <alignment vertical="top" wrapText="1"/>
    </xf>
    <xf numFmtId="0" fontId="2" fillId="0" borderId="0" xfId="0" applyFont="1" applyAlignment="1">
      <alignment vertical="top"/>
    </xf>
    <xf numFmtId="0" fontId="2" fillId="0" borderId="17" xfId="0" applyFont="1" applyBorder="1" applyAlignment="1">
      <alignment vertical="top"/>
    </xf>
    <xf numFmtId="0" fontId="2" fillId="0" borderId="1" xfId="0" applyFont="1" applyBorder="1" applyAlignment="1">
      <alignment vertical="top" wrapText="1"/>
    </xf>
    <xf numFmtId="0" fontId="24" fillId="0" borderId="0" xfId="0" applyFont="1" applyAlignment="1">
      <alignment vertical="top" wrapText="1"/>
    </xf>
    <xf numFmtId="0" fontId="2" fillId="0" borderId="0" xfId="0" applyFont="1" applyAlignment="1">
      <alignment horizontal="center" vertical="top"/>
    </xf>
    <xf numFmtId="0" fontId="2" fillId="0" borderId="18" xfId="0" applyFont="1" applyBorder="1" applyAlignment="1">
      <alignment vertical="top"/>
    </xf>
    <xf numFmtId="0" fontId="2" fillId="0" borderId="0" xfId="0" applyFont="1" applyAlignment="1">
      <alignment horizontal="left" vertical="top"/>
    </xf>
    <xf numFmtId="0" fontId="2" fillId="0" borderId="1" xfId="0" applyFont="1" applyBorder="1" applyAlignment="1">
      <alignment vertical="top"/>
    </xf>
    <xf numFmtId="0" fontId="2" fillId="0" borderId="17" xfId="0" applyFont="1" applyBorder="1" applyAlignment="1">
      <alignment horizontal="center" vertical="top"/>
    </xf>
    <xf numFmtId="0" fontId="2" fillId="0" borderId="19" xfId="0" applyFont="1" applyBorder="1" applyAlignment="1">
      <alignment vertical="top"/>
    </xf>
    <xf numFmtId="0" fontId="2" fillId="2" borderId="13" xfId="0" applyFont="1" applyFill="1" applyBorder="1" applyAlignment="1">
      <alignment vertical="top"/>
    </xf>
    <xf numFmtId="0" fontId="2" fillId="2" borderId="14" xfId="0" applyFont="1" applyFill="1" applyBorder="1" applyAlignment="1">
      <alignment vertical="top"/>
    </xf>
    <xf numFmtId="0" fontId="2" fillId="2" borderId="32" xfId="0" applyFont="1" applyFill="1" applyBorder="1" applyAlignment="1">
      <alignment vertical="top"/>
    </xf>
    <xf numFmtId="166" fontId="2" fillId="4" borderId="2" xfId="0" applyNumberFormat="1" applyFont="1" applyFill="1" applyBorder="1" applyAlignment="1">
      <alignment horizontal="right"/>
    </xf>
    <xf numFmtId="2" fontId="2" fillId="0" borderId="2" xfId="0" applyNumberFormat="1" applyFont="1" applyBorder="1" applyAlignment="1">
      <alignment horizontal="center"/>
    </xf>
    <xf numFmtId="1" fontId="2" fillId="2" borderId="2" xfId="0" applyNumberFormat="1" applyFont="1" applyFill="1" applyBorder="1" applyAlignment="1">
      <alignment horizontal="center"/>
    </xf>
    <xf numFmtId="0" fontId="2" fillId="0" borderId="2" xfId="0" applyFont="1" applyBorder="1" applyAlignment="1">
      <alignment wrapText="1"/>
    </xf>
    <xf numFmtId="11" fontId="2" fillId="0" borderId="0" xfId="0" applyNumberFormat="1" applyFont="1" applyAlignment="1">
      <alignment wrapText="1"/>
    </xf>
    <xf numFmtId="164" fontId="2" fillId="3" borderId="2" xfId="0" applyNumberFormat="1" applyFont="1" applyFill="1" applyBorder="1" applyAlignment="1">
      <alignment horizontal="right"/>
    </xf>
    <xf numFmtId="165" fontId="2" fillId="3" borderId="41" xfId="0" applyNumberFormat="1" applyFont="1" applyFill="1" applyBorder="1" applyAlignment="1"/>
    <xf numFmtId="166" fontId="2" fillId="3" borderId="2" xfId="0" applyNumberFormat="1" applyFont="1" applyFill="1" applyBorder="1" applyAlignment="1"/>
    <xf numFmtId="166" fontId="2" fillId="3" borderId="2" xfId="0" applyNumberFormat="1" applyFont="1" applyFill="1" applyBorder="1" applyAlignment="1">
      <alignment horizontal="right"/>
    </xf>
    <xf numFmtId="164" fontId="2" fillId="0" borderId="16" xfId="0" applyNumberFormat="1" applyFont="1" applyBorder="1" applyAlignment="1"/>
    <xf numFmtId="166" fontId="2" fillId="0" borderId="0" xfId="0" applyNumberFormat="1" applyFont="1" applyAlignment="1"/>
    <xf numFmtId="11" fontId="2" fillId="0" borderId="0" xfId="0" applyNumberFormat="1" applyFont="1" applyAlignment="1">
      <alignment horizontal="center"/>
    </xf>
    <xf numFmtId="1" fontId="2" fillId="0" borderId="16" xfId="0" applyNumberFormat="1" applyFont="1" applyBorder="1" applyAlignment="1"/>
    <xf numFmtId="1" fontId="2" fillId="0" borderId="4" xfId="0" applyNumberFormat="1" applyFont="1" applyBorder="1" applyAlignment="1"/>
    <xf numFmtId="2" fontId="1" fillId="4" borderId="29" xfId="0" applyNumberFormat="1" applyFont="1" applyFill="1" applyBorder="1" applyAlignment="1"/>
    <xf numFmtId="0" fontId="25" fillId="5" borderId="10" xfId="0" applyFont="1" applyFill="1" applyBorder="1" applyAlignment="1">
      <alignment vertical="top"/>
    </xf>
    <xf numFmtId="0" fontId="26" fillId="5" borderId="12" xfId="0" applyFont="1" applyFill="1" applyBorder="1" applyAlignment="1">
      <alignment vertical="top" wrapText="1"/>
    </xf>
    <xf numFmtId="0" fontId="2" fillId="2" borderId="12" xfId="0" applyFont="1" applyFill="1" applyBorder="1" applyAlignment="1">
      <alignment vertical="top" wrapText="1"/>
    </xf>
    <xf numFmtId="0" fontId="2" fillId="2" borderId="31" xfId="0" applyFont="1" applyFill="1" applyBorder="1" applyAlignment="1">
      <alignment vertical="top" wrapText="1"/>
    </xf>
    <xf numFmtId="0" fontId="2" fillId="2" borderId="13" xfId="0" applyFont="1" applyFill="1" applyBorder="1" applyAlignment="1">
      <alignment vertical="top" wrapText="1"/>
    </xf>
    <xf numFmtId="0" fontId="2" fillId="2" borderId="14" xfId="0" applyFont="1" applyFill="1" applyBorder="1" applyAlignment="1">
      <alignment vertical="top" wrapText="1"/>
    </xf>
    <xf numFmtId="0" fontId="2" fillId="2" borderId="32" xfId="0" applyFont="1" applyFill="1" applyBorder="1" applyAlignment="1">
      <alignment vertical="top" wrapText="1"/>
    </xf>
    <xf numFmtId="0" fontId="2" fillId="2" borderId="21" xfId="0" applyFont="1" applyFill="1" applyBorder="1" applyAlignment="1">
      <alignment vertical="top" wrapText="1"/>
    </xf>
    <xf numFmtId="0" fontId="2" fillId="2" borderId="22" xfId="0" applyFont="1" applyFill="1" applyBorder="1" applyAlignment="1">
      <alignment vertical="top" wrapText="1"/>
    </xf>
    <xf numFmtId="0" fontId="2" fillId="2" borderId="33" xfId="0" applyFont="1" applyFill="1" applyBorder="1" applyAlignment="1">
      <alignment vertical="top" wrapText="1"/>
    </xf>
    <xf numFmtId="0" fontId="2" fillId="0" borderId="8" xfId="0" applyFont="1" applyBorder="1" applyAlignment="1">
      <alignment vertical="top"/>
    </xf>
    <xf numFmtId="0" fontId="2" fillId="0" borderId="9" xfId="0" applyFont="1" applyBorder="1" applyAlignment="1">
      <alignment vertical="top"/>
    </xf>
    <xf numFmtId="0" fontId="18" fillId="0" borderId="0" xfId="0" applyFont="1" applyAlignment="1">
      <alignment vertical="top"/>
    </xf>
    <xf numFmtId="0" fontId="19" fillId="0" borderId="0" xfId="0" applyFont="1" applyAlignment="1">
      <alignment vertical="top"/>
    </xf>
    <xf numFmtId="0" fontId="27" fillId="0" borderId="0" xfId="0" applyFont="1" applyAlignment="1">
      <alignment vertical="top"/>
    </xf>
    <xf numFmtId="0" fontId="28" fillId="5" borderId="14" xfId="0" applyFont="1" applyFill="1" applyBorder="1" applyAlignment="1">
      <alignment vertical="top"/>
    </xf>
    <xf numFmtId="0" fontId="29" fillId="0" borderId="0" xfId="0" applyFont="1" applyAlignment="1">
      <alignment vertical="top"/>
    </xf>
    <xf numFmtId="0" fontId="18" fillId="0" borderId="7" xfId="0" applyFont="1" applyBorder="1" applyAlignment="1">
      <alignment vertical="top"/>
    </xf>
    <xf numFmtId="0" fontId="18" fillId="0" borderId="8" xfId="0" applyFont="1" applyBorder="1" applyAlignment="1">
      <alignment vertical="top"/>
    </xf>
    <xf numFmtId="0" fontId="18" fillId="0" borderId="9" xfId="0" applyFont="1" applyBorder="1" applyAlignment="1">
      <alignment vertical="top"/>
    </xf>
    <xf numFmtId="0" fontId="18" fillId="0" borderId="16" xfId="0" applyFont="1" applyBorder="1" applyAlignment="1">
      <alignment vertical="top"/>
    </xf>
    <xf numFmtId="0" fontId="18" fillId="0" borderId="18" xfId="0" applyFont="1" applyBorder="1" applyAlignment="1">
      <alignment vertical="top"/>
    </xf>
    <xf numFmtId="0" fontId="18" fillId="0" borderId="17" xfId="0" applyFont="1" applyBorder="1" applyAlignment="1">
      <alignment vertical="top"/>
    </xf>
    <xf numFmtId="0" fontId="18" fillId="0" borderId="1" xfId="0" applyFont="1" applyBorder="1" applyAlignment="1">
      <alignment vertical="top"/>
    </xf>
    <xf numFmtId="0" fontId="18" fillId="0" borderId="19" xfId="0" applyFont="1" applyBorder="1" applyAlignment="1">
      <alignment vertical="top"/>
    </xf>
    <xf numFmtId="0" fontId="9" fillId="2" borderId="13" xfId="0" applyFont="1" applyFill="1" applyBorder="1" applyAlignment="1"/>
    <xf numFmtId="0" fontId="2" fillId="3" borderId="2" xfId="0" applyNumberFormat="1" applyFont="1" applyFill="1" applyBorder="1" applyAlignment="1">
      <alignment horizontal="right"/>
    </xf>
    <xf numFmtId="0" fontId="2" fillId="2" borderId="2" xfId="0" applyNumberFormat="1" applyFont="1" applyFill="1" applyBorder="1" applyAlignment="1">
      <alignment horizontal="right"/>
    </xf>
    <xf numFmtId="0" fontId="0" fillId="0" borderId="0" xfId="0" applyAlignment="1"/>
    <xf numFmtId="0" fontId="2" fillId="0" borderId="0" xfId="0" applyFont="1" applyAlignment="1">
      <alignment horizontal="left" wrapText="1"/>
    </xf>
    <xf numFmtId="0" fontId="0" fillId="0" borderId="0" xfId="0" applyFont="1" applyAlignment="1"/>
    <xf numFmtId="0" fontId="2" fillId="0" borderId="0" xfId="0" applyFont="1" applyAlignment="1">
      <alignment horizontal="left"/>
    </xf>
    <xf numFmtId="0" fontId="11" fillId="0" borderId="4" xfId="0" applyFont="1" applyBorder="1" applyAlignment="1">
      <alignment horizontal="left" wrapText="1"/>
    </xf>
    <xf numFmtId="0" fontId="5" fillId="0" borderId="5" xfId="0" applyFont="1" applyBorder="1"/>
    <xf numFmtId="0" fontId="5" fillId="0" borderId="6" xfId="0" applyFont="1" applyBorder="1"/>
    <xf numFmtId="0" fontId="9" fillId="0" borderId="4" xfId="0" applyFont="1" applyBorder="1" applyAlignment="1">
      <alignment horizontal="left" wrapText="1"/>
    </xf>
    <xf numFmtId="0" fontId="2" fillId="0" borderId="11" xfId="0" applyFont="1" applyBorder="1" applyAlignment="1">
      <alignment horizontal="center" textRotation="90" wrapText="1"/>
    </xf>
    <xf numFmtId="0" fontId="5" fillId="0" borderId="15" xfId="0" applyFont="1" applyBorder="1"/>
    <xf numFmtId="0" fontId="5" fillId="0" borderId="20" xfId="0" applyFont="1" applyBorder="1"/>
    <xf numFmtId="0" fontId="6" fillId="0" borderId="11" xfId="0" applyFont="1" applyBorder="1" applyAlignment="1">
      <alignment horizontal="center" textRotation="90" wrapText="1"/>
    </xf>
    <xf numFmtId="0" fontId="2" fillId="0" borderId="11" xfId="0" applyFont="1" applyBorder="1" applyAlignment="1">
      <alignment horizontal="center" vertical="center"/>
    </xf>
    <xf numFmtId="2" fontId="2" fillId="0" borderId="11" xfId="0" applyNumberFormat="1" applyFont="1" applyBorder="1" applyAlignment="1">
      <alignment horizontal="center" vertical="center"/>
    </xf>
    <xf numFmtId="164" fontId="2" fillId="0" borderId="11" xfId="0" applyNumberFormat="1" applyFont="1" applyBorder="1" applyAlignment="1">
      <alignment horizontal="center" vertical="center"/>
    </xf>
    <xf numFmtId="0" fontId="2" fillId="3" borderId="4" xfId="0" applyFont="1" applyFill="1" applyBorder="1" applyAlignment="1">
      <alignment horizontal="center"/>
    </xf>
    <xf numFmtId="0" fontId="2" fillId="0" borderId="4" xfId="0" applyFont="1" applyBorder="1" applyAlignment="1">
      <alignment horizontal="center"/>
    </xf>
    <xf numFmtId="0" fontId="2" fillId="0" borderId="17" xfId="0" applyFont="1" applyBorder="1" applyAlignment="1">
      <alignment horizontal="center"/>
    </xf>
    <xf numFmtId="0" fontId="5" fillId="0" borderId="19" xfId="0" applyFont="1" applyBorder="1"/>
    <xf numFmtId="0" fontId="2" fillId="0" borderId="7" xfId="0" applyFont="1" applyBorder="1" applyAlignment="1">
      <alignment horizontal="center" vertical="center"/>
    </xf>
    <xf numFmtId="0" fontId="5" fillId="0" borderId="8" xfId="0" applyFont="1" applyBorder="1"/>
    <xf numFmtId="0" fontId="5" fillId="0" borderId="9" xfId="0" applyFont="1" applyBorder="1"/>
    <xf numFmtId="0" fontId="5" fillId="0" borderId="16" xfId="0" applyFont="1" applyBorder="1"/>
    <xf numFmtId="0" fontId="5" fillId="0" borderId="18" xfId="0" applyFont="1" applyBorder="1"/>
    <xf numFmtId="0" fontId="5" fillId="0" borderId="17" xfId="0" applyFont="1" applyBorder="1"/>
    <xf numFmtId="0" fontId="5" fillId="0" borderId="1" xfId="0" applyFont="1" applyBorder="1"/>
    <xf numFmtId="0" fontId="9" fillId="0" borderId="0" xfId="0" applyFont="1" applyAlignment="1"/>
    <xf numFmtId="0" fontId="2" fillId="3" borderId="23" xfId="0" applyFont="1" applyFill="1" applyBorder="1" applyAlignment="1">
      <alignment horizontal="center"/>
    </xf>
    <xf numFmtId="0" fontId="5" fillId="0" borderId="24" xfId="0" applyFont="1" applyBorder="1"/>
    <xf numFmtId="0" fontId="2" fillId="2" borderId="4" xfId="0" applyFont="1" applyFill="1" applyBorder="1" applyAlignment="1">
      <alignment horizontal="left"/>
    </xf>
    <xf numFmtId="0" fontId="4" fillId="0" borderId="0" xfId="0" applyFont="1" applyAlignment="1">
      <alignment horizontal="left" wrapText="1"/>
    </xf>
    <xf numFmtId="0" fontId="1" fillId="3" borderId="4" xfId="0" applyFont="1" applyFill="1" applyBorder="1" applyAlignment="1">
      <alignment horizontal="left"/>
    </xf>
    <xf numFmtId="0" fontId="2" fillId="2" borderId="4" xfId="0" applyFont="1" applyFill="1" applyBorder="1" applyAlignment="1">
      <alignment horizontal="center"/>
    </xf>
    <xf numFmtId="0" fontId="35" fillId="2" borderId="4" xfId="1" applyFill="1" applyBorder="1" applyAlignment="1" applyProtection="1">
      <alignment horizontal="center"/>
    </xf>
    <xf numFmtId="0" fontId="2" fillId="0" borderId="7" xfId="0" applyFont="1" applyBorder="1" applyAlignment="1">
      <alignment horizontal="center" vertical="center" wrapText="1"/>
    </xf>
    <xf numFmtId="0" fontId="2" fillId="0" borderId="7" xfId="0" applyFont="1" applyBorder="1" applyAlignment="1">
      <alignment horizontal="center" wrapText="1"/>
    </xf>
    <xf numFmtId="0" fontId="1" fillId="2" borderId="4" xfId="0" applyFont="1" applyFill="1" applyBorder="1" applyAlignment="1">
      <alignment horizontal="center"/>
    </xf>
    <xf numFmtId="0" fontId="0" fillId="0" borderId="0" xfId="0" applyFont="1" applyAlignment="1">
      <alignment horizontal="left" vertical="center" wrapText="1"/>
    </xf>
    <xf numFmtId="0" fontId="1" fillId="0" borderId="0" xfId="0" applyFont="1" applyAlignment="1">
      <alignment horizontal="center"/>
    </xf>
    <xf numFmtId="0" fontId="13" fillId="0" borderId="17" xfId="0" applyFont="1" applyBorder="1" applyAlignment="1">
      <alignment horizontal="left" wrapText="1"/>
    </xf>
    <xf numFmtId="17" fontId="2" fillId="0" borderId="4" xfId="0" applyNumberFormat="1" applyFont="1" applyBorder="1" applyAlignment="1">
      <alignment horizontal="center"/>
    </xf>
    <xf numFmtId="0" fontId="2" fillId="2" borderId="23" xfId="0" applyFont="1" applyFill="1" applyBorder="1" applyAlignment="1">
      <alignment horizontal="left"/>
    </xf>
    <xf numFmtId="0" fontId="5" fillId="0" borderId="25" xfId="0" applyFont="1" applyBorder="1"/>
    <xf numFmtId="0" fontId="2" fillId="0" borderId="8" xfId="0" applyFont="1" applyBorder="1" applyAlignment="1">
      <alignment horizontal="center" vertical="top" textRotation="90"/>
    </xf>
    <xf numFmtId="0" fontId="2" fillId="4" borderId="4" xfId="0" applyFont="1" applyFill="1" applyBorder="1" applyAlignment="1">
      <alignment horizontal="center"/>
    </xf>
    <xf numFmtId="0" fontId="16" fillId="0" borderId="0" xfId="0" applyFont="1" applyAlignment="1">
      <alignment horizontal="left"/>
    </xf>
    <xf numFmtId="0" fontId="2" fillId="0" borderId="0" xfId="0" applyFont="1" applyAlignment="1">
      <alignment horizontal="center"/>
    </xf>
    <xf numFmtId="0" fontId="2" fillId="0" borderId="7" xfId="0" applyFont="1" applyBorder="1" applyAlignment="1">
      <alignment horizontal="left"/>
    </xf>
    <xf numFmtId="0" fontId="3" fillId="0" borderId="0" xfId="0" applyFont="1" applyAlignment="1">
      <alignment horizontal="center" wrapText="1"/>
    </xf>
    <xf numFmtId="0" fontId="2" fillId="0" borderId="1" xfId="0" applyFont="1" applyBorder="1" applyAlignment="1">
      <alignment horizontal="left"/>
    </xf>
    <xf numFmtId="0" fontId="2" fillId="0" borderId="1" xfId="0" applyFont="1" applyBorder="1" applyAlignment="1"/>
    <xf numFmtId="1" fontId="2" fillId="0" borderId="11" xfId="0" applyNumberFormat="1" applyFont="1" applyBorder="1" applyAlignment="1">
      <alignment horizontal="center" vertical="center"/>
    </xf>
    <xf numFmtId="0" fontId="1" fillId="0" borderId="4" xfId="0" applyFont="1" applyBorder="1" applyAlignment="1">
      <alignment horizontal="left" vertical="center" wrapText="1"/>
    </xf>
    <xf numFmtId="0" fontId="2" fillId="0" borderId="7" xfId="0" applyFont="1" applyBorder="1" applyAlignment="1">
      <alignment horizontal="left" wrapText="1"/>
    </xf>
    <xf numFmtId="0" fontId="2" fillId="0" borderId="1" xfId="0" applyFont="1" applyBorder="1" applyAlignment="1">
      <alignment horizontal="center"/>
    </xf>
    <xf numFmtId="0" fontId="2" fillId="5" borderId="26" xfId="0" applyFont="1" applyFill="1" applyBorder="1" applyAlignment="1">
      <alignment horizontal="center"/>
    </xf>
    <xf numFmtId="0" fontId="5" fillId="0" borderId="27" xfId="0" applyFont="1" applyBorder="1"/>
    <xf numFmtId="0" fontId="1" fillId="0" borderId="4" xfId="0" applyFont="1" applyBorder="1" applyAlignment="1">
      <alignment horizontal="center"/>
    </xf>
    <xf numFmtId="0" fontId="3" fillId="2" borderId="4" xfId="0" applyFont="1" applyFill="1" applyBorder="1" applyAlignment="1">
      <alignment horizontal="left"/>
    </xf>
    <xf numFmtId="0" fontId="1" fillId="0" borderId="4" xfId="0" applyFont="1" applyBorder="1" applyAlignment="1">
      <alignment horizontal="right"/>
    </xf>
    <xf numFmtId="0" fontId="2" fillId="0" borderId="9" xfId="0" applyFont="1" applyBorder="1" applyAlignment="1">
      <alignment horizontal="center" vertical="center" textRotation="180"/>
    </xf>
    <xf numFmtId="0" fontId="2" fillId="0" borderId="16" xfId="0" applyFont="1" applyBorder="1" applyAlignment="1">
      <alignment horizontal="center" vertical="center" textRotation="180"/>
    </xf>
    <xf numFmtId="0" fontId="2" fillId="0" borderId="8" xfId="0" applyFont="1" applyBorder="1" applyAlignment="1">
      <alignment horizontal="center"/>
    </xf>
    <xf numFmtId="0" fontId="1" fillId="0" borderId="16" xfId="0" applyFont="1" applyBorder="1" applyAlignment="1">
      <alignment horizontal="left" vertical="top" wrapText="1"/>
    </xf>
    <xf numFmtId="0" fontId="3" fillId="2" borderId="4" xfId="0" applyFont="1" applyFill="1" applyBorder="1" applyAlignment="1">
      <alignment horizontal="center"/>
    </xf>
    <xf numFmtId="0" fontId="2" fillId="2" borderId="34" xfId="0" applyFont="1" applyFill="1" applyBorder="1" applyAlignment="1">
      <alignment horizontal="center" wrapText="1"/>
    </xf>
    <xf numFmtId="0" fontId="5" fillId="0" borderId="35" xfId="0" applyFont="1" applyBorder="1"/>
    <xf numFmtId="0" fontId="5" fillId="0" borderId="36" xfId="0" applyFont="1" applyBorder="1"/>
    <xf numFmtId="0" fontId="18" fillId="2" borderId="4" xfId="0" applyFont="1" applyFill="1" applyBorder="1" applyAlignment="1">
      <alignment horizontal="center" wrapText="1"/>
    </xf>
    <xf numFmtId="0" fontId="18" fillId="0" borderId="0" xfId="0" applyFont="1" applyAlignment="1">
      <alignment horizontal="right" wrapText="1"/>
    </xf>
    <xf numFmtId="1" fontId="19" fillId="3" borderId="4" xfId="0" applyNumberFormat="1" applyFont="1" applyFill="1" applyBorder="1" applyAlignment="1">
      <alignment horizontal="center" wrapText="1"/>
    </xf>
    <xf numFmtId="0" fontId="18" fillId="0" borderId="16" xfId="0" applyFont="1" applyBorder="1" applyAlignment="1">
      <alignment horizontal="right" wrapText="1"/>
    </xf>
    <xf numFmtId="1" fontId="19" fillId="4" borderId="4" xfId="0" applyNumberFormat="1" applyFont="1" applyFill="1" applyBorder="1" applyAlignment="1">
      <alignment horizontal="center" wrapText="1"/>
    </xf>
    <xf numFmtId="0" fontId="1" fillId="0" borderId="7" xfId="0" applyFont="1" applyBorder="1" applyAlignment="1">
      <alignment horizontal="center"/>
    </xf>
    <xf numFmtId="11" fontId="18" fillId="3" borderId="4" xfId="0" applyNumberFormat="1" applyFont="1" applyFill="1" applyBorder="1" applyAlignment="1">
      <alignment horizontal="center"/>
    </xf>
    <xf numFmtId="1" fontId="19" fillId="3" borderId="4" xfId="0" applyNumberFormat="1" applyFont="1" applyFill="1" applyBorder="1" applyAlignment="1">
      <alignment horizontal="center"/>
    </xf>
    <xf numFmtId="0" fontId="18" fillId="2" borderId="4" xfId="0" applyFont="1" applyFill="1" applyBorder="1" applyAlignment="1">
      <alignment horizontal="center"/>
    </xf>
    <xf numFmtId="1" fontId="20" fillId="0" borderId="16" xfId="0" applyNumberFormat="1" applyFont="1" applyBorder="1" applyAlignment="1">
      <alignment horizontal="left" wrapText="1"/>
    </xf>
    <xf numFmtId="0" fontId="18" fillId="3" borderId="4" xfId="0" applyFont="1" applyFill="1" applyBorder="1" applyAlignment="1">
      <alignment horizontal="center"/>
    </xf>
    <xf numFmtId="0" fontId="18" fillId="0" borderId="16" xfId="0" applyFont="1" applyBorder="1" applyAlignment="1">
      <alignment horizontal="right"/>
    </xf>
    <xf numFmtId="0" fontId="18" fillId="4" borderId="4" xfId="0" applyFont="1" applyFill="1" applyBorder="1" applyAlignment="1">
      <alignment horizontal="center"/>
    </xf>
    <xf numFmtId="0" fontId="19" fillId="2" borderId="4" xfId="0" applyFont="1" applyFill="1" applyBorder="1" applyAlignment="1">
      <alignment horizontal="center" wrapText="1"/>
    </xf>
    <xf numFmtId="1" fontId="20" fillId="0" borderId="8" xfId="0" applyNumberFormat="1" applyFont="1" applyBorder="1" applyAlignment="1">
      <alignment horizontal="center" wrapText="1"/>
    </xf>
    <xf numFmtId="1" fontId="18" fillId="3" borderId="4" xfId="0" applyNumberFormat="1" applyFont="1" applyFill="1" applyBorder="1" applyAlignment="1">
      <alignment horizontal="center"/>
    </xf>
    <xf numFmtId="164" fontId="19" fillId="3" borderId="4" xfId="0" applyNumberFormat="1" applyFont="1" applyFill="1" applyBorder="1" applyAlignment="1">
      <alignment horizontal="center"/>
    </xf>
    <xf numFmtId="0" fontId="2" fillId="0" borderId="16" xfId="0" applyFont="1" applyBorder="1" applyAlignment="1">
      <alignment horizontal="right"/>
    </xf>
    <xf numFmtId="164" fontId="18" fillId="3" borderId="4" xfId="0" applyNumberFormat="1" applyFont="1" applyFill="1" applyBorder="1" applyAlignment="1">
      <alignment horizontal="center"/>
    </xf>
    <xf numFmtId="0" fontId="18" fillId="0" borderId="0" xfId="0" applyFont="1" applyAlignment="1">
      <alignment horizontal="right"/>
    </xf>
    <xf numFmtId="2" fontId="18" fillId="2" borderId="4" xfId="0" applyNumberFormat="1" applyFont="1" applyFill="1" applyBorder="1" applyAlignment="1">
      <alignment horizontal="center"/>
    </xf>
    <xf numFmtId="1" fontId="19" fillId="0" borderId="4" xfId="0" applyNumberFormat="1" applyFont="1" applyBorder="1" applyAlignment="1">
      <alignment horizontal="center" wrapText="1"/>
    </xf>
    <xf numFmtId="0" fontId="19" fillId="2" borderId="4" xfId="0" applyFont="1" applyFill="1" applyBorder="1" applyAlignment="1">
      <alignment horizontal="center"/>
    </xf>
    <xf numFmtId="0" fontId="2" fillId="2" borderId="34" xfId="0" applyFont="1" applyFill="1" applyBorder="1" applyAlignment="1">
      <alignment horizontal="center"/>
    </xf>
    <xf numFmtId="1" fontId="18" fillId="2" borderId="4" xfId="0" applyNumberFormat="1" applyFont="1" applyFill="1" applyBorder="1" applyAlignment="1">
      <alignment horizontal="center" wrapText="1"/>
    </xf>
    <xf numFmtId="0" fontId="21" fillId="2" borderId="26" xfId="0" applyFont="1" applyFill="1" applyBorder="1" applyAlignment="1">
      <alignment horizontal="center"/>
    </xf>
    <xf numFmtId="0" fontId="5" fillId="0" borderId="37" xfId="0" applyFont="1" applyBorder="1"/>
    <xf numFmtId="0" fontId="1" fillId="0" borderId="7" xfId="0" applyFont="1" applyBorder="1" applyAlignment="1">
      <alignment horizontal="left" wrapText="1"/>
    </xf>
    <xf numFmtId="11" fontId="1" fillId="0" borderId="4" xfId="0" applyNumberFormat="1" applyFont="1" applyBorder="1" applyAlignment="1">
      <alignment horizontal="center"/>
    </xf>
    <xf numFmtId="0" fontId="23" fillId="0" borderId="7" xfId="0" applyFont="1" applyBorder="1" applyAlignment="1">
      <alignment horizontal="left" wrapText="1"/>
    </xf>
    <xf numFmtId="11" fontId="1" fillId="2" borderId="39" xfId="0" applyNumberFormat="1" applyFont="1" applyFill="1" applyBorder="1" applyAlignment="1">
      <alignment horizontal="center"/>
    </xf>
    <xf numFmtId="0" fontId="5" fillId="0" borderId="40" xfId="0" applyFont="1" applyBorder="1"/>
    <xf numFmtId="11" fontId="1" fillId="2" borderId="34" xfId="0" applyNumberFormat="1" applyFont="1" applyFill="1" applyBorder="1" applyAlignment="1">
      <alignment horizontal="center"/>
    </xf>
    <xf numFmtId="0" fontId="19" fillId="0" borderId="4" xfId="0" applyFont="1" applyBorder="1" applyAlignment="1">
      <alignment horizontal="center" wrapText="1"/>
    </xf>
    <xf numFmtId="0" fontId="2" fillId="2" borderId="4" xfId="0" applyFont="1" applyFill="1" applyBorder="1" applyAlignment="1">
      <alignment horizontal="center" wrapText="1"/>
    </xf>
    <xf numFmtId="0" fontId="18" fillId="0" borderId="17" xfId="0" applyFont="1" applyBorder="1" applyAlignment="1">
      <alignment horizontal="right" wrapText="1"/>
    </xf>
    <xf numFmtId="0" fontId="2" fillId="2" borderId="4" xfId="0" applyFont="1" applyFill="1" applyBorder="1" applyAlignment="1">
      <alignment horizontal="center" vertical="top" wrapText="1"/>
    </xf>
    <xf numFmtId="49" fontId="2" fillId="2" borderId="4" xfId="0" applyNumberFormat="1" applyFont="1" applyFill="1" applyBorder="1" applyAlignment="1">
      <alignment horizontal="center" vertical="top" wrapText="1"/>
    </xf>
    <xf numFmtId="0" fontId="2" fillId="0" borderId="7" xfId="0" applyFont="1" applyBorder="1" applyAlignment="1">
      <alignment horizontal="left" vertical="center" wrapText="1"/>
    </xf>
    <xf numFmtId="11" fontId="1" fillId="0" borderId="16" xfId="0" applyNumberFormat="1" applyFont="1" applyBorder="1" applyAlignment="1">
      <alignment horizontal="center"/>
    </xf>
    <xf numFmtId="11" fontId="1" fillId="0" borderId="0" xfId="0" applyNumberFormat="1" applyFont="1" applyAlignment="1">
      <alignment horizontal="center"/>
    </xf>
  </cellXfs>
  <cellStyles count="2">
    <cellStyle name="Hyperlink" xfId="1" builtinId="8"/>
    <cellStyle name="Normal" xfId="0" builtinId="0"/>
  </cellStyles>
  <dxfs count="273">
    <dxf>
      <fill>
        <patternFill patternType="solid">
          <fgColor rgb="FF008000"/>
          <bgColor rgb="FF008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ont>
        <color rgb="FF800080"/>
      </font>
      <fill>
        <patternFill patternType="solid">
          <fgColor rgb="FFFF99CC"/>
          <bgColor rgb="FFFF99CC"/>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BFBFBF"/>
          <bgColor rgb="FFBFBFBF"/>
        </patternFill>
      </fill>
    </dxf>
    <dxf>
      <fill>
        <patternFill patternType="solid">
          <fgColor rgb="FF008000"/>
          <bgColor rgb="FF008000"/>
        </patternFill>
      </fill>
    </dxf>
    <dxf>
      <fill>
        <patternFill patternType="solid">
          <fgColor rgb="FFFF0000"/>
          <bgColor rgb="FFFF0000"/>
        </patternFill>
      </fill>
    </dxf>
    <dxf>
      <fill>
        <patternFill patternType="solid">
          <fgColor rgb="FFBFBFBF"/>
          <bgColor rgb="FFBFBFBF"/>
        </patternFill>
      </fill>
    </dxf>
    <dxf>
      <fill>
        <patternFill patternType="solid">
          <fgColor rgb="FF008000"/>
          <bgColor rgb="FF008000"/>
        </patternFill>
      </fill>
    </dxf>
    <dxf>
      <fill>
        <patternFill patternType="solid">
          <fgColor rgb="FFFF0000"/>
          <bgColor rgb="FFFF0000"/>
        </patternFill>
      </fill>
    </dxf>
    <dxf>
      <fill>
        <patternFill patternType="solid">
          <fgColor rgb="FFBFBFBF"/>
          <bgColor rgb="FFBFBFBF"/>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BFBFBF"/>
          <bgColor rgb="FFBFBFBF"/>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FF0000"/>
          <bgColor rgb="FFFF0000"/>
        </patternFill>
      </fill>
    </dxf>
    <dxf>
      <fill>
        <patternFill patternType="solid">
          <fgColor rgb="FF008000"/>
          <bgColor rgb="FF008000"/>
        </patternFill>
      </fill>
    </dxf>
    <dxf>
      <fill>
        <patternFill patternType="solid">
          <fgColor rgb="FF008000"/>
          <bgColor rgb="FF008000"/>
        </patternFill>
      </fill>
    </dxf>
    <dxf>
      <fill>
        <patternFill patternType="solid">
          <fgColor rgb="FFFF0000"/>
          <bgColor rgb="FFFF0000"/>
        </patternFill>
      </fill>
    </dxf>
    <dxf>
      <fill>
        <patternFill patternType="solid">
          <fgColor rgb="FFFFCC00"/>
          <bgColor rgb="FFFFCC00"/>
        </patternFill>
      </fill>
    </dxf>
    <dxf>
      <fill>
        <patternFill patternType="solid">
          <fgColor rgb="FF008000"/>
          <bgColor rgb="FF008000"/>
        </patternFill>
      </fill>
    </dxf>
    <dxf>
      <fill>
        <patternFill patternType="solid">
          <fgColor rgb="FFFF0000"/>
          <bgColor rgb="FFFF0000"/>
        </patternFill>
      </fill>
    </dxf>
    <dxf>
      <fill>
        <patternFill patternType="solid">
          <fgColor rgb="FFFFCC00"/>
          <bgColor rgb="FFFFCC00"/>
        </patternFill>
      </fill>
    </dxf>
    <dxf>
      <fill>
        <patternFill patternType="solid">
          <fgColor rgb="FF008000"/>
          <bgColor rgb="FF008000"/>
        </patternFill>
      </fill>
    </dxf>
    <dxf>
      <fill>
        <patternFill patternType="solid">
          <fgColor rgb="FFFF0000"/>
          <bgColor rgb="FFFF0000"/>
        </patternFill>
      </fill>
    </dxf>
    <dxf>
      <fill>
        <patternFill patternType="solid">
          <fgColor rgb="FFFFCC00"/>
          <bgColor rgb="FFFFCC00"/>
        </patternFill>
      </fill>
    </dxf>
    <dxf>
      <fill>
        <patternFill patternType="solid">
          <fgColor rgb="FF008000"/>
          <bgColor rgb="FF008000"/>
        </patternFill>
      </fill>
    </dxf>
    <dxf>
      <fill>
        <patternFill patternType="solid">
          <fgColor rgb="FFFF0000"/>
          <bgColor rgb="FFFF0000"/>
        </patternFill>
      </fill>
    </dxf>
    <dxf>
      <fill>
        <patternFill patternType="solid">
          <fgColor rgb="FFFFCC00"/>
          <bgColor rgb="FFFFCC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C00"/>
          <bgColor rgb="FFFFCC00"/>
        </patternFill>
      </fill>
    </dxf>
    <dxf>
      <fill>
        <patternFill patternType="solid">
          <fgColor rgb="FFFFCC00"/>
          <bgColor rgb="FFFFCC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FF00"/>
          <bgColor rgb="FFFFFF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008000"/>
          <bgColor rgb="FF008000"/>
        </patternFill>
      </fill>
    </dxf>
    <dxf>
      <fill>
        <patternFill patternType="solid">
          <fgColor rgb="FFFF0000"/>
          <bgColor rgb="FFFF00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008000"/>
          <bgColor rgb="FF0080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800080"/>
      </font>
      <fill>
        <patternFill patternType="solid">
          <fgColor rgb="FFFF99CC"/>
          <bgColor rgb="FFFF99CC"/>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00"/>
          <bgColor rgb="FF00FF00"/>
        </patternFill>
      </fill>
    </dxf>
    <dxf>
      <fill>
        <patternFill patternType="solid">
          <fgColor rgb="FFFF0000"/>
          <bgColor rgb="FFFF0000"/>
        </patternFill>
      </fill>
    </dxf>
    <dxf>
      <fill>
        <patternFill patternType="solid">
          <fgColor rgb="FFFFCC00"/>
          <bgColor rgb="FFFFCC00"/>
        </patternFill>
      </fill>
    </dxf>
    <dxf>
      <fill>
        <patternFill patternType="solid">
          <fgColor rgb="FF00FF00"/>
          <bgColor rgb="FF00FF00"/>
        </patternFill>
      </fill>
    </dxf>
    <dxf>
      <fill>
        <patternFill patternType="solid">
          <fgColor rgb="FFFF0000"/>
          <bgColor rgb="FFFF0000"/>
        </patternFill>
      </fill>
    </dxf>
    <dxf>
      <fill>
        <patternFill patternType="solid">
          <fgColor rgb="FFFFCC00"/>
          <bgColor rgb="FFFFCC00"/>
        </patternFill>
      </fill>
    </dxf>
    <dxf>
      <fill>
        <patternFill patternType="solid">
          <fgColor rgb="FF00FF00"/>
          <bgColor rgb="FF00FF00"/>
        </patternFill>
      </fill>
    </dxf>
    <dxf>
      <fill>
        <patternFill patternType="solid">
          <fgColor rgb="FFFF0000"/>
          <bgColor rgb="FFFF0000"/>
        </patternFill>
      </fill>
    </dxf>
    <dxf>
      <fill>
        <patternFill patternType="solid">
          <fgColor rgb="FFFFCC00"/>
          <bgColor rgb="FFFFCC00"/>
        </patternFill>
      </fill>
    </dxf>
    <dxf>
      <fill>
        <patternFill patternType="solid">
          <fgColor rgb="FF00FF00"/>
          <bgColor rgb="FF00FF00"/>
        </patternFill>
      </fill>
    </dxf>
    <dxf>
      <fill>
        <patternFill patternType="solid">
          <fgColor rgb="FFFF0000"/>
          <bgColor rgb="FFFF0000"/>
        </patternFill>
      </fill>
    </dxf>
    <dxf>
      <fill>
        <patternFill patternType="solid">
          <fgColor rgb="FFFFCC00"/>
          <bgColor rgb="FFFFCC00"/>
        </patternFill>
      </fill>
    </dxf>
    <dxf>
      <fill>
        <patternFill patternType="solid">
          <fgColor rgb="FF00FF00"/>
          <bgColor rgb="FF00FF00"/>
        </patternFill>
      </fill>
    </dxf>
    <dxf>
      <fill>
        <patternFill patternType="solid">
          <fgColor rgb="FFFF0000"/>
          <bgColor rgb="FFFF0000"/>
        </patternFill>
      </fill>
    </dxf>
    <dxf>
      <fill>
        <patternFill patternType="solid">
          <fgColor rgb="FFFFCC00"/>
          <bgColor rgb="FFFFCC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
      <fill>
        <patternFill patternType="solid">
          <fgColor rgb="FFFFFFFF"/>
          <bgColor rgb="FFFFFFFF"/>
        </patternFill>
      </fill>
    </dxf>
    <dxf>
      <fill>
        <patternFill patternType="solid">
          <fgColor rgb="FFFF9900"/>
          <bgColor rgb="FFFF9900"/>
        </patternFill>
      </fill>
    </dxf>
    <dxf>
      <fill>
        <patternFill patternType="solid">
          <fgColor rgb="FF00FF00"/>
          <bgColor rgb="FF00FF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3.png"/><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oneCellAnchor>
    <xdr:from>
      <xdr:col>12</xdr:col>
      <xdr:colOff>390525</xdr:colOff>
      <xdr:row>0</xdr:row>
      <xdr:rowOff>66675</xdr:rowOff>
    </xdr:from>
    <xdr:ext cx="3990975" cy="1152525"/>
    <xdr:sp macro="" textlink="">
      <xdr:nvSpPr>
        <xdr:cNvPr id="3" name="Shape 3"/>
        <xdr:cNvSpPr/>
      </xdr:nvSpPr>
      <xdr:spPr>
        <a:xfrm>
          <a:off x="3379088" y="3227550"/>
          <a:ext cx="3933825" cy="1104900"/>
        </a:xfrm>
        <a:prstGeom prst="rect">
          <a:avLst/>
        </a:prstGeom>
        <a:solidFill>
          <a:srgbClr val="FFC000"/>
        </a:solidFill>
        <a:ln w="57150" cap="flat" cmpd="sng">
          <a:solidFill>
            <a:srgbClr val="FFFF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The following file can be used to submit towards the SES deadline for </a:t>
          </a:r>
          <a:r>
            <a:rPr lang="en-US" sz="1100" b="1" i="0" u="none" strike="noStrike">
              <a:solidFill>
                <a:srgbClr val="000000"/>
              </a:solidFill>
              <a:latin typeface="Calibri"/>
              <a:ea typeface="Calibri"/>
              <a:cs typeface="Calibri"/>
              <a:sym typeface="Calibri"/>
            </a:rPr>
            <a:t>Formula Bharat 2019</a:t>
          </a:r>
          <a:r>
            <a:rPr lang="en-US" sz="1100" i="0" u="none" strike="noStrike">
              <a:solidFill>
                <a:srgbClr val="000000"/>
              </a:solidFill>
              <a:latin typeface="Calibri"/>
              <a:ea typeface="Calibri"/>
              <a:cs typeface="Calibri"/>
              <a:sym typeface="Calibri"/>
            </a:rPr>
            <a:t>. The event follows an adaptation of the FS2018 Rules Booklet.</a:t>
          </a:r>
          <a:endParaRPr sz="1400"/>
        </a:p>
        <a:p>
          <a:pPr marL="0" lvl="0" indent="0" algn="l">
            <a:spcBef>
              <a:spcPts val="0"/>
            </a:spcBef>
            <a:spcAft>
              <a:spcPts val="0"/>
            </a:spcAft>
            <a:buNone/>
          </a:pPr>
          <a:endParaRPr sz="1100" i="0" u="none" strike="noStrike">
            <a:solidFill>
              <a:srgbClr val="000000"/>
            </a:solidFill>
            <a:latin typeface="Calibri"/>
            <a:ea typeface="Calibri"/>
            <a:cs typeface="Calibri"/>
            <a:sym typeface="Calibri"/>
          </a:endParaRPr>
        </a:p>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For General Rules queries: formulabharat-rules@googlegroups.com</a:t>
          </a:r>
          <a:endParaRPr sz="1400"/>
        </a:p>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For EV Specific Rules queries: formulabharat-electric@googlegroups.com</a:t>
          </a:r>
          <a:endParaRPr sz="1400"/>
        </a:p>
      </xdr:txBody>
    </xdr:sp>
    <xdr:clientData fLocksWithSheet="0"/>
  </xdr:oneCellAnchor>
  <xdr:oneCellAnchor>
    <xdr:from>
      <xdr:col>10</xdr:col>
      <xdr:colOff>295275</xdr:colOff>
      <xdr:row>22</xdr:row>
      <xdr:rowOff>28575</xdr:rowOff>
    </xdr:from>
    <xdr:ext cx="6315075" cy="2238375"/>
    <xdr:pic>
      <xdr:nvPicPr>
        <xdr:cNvPr id="4"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20</xdr:col>
      <xdr:colOff>114300</xdr:colOff>
      <xdr:row>3</xdr:row>
      <xdr:rowOff>114300</xdr:rowOff>
    </xdr:from>
    <xdr:ext cx="4581525" cy="1152525"/>
    <xdr:sp macro="" textlink="">
      <xdr:nvSpPr>
        <xdr:cNvPr id="4" name="Shape 4"/>
        <xdr:cNvSpPr/>
      </xdr:nvSpPr>
      <xdr:spPr>
        <a:xfrm>
          <a:off x="3083813" y="3227550"/>
          <a:ext cx="4524375" cy="1104900"/>
        </a:xfrm>
        <a:prstGeom prst="rect">
          <a:avLst/>
        </a:prstGeom>
        <a:solidFill>
          <a:srgbClr val="FFC000"/>
        </a:solidFill>
        <a:ln w="57150" cap="flat" cmpd="sng">
          <a:solidFill>
            <a:srgbClr val="FFFF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The following file can be used to submit towards the SES deadline for </a:t>
          </a:r>
          <a:r>
            <a:rPr lang="en-US" sz="1100" b="1" i="0" u="none" strike="noStrike">
              <a:solidFill>
                <a:srgbClr val="000000"/>
              </a:solidFill>
              <a:latin typeface="Calibri"/>
              <a:ea typeface="Calibri"/>
              <a:cs typeface="Calibri"/>
              <a:sym typeface="Calibri"/>
            </a:rPr>
            <a:t>Formula Bharat 2019</a:t>
          </a:r>
          <a:r>
            <a:rPr lang="en-US" sz="1100" i="0" u="none" strike="noStrike">
              <a:solidFill>
                <a:srgbClr val="000000"/>
              </a:solidFill>
              <a:latin typeface="Calibri"/>
              <a:ea typeface="Calibri"/>
              <a:cs typeface="Calibri"/>
              <a:sym typeface="Calibri"/>
            </a:rPr>
            <a:t>. The event follows an adaptation of the FS2018 Rules Booklet.</a:t>
          </a:r>
          <a:endParaRPr sz="1400"/>
        </a:p>
        <a:p>
          <a:pPr marL="0" lvl="0" indent="0" algn="l">
            <a:spcBef>
              <a:spcPts val="0"/>
            </a:spcBef>
            <a:spcAft>
              <a:spcPts val="0"/>
            </a:spcAft>
            <a:buNone/>
          </a:pPr>
          <a:endParaRPr sz="1100" i="0" u="none" strike="noStrike">
            <a:solidFill>
              <a:srgbClr val="000000"/>
            </a:solidFill>
            <a:latin typeface="Calibri"/>
            <a:ea typeface="Calibri"/>
            <a:cs typeface="Calibri"/>
            <a:sym typeface="Calibri"/>
          </a:endParaRPr>
        </a:p>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For General Rules queries: formulabharat-rules@googlegroups.com</a:t>
          </a:r>
          <a:endParaRPr sz="1400"/>
        </a:p>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For EV Specific Rules queries: formulabharat-electric@googlegroups.com</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2</xdr:col>
      <xdr:colOff>74110</xdr:colOff>
      <xdr:row>17</xdr:row>
      <xdr:rowOff>98074</xdr:rowOff>
    </xdr:from>
    <xdr:to>
      <xdr:col>17</xdr:col>
      <xdr:colOff>181194</xdr:colOff>
      <xdr:row>38</xdr:row>
      <xdr:rowOff>74158</xdr:rowOff>
    </xdr:to>
    <xdr:pic>
      <xdr:nvPicPr>
        <xdr:cNvPr id="2" name="Picture 1" descr="TOP VIEW.JPG"/>
        <xdr:cNvPicPr>
          <a:picLocks noChangeAspect="1"/>
        </xdr:cNvPicPr>
      </xdr:nvPicPr>
      <xdr:blipFill>
        <a:blip xmlns:r="http://schemas.openxmlformats.org/officeDocument/2006/relationships" r:embed="rId1" cstate="screen"/>
        <a:srcRect/>
        <a:stretch>
          <a:fillRect/>
        </a:stretch>
      </xdr:blipFill>
      <xdr:spPr>
        <a:xfrm>
          <a:off x="740860" y="3231799"/>
          <a:ext cx="5107709" cy="3376509"/>
        </a:xfrm>
        <a:prstGeom prst="rect">
          <a:avLst/>
        </a:prstGeom>
      </xdr:spPr>
    </xdr:pic>
    <xdr:clientData/>
  </xdr:twoCellAnchor>
  <xdr:twoCellAnchor editAs="oneCell">
    <xdr:from>
      <xdr:col>19</xdr:col>
      <xdr:colOff>85725</xdr:colOff>
      <xdr:row>10</xdr:row>
      <xdr:rowOff>57150</xdr:rowOff>
    </xdr:from>
    <xdr:to>
      <xdr:col>26</xdr:col>
      <xdr:colOff>676275</xdr:colOff>
      <xdr:row>18</xdr:row>
      <xdr:rowOff>133350</xdr:rowOff>
    </xdr:to>
    <xdr:pic>
      <xdr:nvPicPr>
        <xdr:cNvPr id="3" name="Picture 1"/>
        <xdr:cNvPicPr>
          <a:picLocks noChangeAspect="1" noChangeArrowheads="1"/>
        </xdr:cNvPicPr>
      </xdr:nvPicPr>
      <xdr:blipFill>
        <a:blip xmlns:r="http://schemas.openxmlformats.org/officeDocument/2006/relationships" r:embed="rId2" cstate="screen"/>
        <a:srcRect/>
        <a:stretch>
          <a:fillRect/>
        </a:stretch>
      </xdr:blipFill>
      <xdr:spPr bwMode="auto">
        <a:xfrm>
          <a:off x="6419850" y="1676400"/>
          <a:ext cx="3124200" cy="1752600"/>
        </a:xfrm>
        <a:prstGeom prst="rect">
          <a:avLst/>
        </a:prstGeom>
        <a:noFill/>
        <a:ln w="9525">
          <a:noFill/>
          <a:miter lim="800000"/>
          <a:headEnd/>
          <a:tailEnd/>
        </a:ln>
      </xdr:spPr>
    </xdr:pic>
    <xdr:clientData/>
  </xdr:twoCellAnchor>
  <xdr:twoCellAnchor editAs="oneCell">
    <xdr:from>
      <xdr:col>22</xdr:col>
      <xdr:colOff>254430</xdr:colOff>
      <xdr:row>19</xdr:row>
      <xdr:rowOff>78733</xdr:rowOff>
    </xdr:from>
    <xdr:to>
      <xdr:col>28</xdr:col>
      <xdr:colOff>830090</xdr:colOff>
      <xdr:row>36</xdr:row>
      <xdr:rowOff>145388</xdr:rowOff>
    </xdr:to>
    <xdr:pic>
      <xdr:nvPicPr>
        <xdr:cNvPr id="4" name="Picture 3" descr="ISOMETRIC VIEW.JPG"/>
        <xdr:cNvPicPr>
          <a:picLocks noChangeAspect="1"/>
        </xdr:cNvPicPr>
      </xdr:nvPicPr>
      <xdr:blipFill>
        <a:blip xmlns:r="http://schemas.openxmlformats.org/officeDocument/2006/relationships" r:embed="rId3" cstate="screen"/>
        <a:srcRect/>
        <a:stretch>
          <a:fillRect/>
        </a:stretch>
      </xdr:blipFill>
      <xdr:spPr>
        <a:xfrm>
          <a:off x="7588680" y="3536308"/>
          <a:ext cx="4033235" cy="2819380"/>
        </a:xfrm>
        <a:prstGeom prst="rect">
          <a:avLst/>
        </a:prstGeom>
      </xdr:spPr>
    </xdr:pic>
    <xdr:clientData/>
  </xdr:twoCellAnchor>
  <xdr:twoCellAnchor editAs="oneCell">
    <xdr:from>
      <xdr:col>0</xdr:col>
      <xdr:colOff>93799</xdr:colOff>
      <xdr:row>40</xdr:row>
      <xdr:rowOff>159907</xdr:rowOff>
    </xdr:from>
    <xdr:to>
      <xdr:col>19</xdr:col>
      <xdr:colOff>164240</xdr:colOff>
      <xdr:row>63</xdr:row>
      <xdr:rowOff>103706</xdr:rowOff>
    </xdr:to>
    <xdr:pic>
      <xdr:nvPicPr>
        <xdr:cNvPr id="5" name="Picture 4" descr="SIDE VIEW.JPG"/>
        <xdr:cNvPicPr>
          <a:picLocks noChangeAspect="1"/>
        </xdr:cNvPicPr>
      </xdr:nvPicPr>
      <xdr:blipFill>
        <a:blip xmlns:r="http://schemas.openxmlformats.org/officeDocument/2006/relationships" r:embed="rId4" cstate="screen"/>
        <a:srcRect/>
        <a:stretch>
          <a:fillRect/>
        </a:stretch>
      </xdr:blipFill>
      <xdr:spPr>
        <a:xfrm>
          <a:off x="93799" y="7017907"/>
          <a:ext cx="6404566" cy="3668074"/>
        </a:xfrm>
        <a:prstGeom prst="rect">
          <a:avLst/>
        </a:prstGeom>
      </xdr:spPr>
    </xdr:pic>
    <xdr:clientData/>
  </xdr:twoCellAnchor>
  <xdr:twoCellAnchor editAs="oneCell">
    <xdr:from>
      <xdr:col>20</xdr:col>
      <xdr:colOff>315196</xdr:colOff>
      <xdr:row>41</xdr:row>
      <xdr:rowOff>40681</xdr:rowOff>
    </xdr:from>
    <xdr:to>
      <xdr:col>28</xdr:col>
      <xdr:colOff>225208</xdr:colOff>
      <xdr:row>61</xdr:row>
      <xdr:rowOff>90377</xdr:rowOff>
    </xdr:to>
    <xdr:pic>
      <xdr:nvPicPr>
        <xdr:cNvPr id="7" name="Picture 6" descr="front.JPG"/>
        <xdr:cNvPicPr>
          <a:picLocks noChangeAspect="1"/>
        </xdr:cNvPicPr>
      </xdr:nvPicPr>
      <xdr:blipFill>
        <a:blip xmlns:r="http://schemas.openxmlformats.org/officeDocument/2006/relationships" r:embed="rId5" cstate="screen"/>
        <a:srcRect/>
        <a:stretch>
          <a:fillRect/>
        </a:stretch>
      </xdr:blipFill>
      <xdr:spPr>
        <a:xfrm>
          <a:off x="6982696" y="7060606"/>
          <a:ext cx="4034337" cy="3288196"/>
        </a:xfrm>
        <a:prstGeom prst="rect">
          <a:avLst/>
        </a:prstGeom>
      </xdr:spPr>
    </xdr:pic>
    <xdr:clientData/>
  </xdr:twoCellAnchor>
  <xdr:twoCellAnchor editAs="oneCell">
    <xdr:from>
      <xdr:col>2</xdr:col>
      <xdr:colOff>69452</xdr:colOff>
      <xdr:row>69</xdr:row>
      <xdr:rowOff>111725</xdr:rowOff>
    </xdr:from>
    <xdr:to>
      <xdr:col>16</xdr:col>
      <xdr:colOff>108601</xdr:colOff>
      <xdr:row>87</xdr:row>
      <xdr:rowOff>27886</xdr:rowOff>
    </xdr:to>
    <xdr:pic>
      <xdr:nvPicPr>
        <xdr:cNvPr id="8" name="Picture 7" descr="Fuel tank.JPG"/>
        <xdr:cNvPicPr>
          <a:picLocks noChangeAspect="1"/>
        </xdr:cNvPicPr>
      </xdr:nvPicPr>
      <xdr:blipFill>
        <a:blip xmlns:r="http://schemas.openxmlformats.org/officeDocument/2006/relationships" r:embed="rId6" cstate="print"/>
        <a:srcRect l="11875" t="22352" r="43767" b="24384"/>
        <a:stretch>
          <a:fillRect/>
        </a:stretch>
      </xdr:blipFill>
      <xdr:spPr>
        <a:xfrm>
          <a:off x="736202" y="11665550"/>
          <a:ext cx="4706399" cy="28308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266700</xdr:colOff>
      <xdr:row>29</xdr:row>
      <xdr:rowOff>126662</xdr:rowOff>
    </xdr:from>
    <xdr:to>
      <xdr:col>5</xdr:col>
      <xdr:colOff>260505</xdr:colOff>
      <xdr:row>51</xdr:row>
      <xdr:rowOff>159559</xdr:rowOff>
    </xdr:to>
    <xdr:pic>
      <xdr:nvPicPr>
        <xdr:cNvPr id="2" name="Picture 1" descr="MAIN HOOP.JPG"/>
        <xdr:cNvPicPr>
          <a:picLocks noChangeAspect="1"/>
        </xdr:cNvPicPr>
      </xdr:nvPicPr>
      <xdr:blipFill>
        <a:blip xmlns:r="http://schemas.openxmlformats.org/officeDocument/2006/relationships" r:embed="rId1" cstate="screen"/>
        <a:srcRect/>
        <a:stretch>
          <a:fillRect/>
        </a:stretch>
      </xdr:blipFill>
      <xdr:spPr>
        <a:xfrm>
          <a:off x="266700" y="4860587"/>
          <a:ext cx="5346855" cy="35952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84039</xdr:colOff>
      <xdr:row>37</xdr:row>
      <xdr:rowOff>86643</xdr:rowOff>
    </xdr:from>
    <xdr:to>
      <xdr:col>5</xdr:col>
      <xdr:colOff>369638</xdr:colOff>
      <xdr:row>61</xdr:row>
      <xdr:rowOff>140099</xdr:rowOff>
    </xdr:to>
    <xdr:pic>
      <xdr:nvPicPr>
        <xdr:cNvPr id="2" name="Picture 1" descr="FBSS.JPG"/>
        <xdr:cNvPicPr>
          <a:picLocks noChangeAspect="1"/>
        </xdr:cNvPicPr>
      </xdr:nvPicPr>
      <xdr:blipFill>
        <a:blip xmlns:r="http://schemas.openxmlformats.org/officeDocument/2006/relationships" r:embed="rId1" cstate="screen"/>
        <a:srcRect/>
        <a:stretch>
          <a:fillRect/>
        </a:stretch>
      </xdr:blipFill>
      <xdr:spPr>
        <a:xfrm>
          <a:off x="312639" y="6306468"/>
          <a:ext cx="5105249" cy="3939656"/>
        </a:xfrm>
        <a:prstGeom prst="rect">
          <a:avLst/>
        </a:prstGeom>
      </xdr:spPr>
    </xdr:pic>
    <xdr:clientData/>
  </xdr:twoCellAnchor>
  <xdr:twoCellAnchor editAs="oneCell">
    <xdr:from>
      <xdr:col>5</xdr:col>
      <xdr:colOff>762000</xdr:colOff>
      <xdr:row>38</xdr:row>
      <xdr:rowOff>28575</xdr:rowOff>
    </xdr:from>
    <xdr:to>
      <xdr:col>10</xdr:col>
      <xdr:colOff>66675</xdr:colOff>
      <xdr:row>49</xdr:row>
      <xdr:rowOff>0</xdr:rowOff>
    </xdr:to>
    <xdr:pic>
      <xdr:nvPicPr>
        <xdr:cNvPr id="4" name="Picture 1"/>
        <xdr:cNvPicPr>
          <a:picLocks noChangeAspect="1" noChangeArrowheads="1"/>
        </xdr:cNvPicPr>
      </xdr:nvPicPr>
      <xdr:blipFill>
        <a:blip xmlns:r="http://schemas.openxmlformats.org/officeDocument/2006/relationships" r:embed="rId2" cstate="screen"/>
        <a:srcRect/>
        <a:stretch>
          <a:fillRect/>
        </a:stretch>
      </xdr:blipFill>
      <xdr:spPr bwMode="auto">
        <a:xfrm>
          <a:off x="5810250" y="6410325"/>
          <a:ext cx="3124200" cy="17526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9527</xdr:colOff>
      <xdr:row>37</xdr:row>
      <xdr:rowOff>4</xdr:rowOff>
    </xdr:from>
    <xdr:to>
      <xdr:col>4</xdr:col>
      <xdr:colOff>308577</xdr:colOff>
      <xdr:row>51</xdr:row>
      <xdr:rowOff>23997</xdr:rowOff>
    </xdr:to>
    <xdr:pic>
      <xdr:nvPicPr>
        <xdr:cNvPr id="2" name="Picture 1" descr="FHB.JPG"/>
        <xdr:cNvPicPr>
          <a:picLocks noChangeAspect="1"/>
        </xdr:cNvPicPr>
      </xdr:nvPicPr>
      <xdr:blipFill>
        <a:blip xmlns:r="http://schemas.openxmlformats.org/officeDocument/2006/relationships" r:embed="rId1" cstate="print"/>
        <a:srcRect/>
        <a:stretch>
          <a:fillRect/>
        </a:stretch>
      </xdr:blipFill>
      <xdr:spPr>
        <a:xfrm>
          <a:off x="238127" y="6219829"/>
          <a:ext cx="4309075" cy="2290943"/>
        </a:xfrm>
        <a:prstGeom prst="rect">
          <a:avLst/>
        </a:prstGeom>
      </xdr:spPr>
    </xdr:pic>
    <xdr:clientData/>
  </xdr:twoCellAnchor>
  <xdr:twoCellAnchor editAs="oneCell">
    <xdr:from>
      <xdr:col>2</xdr:col>
      <xdr:colOff>342901</xdr:colOff>
      <xdr:row>56</xdr:row>
      <xdr:rowOff>114302</xdr:rowOff>
    </xdr:from>
    <xdr:to>
      <xdr:col>6</xdr:col>
      <xdr:colOff>104075</xdr:colOff>
      <xdr:row>65</xdr:row>
      <xdr:rowOff>93929</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3581401" y="9410702"/>
          <a:ext cx="2561524" cy="1436952"/>
        </a:xfrm>
        <a:prstGeom prst="rect">
          <a:avLst/>
        </a:prstGeom>
        <a:noFill/>
        <a:ln w="9525">
          <a:noFill/>
          <a:miter lim="800000"/>
          <a:headEnd/>
          <a:tailEnd/>
        </a:ln>
      </xdr:spPr>
    </xdr:pic>
    <xdr:clientData/>
  </xdr:twoCellAnchor>
  <xdr:twoCellAnchor editAs="oneCell">
    <xdr:from>
      <xdr:col>4</xdr:col>
      <xdr:colOff>408706</xdr:colOff>
      <xdr:row>37</xdr:row>
      <xdr:rowOff>14256</xdr:rowOff>
    </xdr:from>
    <xdr:to>
      <xdr:col>10</xdr:col>
      <xdr:colOff>150096</xdr:colOff>
      <xdr:row>50</xdr:row>
      <xdr:rowOff>98794</xdr:rowOff>
    </xdr:to>
    <xdr:pic>
      <xdr:nvPicPr>
        <xdr:cNvPr id="4" name="Picture 3" descr="INNER CS.JPG"/>
        <xdr:cNvPicPr>
          <a:picLocks noChangeAspect="1"/>
        </xdr:cNvPicPr>
      </xdr:nvPicPr>
      <xdr:blipFill>
        <a:blip xmlns:r="http://schemas.openxmlformats.org/officeDocument/2006/relationships" r:embed="rId3" cstate="print"/>
        <a:srcRect/>
        <a:stretch>
          <a:fillRect/>
        </a:stretch>
      </xdr:blipFill>
      <xdr:spPr>
        <a:xfrm>
          <a:off x="4647331" y="6234081"/>
          <a:ext cx="4113365" cy="21895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19050</xdr:rowOff>
    </xdr:from>
    <xdr:ext cx="1047750" cy="38100"/>
    <xdr:grpSp>
      <xdr:nvGrpSpPr>
        <xdr:cNvPr id="2" name="Shape 2"/>
        <xdr:cNvGrpSpPr/>
      </xdr:nvGrpSpPr>
      <xdr:grpSpPr>
        <a:xfrm>
          <a:off x="13325475" y="2828925"/>
          <a:ext cx="1047750" cy="38100"/>
          <a:chOff x="4822125" y="3780000"/>
          <a:chExt cx="1047750" cy="0"/>
        </a:xfrm>
      </xdr:grpSpPr>
      <xdr:cxnSp macro="">
        <xdr:nvCxnSpPr>
          <xdr:cNvPr id="5" name="Shape 5"/>
          <xdr:cNvCxnSpPr/>
        </xdr:nvCxnSpPr>
        <xdr:spPr>
          <a:xfrm>
            <a:off x="4822125" y="3780000"/>
            <a:ext cx="1047750" cy="0"/>
          </a:xfrm>
          <a:prstGeom prst="straightConnector1">
            <a:avLst/>
          </a:prstGeom>
          <a:noFill/>
          <a:ln w="9525" cap="flat" cmpd="sng">
            <a:solidFill>
              <a:srgbClr val="4A7EBB"/>
            </a:solidFill>
            <a:prstDash val="solid"/>
            <a:miter lim="800000"/>
            <a:headEnd type="stealth" w="med" len="med"/>
            <a:tailEnd type="stealth" w="med" len="med"/>
          </a:ln>
        </xdr:spPr>
      </xdr:cxnSp>
    </xdr:grpSp>
    <xdr:clientData fLocksWithSheet="0"/>
  </xdr:oneCellAnchor>
  <xdr:oneCellAnchor>
    <xdr:from>
      <xdr:col>23</xdr:col>
      <xdr:colOff>19050</xdr:colOff>
      <xdr:row>15</xdr:row>
      <xdr:rowOff>19050</xdr:rowOff>
    </xdr:from>
    <xdr:ext cx="1809750" cy="38100"/>
    <xdr:grpSp>
      <xdr:nvGrpSpPr>
        <xdr:cNvPr id="3" name="Shape 2"/>
        <xdr:cNvGrpSpPr/>
      </xdr:nvGrpSpPr>
      <xdr:grpSpPr>
        <a:xfrm>
          <a:off x="14392275" y="2828925"/>
          <a:ext cx="1809750" cy="38100"/>
          <a:chOff x="4441125" y="3780000"/>
          <a:chExt cx="1809750" cy="0"/>
        </a:xfrm>
      </xdr:grpSpPr>
      <xdr:cxnSp macro="">
        <xdr:nvCxnSpPr>
          <xdr:cNvPr id="6" name="Shape 6"/>
          <xdr:cNvCxnSpPr/>
        </xdr:nvCxnSpPr>
        <xdr:spPr>
          <a:xfrm>
            <a:off x="4441125" y="3780000"/>
            <a:ext cx="1809750" cy="0"/>
          </a:xfrm>
          <a:prstGeom prst="straightConnector1">
            <a:avLst/>
          </a:prstGeom>
          <a:noFill/>
          <a:ln w="9525" cap="flat" cmpd="sng">
            <a:solidFill>
              <a:srgbClr val="4A7EBB"/>
            </a:solidFill>
            <a:prstDash val="solid"/>
            <a:miter lim="800000"/>
            <a:headEnd type="stealth" w="med" len="med"/>
            <a:tailEnd type="stealth" w="med" len="med"/>
          </a:ln>
        </xdr:spPr>
      </xdr:cxnSp>
    </xdr:grpSp>
    <xdr:clientData fLocksWithSheet="0"/>
  </xdr:oneCellAnchor>
  <xdr:oneCellAnchor>
    <xdr:from>
      <xdr:col>20</xdr:col>
      <xdr:colOff>-19050</xdr:colOff>
      <xdr:row>13</xdr:row>
      <xdr:rowOff>28575</xdr:rowOff>
    </xdr:from>
    <xdr:ext cx="38100" cy="476250"/>
    <xdr:grpSp>
      <xdr:nvGrpSpPr>
        <xdr:cNvPr id="4" name="Shape 2"/>
        <xdr:cNvGrpSpPr/>
      </xdr:nvGrpSpPr>
      <xdr:grpSpPr>
        <a:xfrm>
          <a:off x="13306425" y="2438400"/>
          <a:ext cx="38100" cy="476250"/>
          <a:chOff x="5346000" y="3541875"/>
          <a:chExt cx="0" cy="476250"/>
        </a:xfrm>
      </xdr:grpSpPr>
      <xdr:cxnSp macro="">
        <xdr:nvCxnSpPr>
          <xdr:cNvPr id="7" name="Shape 7"/>
          <xdr:cNvCxnSpPr/>
        </xdr:nvCxnSpPr>
        <xdr:spPr>
          <a:xfrm>
            <a:off x="5346000" y="3541875"/>
            <a:ext cx="0" cy="476250"/>
          </a:xfrm>
          <a:prstGeom prst="straightConnector1">
            <a:avLst/>
          </a:prstGeom>
          <a:noFill/>
          <a:ln w="9525" cap="flat" cmpd="sng">
            <a:solidFill>
              <a:srgbClr val="4A7EBB"/>
            </a:solidFill>
            <a:prstDash val="solid"/>
            <a:miter lim="800000"/>
            <a:headEnd type="none" w="med" len="med"/>
            <a:tailEnd type="none" w="med" len="med"/>
          </a:ln>
        </xdr:spPr>
      </xdr:cxnSp>
    </xdr:grpSp>
    <xdr:clientData fLocksWithSheet="0"/>
  </xdr:oneCellAnchor>
  <xdr:oneCellAnchor>
    <xdr:from>
      <xdr:col>23</xdr:col>
      <xdr:colOff>-9525</xdr:colOff>
      <xdr:row>13</xdr:row>
      <xdr:rowOff>28575</xdr:rowOff>
    </xdr:from>
    <xdr:ext cx="38100" cy="476250"/>
    <xdr:grpSp>
      <xdr:nvGrpSpPr>
        <xdr:cNvPr id="8" name="Shape 2"/>
        <xdr:cNvGrpSpPr/>
      </xdr:nvGrpSpPr>
      <xdr:grpSpPr>
        <a:xfrm>
          <a:off x="14363700" y="2438400"/>
          <a:ext cx="38100" cy="476250"/>
          <a:chOff x="5346000" y="3541875"/>
          <a:chExt cx="0" cy="476250"/>
        </a:xfrm>
      </xdr:grpSpPr>
      <xdr:cxnSp macro="">
        <xdr:nvCxnSpPr>
          <xdr:cNvPr id="9" name="Shape 7"/>
          <xdr:cNvCxnSpPr/>
        </xdr:nvCxnSpPr>
        <xdr:spPr>
          <a:xfrm>
            <a:off x="5346000" y="3541875"/>
            <a:ext cx="0" cy="476250"/>
          </a:xfrm>
          <a:prstGeom prst="straightConnector1">
            <a:avLst/>
          </a:prstGeom>
          <a:noFill/>
          <a:ln w="9525" cap="flat" cmpd="sng">
            <a:solidFill>
              <a:srgbClr val="4A7EBB"/>
            </a:solidFill>
            <a:prstDash val="solid"/>
            <a:miter lim="800000"/>
            <a:headEnd type="none" w="med" len="med"/>
            <a:tailEnd type="none" w="med" len="med"/>
          </a:ln>
        </xdr:spPr>
      </xdr:cxnSp>
    </xdr:grpSp>
    <xdr:clientData fLocksWithSheet="0"/>
  </xdr:oneCellAnchor>
  <xdr:oneCellAnchor>
    <xdr:from>
      <xdr:col>26</xdr:col>
      <xdr:colOff>-19050</xdr:colOff>
      <xdr:row>9</xdr:row>
      <xdr:rowOff>28575</xdr:rowOff>
    </xdr:from>
    <xdr:ext cx="38100" cy="1219200"/>
    <xdr:grpSp>
      <xdr:nvGrpSpPr>
        <xdr:cNvPr id="10" name="Shape 2"/>
        <xdr:cNvGrpSpPr/>
      </xdr:nvGrpSpPr>
      <xdr:grpSpPr>
        <a:xfrm>
          <a:off x="16182975" y="1638300"/>
          <a:ext cx="38100" cy="1219200"/>
          <a:chOff x="5346000" y="3170400"/>
          <a:chExt cx="0" cy="1219200"/>
        </a:xfrm>
      </xdr:grpSpPr>
      <xdr:cxnSp macro="">
        <xdr:nvCxnSpPr>
          <xdr:cNvPr id="11" name="Shape 8"/>
          <xdr:cNvCxnSpPr/>
        </xdr:nvCxnSpPr>
        <xdr:spPr>
          <a:xfrm>
            <a:off x="5346000" y="3170400"/>
            <a:ext cx="0" cy="1219200"/>
          </a:xfrm>
          <a:prstGeom prst="straightConnector1">
            <a:avLst/>
          </a:prstGeom>
          <a:noFill/>
          <a:ln w="9525" cap="flat" cmpd="sng">
            <a:solidFill>
              <a:srgbClr val="4A7EBB"/>
            </a:solidFill>
            <a:prstDash val="solid"/>
            <a:miter lim="800000"/>
            <a:headEnd type="none" w="med" len="med"/>
            <a:tailEnd type="none" w="med" len="med"/>
          </a:ln>
        </xdr:spPr>
      </xdr:cxnSp>
    </xdr:grpSp>
    <xdr:clientData fLocksWithSheet="0"/>
  </xdr:oneCellAnchor>
  <xdr:twoCellAnchor editAs="oneCell">
    <xdr:from>
      <xdr:col>1</xdr:col>
      <xdr:colOff>1989219</xdr:colOff>
      <xdr:row>41</xdr:row>
      <xdr:rowOff>57151</xdr:rowOff>
    </xdr:from>
    <xdr:to>
      <xdr:col>6</xdr:col>
      <xdr:colOff>649224</xdr:colOff>
      <xdr:row>60</xdr:row>
      <xdr:rowOff>83230</xdr:rowOff>
    </xdr:to>
    <xdr:pic>
      <xdr:nvPicPr>
        <xdr:cNvPr id="12" name="Picture 11" descr="front.JPG"/>
        <xdr:cNvPicPr>
          <a:picLocks noChangeAspect="1"/>
        </xdr:cNvPicPr>
      </xdr:nvPicPr>
      <xdr:blipFill>
        <a:blip xmlns:r="http://schemas.openxmlformats.org/officeDocument/2006/relationships" r:embed="rId1" cstate="print"/>
        <a:srcRect l="19339" r="16285" b="5088"/>
        <a:stretch>
          <a:fillRect/>
        </a:stretch>
      </xdr:blipFill>
      <xdr:spPr>
        <a:xfrm>
          <a:off x="2217819" y="7191376"/>
          <a:ext cx="4508355" cy="3102654"/>
        </a:xfrm>
        <a:prstGeom prst="rect">
          <a:avLst/>
        </a:prstGeom>
      </xdr:spPr>
    </xdr:pic>
    <xdr:clientData/>
  </xdr:twoCellAnchor>
  <xdr:twoCellAnchor editAs="oneCell">
    <xdr:from>
      <xdr:col>8</xdr:col>
      <xdr:colOff>390526</xdr:colOff>
      <xdr:row>42</xdr:row>
      <xdr:rowOff>104777</xdr:rowOff>
    </xdr:from>
    <xdr:to>
      <xdr:col>15</xdr:col>
      <xdr:colOff>91479</xdr:colOff>
      <xdr:row>52</xdr:row>
      <xdr:rowOff>27622</xdr:rowOff>
    </xdr:to>
    <xdr:pic>
      <xdr:nvPicPr>
        <xdr:cNvPr id="1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7658101" y="7400927"/>
          <a:ext cx="2748953" cy="154209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142598</xdr:colOff>
      <xdr:row>38</xdr:row>
      <xdr:rowOff>105460</xdr:rowOff>
    </xdr:from>
    <xdr:to>
      <xdr:col>4</xdr:col>
      <xdr:colOff>236744</xdr:colOff>
      <xdr:row>59</xdr:row>
      <xdr:rowOff>60412</xdr:rowOff>
    </xdr:to>
    <xdr:pic>
      <xdr:nvPicPr>
        <xdr:cNvPr id="2" name="Picture 1" descr="BULKHEAD SUPPORT.JPG"/>
        <xdr:cNvPicPr>
          <a:picLocks noChangeAspect="1"/>
        </xdr:cNvPicPr>
      </xdr:nvPicPr>
      <xdr:blipFill>
        <a:blip xmlns:r="http://schemas.openxmlformats.org/officeDocument/2006/relationships" r:embed="rId1" cstate="print"/>
        <a:srcRect/>
        <a:stretch>
          <a:fillRect/>
        </a:stretch>
      </xdr:blipFill>
      <xdr:spPr>
        <a:xfrm>
          <a:off x="371198" y="6658660"/>
          <a:ext cx="4151796" cy="3355377"/>
        </a:xfrm>
        <a:prstGeom prst="rect">
          <a:avLst/>
        </a:prstGeom>
      </xdr:spPr>
    </xdr:pic>
    <xdr:clientData/>
  </xdr:twoCellAnchor>
  <xdr:twoCellAnchor editAs="oneCell">
    <xdr:from>
      <xdr:col>7</xdr:col>
      <xdr:colOff>161925</xdr:colOff>
      <xdr:row>40</xdr:row>
      <xdr:rowOff>142875</xdr:rowOff>
    </xdr:from>
    <xdr:to>
      <xdr:col>11</xdr:col>
      <xdr:colOff>200025</xdr:colOff>
      <xdr:row>51</xdr:row>
      <xdr:rowOff>114300</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791325" y="7019925"/>
          <a:ext cx="3124200" cy="17526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142875</xdr:colOff>
      <xdr:row>36</xdr:row>
      <xdr:rowOff>142874</xdr:rowOff>
    </xdr:from>
    <xdr:to>
      <xdr:col>12</xdr:col>
      <xdr:colOff>76614</xdr:colOff>
      <xdr:row>48</xdr:row>
      <xdr:rowOff>38099</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53325" y="6553199"/>
          <a:ext cx="3277014" cy="1838325"/>
        </a:xfrm>
        <a:prstGeom prst="rect">
          <a:avLst/>
        </a:prstGeom>
        <a:noFill/>
        <a:ln w="9525">
          <a:noFill/>
          <a:miter lim="800000"/>
          <a:headEnd/>
          <a:tailEnd/>
        </a:ln>
      </xdr:spPr>
    </xdr:pic>
    <xdr:clientData/>
  </xdr:twoCellAnchor>
  <xdr:twoCellAnchor editAs="oneCell">
    <xdr:from>
      <xdr:col>0</xdr:col>
      <xdr:colOff>208223</xdr:colOff>
      <xdr:row>36</xdr:row>
      <xdr:rowOff>158099</xdr:rowOff>
    </xdr:from>
    <xdr:to>
      <xdr:col>7</xdr:col>
      <xdr:colOff>513445</xdr:colOff>
      <xdr:row>60</xdr:row>
      <xdr:rowOff>9525</xdr:rowOff>
    </xdr:to>
    <xdr:pic>
      <xdr:nvPicPr>
        <xdr:cNvPr id="4" name="Picture 3" descr="SIS.JPG"/>
        <xdr:cNvPicPr>
          <a:picLocks noChangeAspect="1"/>
        </xdr:cNvPicPr>
      </xdr:nvPicPr>
      <xdr:blipFill>
        <a:blip xmlns:r="http://schemas.openxmlformats.org/officeDocument/2006/relationships" r:embed="rId2" cstate="screen"/>
        <a:srcRect/>
        <a:stretch>
          <a:fillRect/>
        </a:stretch>
      </xdr:blipFill>
      <xdr:spPr>
        <a:xfrm>
          <a:off x="208223" y="6568424"/>
          <a:ext cx="6934622" cy="3737626"/>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7867</xdr:colOff>
      <xdr:row>37</xdr:row>
      <xdr:rowOff>32076</xdr:rowOff>
    </xdr:from>
    <xdr:to>
      <xdr:col>6</xdr:col>
      <xdr:colOff>96989</xdr:colOff>
      <xdr:row>53</xdr:row>
      <xdr:rowOff>128184</xdr:rowOff>
    </xdr:to>
    <xdr:pic>
      <xdr:nvPicPr>
        <xdr:cNvPr id="2" name="Picture 1" descr="SHOULDER HARNESS.JPG"/>
        <xdr:cNvPicPr>
          <a:picLocks noChangeAspect="1"/>
        </xdr:cNvPicPr>
      </xdr:nvPicPr>
      <xdr:blipFill>
        <a:blip xmlns:r="http://schemas.openxmlformats.org/officeDocument/2006/relationships" r:embed="rId1" cstate="print"/>
        <a:srcRect l="3786" t="4508" r="6884" b="10520"/>
        <a:stretch>
          <a:fillRect/>
        </a:stretch>
      </xdr:blipFill>
      <xdr:spPr>
        <a:xfrm>
          <a:off x="236467" y="6251901"/>
          <a:ext cx="6166072" cy="2686908"/>
        </a:xfrm>
        <a:prstGeom prst="rect">
          <a:avLst/>
        </a:prstGeom>
      </xdr:spPr>
    </xdr:pic>
    <xdr:clientData/>
  </xdr:twoCellAnchor>
  <xdr:twoCellAnchor editAs="oneCell">
    <xdr:from>
      <xdr:col>9</xdr:col>
      <xdr:colOff>457200</xdr:colOff>
      <xdr:row>36</xdr:row>
      <xdr:rowOff>152400</xdr:rowOff>
    </xdr:from>
    <xdr:to>
      <xdr:col>15</xdr:col>
      <xdr:colOff>295275</xdr:colOff>
      <xdr:row>47</xdr:row>
      <xdr:rowOff>123825</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8582025" y="6210300"/>
          <a:ext cx="3124200" cy="17526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1097433</xdr:colOff>
      <xdr:row>40</xdr:row>
      <xdr:rowOff>107521</xdr:rowOff>
    </xdr:from>
    <xdr:to>
      <xdr:col>6</xdr:col>
      <xdr:colOff>218660</xdr:colOff>
      <xdr:row>62</xdr:row>
      <xdr:rowOff>130634</xdr:rowOff>
    </xdr:to>
    <xdr:pic>
      <xdr:nvPicPr>
        <xdr:cNvPr id="3" name="Picture 2" descr="aip.PNG"/>
        <xdr:cNvPicPr>
          <a:picLocks noChangeAspect="1"/>
        </xdr:cNvPicPr>
      </xdr:nvPicPr>
      <xdr:blipFill>
        <a:blip xmlns:r="http://schemas.openxmlformats.org/officeDocument/2006/relationships" r:embed="rId1" cstate="print"/>
        <a:srcRect l="9162" t="7269" r="35289" b="6542"/>
        <a:stretch>
          <a:fillRect/>
        </a:stretch>
      </xdr:blipFill>
      <xdr:spPr>
        <a:xfrm>
          <a:off x="1326033" y="7003621"/>
          <a:ext cx="4950527" cy="358546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9</xdr:col>
      <xdr:colOff>257175</xdr:colOff>
      <xdr:row>1</xdr:row>
      <xdr:rowOff>19050</xdr:rowOff>
    </xdr:from>
    <xdr:ext cx="3686175" cy="2733675"/>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12</xdr:col>
      <xdr:colOff>28575</xdr:colOff>
      <xdr:row>1</xdr:row>
      <xdr:rowOff>152400</xdr:rowOff>
    </xdr:from>
    <xdr:ext cx="2162175" cy="1914525"/>
    <xdr:grpSp>
      <xdr:nvGrpSpPr>
        <xdr:cNvPr id="2" name="Shape 2"/>
        <xdr:cNvGrpSpPr/>
      </xdr:nvGrpSpPr>
      <xdr:grpSpPr>
        <a:xfrm>
          <a:off x="4029075" y="314325"/>
          <a:ext cx="2162175" cy="1914525"/>
          <a:chOff x="4264913" y="2822738"/>
          <a:chExt cx="2162175" cy="1914525"/>
        </a:xfrm>
      </xdr:grpSpPr>
      <xdr:grpSp>
        <xdr:nvGrpSpPr>
          <xdr:cNvPr id="9" name="Shape 9"/>
          <xdr:cNvGrpSpPr/>
        </xdr:nvGrpSpPr>
        <xdr:grpSpPr>
          <a:xfrm>
            <a:off x="4264913" y="2822738"/>
            <a:ext cx="2162175" cy="1914525"/>
            <a:chOff x="3876675" y="2000249"/>
            <a:chExt cx="2162175" cy="1914525"/>
          </a:xfrm>
        </xdr:grpSpPr>
        <xdr:sp macro="" textlink="">
          <xdr:nvSpPr>
            <xdr:cNvPr id="10" name="Shape 10"/>
            <xdr:cNvSpPr/>
          </xdr:nvSpPr>
          <xdr:spPr>
            <a:xfrm>
              <a:off x="3876675" y="2000249"/>
              <a:ext cx="2162175" cy="19145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11" name="Shape 11"/>
            <xdr:cNvSpPr/>
          </xdr:nvSpPr>
          <xdr:spPr>
            <a:xfrm>
              <a:off x="3876675" y="2000249"/>
              <a:ext cx="2162175" cy="1914525"/>
            </a:xfrm>
            <a:prstGeom prst="rect">
              <a:avLst/>
            </a:prstGeom>
            <a:noFill/>
            <a:ln w="9525" cap="flat" cmpd="sng">
              <a:solidFill>
                <a:srgbClr val="000000"/>
              </a:solidFill>
              <a:prstDash val="solid"/>
              <a:miter lim="800000"/>
              <a:headEnd type="none" w="sm" len="sm"/>
              <a:tailEnd type="none" w="sm" len="sm"/>
            </a:ln>
          </xdr:spPr>
        </xdr:sp>
        <xdr:cxnSp macro="">
          <xdr:nvCxnSpPr>
            <xdr:cNvPr id="12" name="Shape 12"/>
            <xdr:cNvCxnSpPr/>
          </xdr:nvCxnSpPr>
          <xdr:spPr>
            <a:xfrm>
              <a:off x="4498671" y="2449426"/>
              <a:ext cx="7405" cy="1045625"/>
            </a:xfrm>
            <a:prstGeom prst="straightConnector1">
              <a:avLst/>
            </a:prstGeom>
            <a:noFill/>
            <a:ln w="19050" cap="flat" cmpd="sng">
              <a:solidFill>
                <a:srgbClr val="646464"/>
              </a:solidFill>
              <a:prstDash val="solid"/>
              <a:miter lim="800000"/>
              <a:headEnd type="stealth" w="med" len="med"/>
              <a:tailEnd type="stealth" w="med" len="med"/>
            </a:ln>
          </xdr:spPr>
        </xdr:cxnSp>
        <xdr:cxnSp macro="">
          <xdr:nvCxnSpPr>
            <xdr:cNvPr id="13" name="Shape 13"/>
            <xdr:cNvCxnSpPr/>
          </xdr:nvCxnSpPr>
          <xdr:spPr>
            <a:xfrm rot="10800000" flipH="1">
              <a:off x="4121030" y="2419972"/>
              <a:ext cx="696043" cy="7364"/>
            </a:xfrm>
            <a:prstGeom prst="straightConnector1">
              <a:avLst/>
            </a:prstGeom>
            <a:noFill/>
            <a:ln w="9525" cap="flat" cmpd="sng">
              <a:solidFill>
                <a:srgbClr val="646464"/>
              </a:solidFill>
              <a:prstDash val="solid"/>
              <a:miter lim="800000"/>
              <a:headEnd type="none" w="med" len="med"/>
              <a:tailEnd type="none" w="med" len="med"/>
            </a:ln>
          </xdr:spPr>
        </xdr:cxnSp>
        <xdr:cxnSp macro="">
          <xdr:nvCxnSpPr>
            <xdr:cNvPr id="14" name="Shape 14"/>
            <xdr:cNvCxnSpPr/>
          </xdr:nvCxnSpPr>
          <xdr:spPr>
            <a:xfrm rot="10800000" flipH="1">
              <a:off x="4121030" y="3487688"/>
              <a:ext cx="696043" cy="7364"/>
            </a:xfrm>
            <a:prstGeom prst="straightConnector1">
              <a:avLst/>
            </a:prstGeom>
            <a:noFill/>
            <a:ln w="9525" cap="flat" cmpd="sng">
              <a:solidFill>
                <a:srgbClr val="646464"/>
              </a:solidFill>
              <a:prstDash val="solid"/>
              <a:miter lim="800000"/>
              <a:headEnd type="none" w="med" len="med"/>
              <a:tailEnd type="none" w="med" len="med"/>
            </a:ln>
          </xdr:spPr>
        </xdr:cxnSp>
      </xdr:grpSp>
    </xdr:grpSp>
    <xdr:clientData fLocksWithSheet="0"/>
  </xdr:oneCellAnchor>
  <xdr:oneCellAnchor>
    <xdr:from>
      <xdr:col>1</xdr:col>
      <xdr:colOff>38100</xdr:colOff>
      <xdr:row>30</xdr:row>
      <xdr:rowOff>133350</xdr:rowOff>
    </xdr:from>
    <xdr:ext cx="5562600" cy="3848100"/>
    <xdr:pic>
      <xdr:nvPicPr>
        <xdr:cNvPr id="15"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67425" cy="3457575"/>
    <xdr:pic>
      <xdr:nvPicPr>
        <xdr:cNvPr id="16"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57150</xdr:colOff>
      <xdr:row>21</xdr:row>
      <xdr:rowOff>114300</xdr:rowOff>
    </xdr:from>
    <xdr:ext cx="6543675" cy="3009900"/>
    <xdr:grpSp>
      <xdr:nvGrpSpPr>
        <xdr:cNvPr id="2" name="Shape 2"/>
        <xdr:cNvGrpSpPr/>
      </xdr:nvGrpSpPr>
      <xdr:grpSpPr>
        <a:xfrm>
          <a:off x="390525" y="3514725"/>
          <a:ext cx="6543675" cy="3009900"/>
          <a:chOff x="2074163" y="2275050"/>
          <a:chExt cx="6543675" cy="3009900"/>
        </a:xfrm>
      </xdr:grpSpPr>
      <xdr:grpSp>
        <xdr:nvGrpSpPr>
          <xdr:cNvPr id="15" name="Shape 15"/>
          <xdr:cNvGrpSpPr/>
        </xdr:nvGrpSpPr>
        <xdr:grpSpPr>
          <a:xfrm>
            <a:off x="2074163" y="2275050"/>
            <a:ext cx="6543675" cy="3009900"/>
            <a:chOff x="390525" y="3514725"/>
            <a:chExt cx="5553075" cy="3009900"/>
          </a:xfrm>
        </xdr:grpSpPr>
        <xdr:sp macro="" textlink="">
          <xdr:nvSpPr>
            <xdr:cNvPr id="10" name="Shape 10"/>
            <xdr:cNvSpPr/>
          </xdr:nvSpPr>
          <xdr:spPr>
            <a:xfrm>
              <a:off x="390525" y="3514725"/>
              <a:ext cx="5553075" cy="3009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16" name="Shape 16"/>
            <xdr:cNvSpPr/>
          </xdr:nvSpPr>
          <xdr:spPr>
            <a:xfrm>
              <a:off x="390525" y="3514725"/>
              <a:ext cx="5524500" cy="3009900"/>
            </a:xfrm>
            <a:prstGeom prst="rect">
              <a:avLst/>
            </a:prstGeom>
            <a:noFill/>
            <a:ln>
              <a:noFill/>
            </a:ln>
          </xdr:spPr>
        </xdr:sp>
        <xdr:sp macro="" textlink="">
          <xdr:nvSpPr>
            <xdr:cNvPr id="17" name="Shape 17"/>
            <xdr:cNvSpPr/>
          </xdr:nvSpPr>
          <xdr:spPr>
            <a:xfrm>
              <a:off x="3000248" y="3913094"/>
              <a:ext cx="2943352" cy="553290"/>
            </a:xfrm>
            <a:prstGeom prst="rect">
              <a:avLst/>
            </a:prstGeom>
            <a:solidFill>
              <a:srgbClr val="646464"/>
            </a:solid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grpSp>
    </xdr:grp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xdr:col>
      <xdr:colOff>28575</xdr:colOff>
      <xdr:row>9</xdr:row>
      <xdr:rowOff>123825</xdr:rowOff>
    </xdr:from>
    <xdr:ext cx="5467350" cy="2895600"/>
    <xdr:grpSp>
      <xdr:nvGrpSpPr>
        <xdr:cNvPr id="2" name="Shape 2"/>
        <xdr:cNvGrpSpPr/>
      </xdr:nvGrpSpPr>
      <xdr:grpSpPr>
        <a:xfrm>
          <a:off x="361950" y="1581150"/>
          <a:ext cx="5467350" cy="2895600"/>
          <a:chOff x="2612325" y="2332200"/>
          <a:chExt cx="5467350" cy="2895600"/>
        </a:xfrm>
      </xdr:grpSpPr>
      <xdr:grpSp>
        <xdr:nvGrpSpPr>
          <xdr:cNvPr id="18" name="Shape 18"/>
          <xdr:cNvGrpSpPr/>
        </xdr:nvGrpSpPr>
        <xdr:grpSpPr>
          <a:xfrm>
            <a:off x="2612325" y="2332200"/>
            <a:ext cx="5467350" cy="2895600"/>
            <a:chOff x="371475" y="1581150"/>
            <a:chExt cx="5476875" cy="2895600"/>
          </a:xfrm>
        </xdr:grpSpPr>
        <xdr:sp macro="" textlink="">
          <xdr:nvSpPr>
            <xdr:cNvPr id="10" name="Shape 10"/>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19" name="Shape 19"/>
            <xdr:cNvSpPr/>
          </xdr:nvSpPr>
          <xdr:spPr>
            <a:xfrm>
              <a:off x="371475" y="1581150"/>
              <a:ext cx="2552700" cy="2895600"/>
            </a:xfrm>
            <a:prstGeom prst="rect">
              <a:avLst/>
            </a:prstGeom>
            <a:noFill/>
            <a:ln>
              <a:noFill/>
            </a:ln>
          </xdr:spPr>
        </xdr:sp>
        <xdr:sp macro="" textlink="">
          <xdr:nvSpPr>
            <xdr:cNvPr id="20" name="Shape 20"/>
            <xdr:cNvSpPr/>
          </xdr:nvSpPr>
          <xdr:spPr>
            <a:xfrm>
              <a:off x="3098796" y="2494774"/>
              <a:ext cx="2749554" cy="1164134"/>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Arial"/>
                  <a:ea typeface="Arial"/>
                  <a:cs typeface="Arial"/>
                  <a:sym typeface="Arial"/>
                </a:rPr>
                <a:t>Front Bulkhead Support T2.15:</a:t>
              </a:r>
              <a:endParaRPr sz="1400"/>
            </a:p>
            <a:p>
              <a:pPr marL="0" lvl="0" indent="0" algn="l">
                <a:spcBef>
                  <a:spcPts val="0"/>
                </a:spcBef>
                <a:spcAft>
                  <a:spcPts val="0"/>
                </a:spcAft>
                <a:buNone/>
              </a:pPr>
              <a:r>
                <a:rPr lang="en-US" sz="1100" i="0" u="none" strike="noStrike">
                  <a:solidFill>
                    <a:srgbClr val="000000"/>
                  </a:solidFill>
                  <a:latin typeface="Arial"/>
                  <a:ea typeface="Arial"/>
                  <a:cs typeface="Arial"/>
                  <a:sym typeface="Arial"/>
                </a:rPr>
                <a:t>T2.15.2 Equivalency in the SES is based on a half car model.</a:t>
              </a:r>
              <a:endParaRPr sz="1400"/>
            </a:p>
            <a:p>
              <a:pPr marL="0" lvl="0" indent="0" algn="l">
                <a:spcBef>
                  <a:spcPts val="0"/>
                </a:spcBef>
                <a:spcAft>
                  <a:spcPts val="0"/>
                </a:spcAft>
                <a:buNone/>
              </a:pPr>
              <a:r>
                <a:rPr lang="en-US" sz="1100" i="0" u="none" strike="noStrike">
                  <a:solidFill>
                    <a:srgbClr val="000000"/>
                  </a:solidFill>
                  <a:latin typeface="Arial"/>
                  <a:ea typeface="Arial"/>
                  <a:cs typeface="Arial"/>
                  <a:sym typeface="Arial"/>
                </a:rPr>
                <a:t>First option: Flat panel assumption</a:t>
              </a:r>
              <a:endParaRPr sz="1400"/>
            </a:p>
            <a:p>
              <a:pPr marL="0" lvl="0" indent="0" algn="l">
                <a:spcBef>
                  <a:spcPts val="0"/>
                </a:spcBef>
                <a:spcAft>
                  <a:spcPts val="0"/>
                </a:spcAft>
                <a:buNone/>
              </a:pPr>
              <a:r>
                <a:rPr lang="en-US" sz="1100" i="0" u="none" strike="noStrike">
                  <a:solidFill>
                    <a:srgbClr val="000000"/>
                  </a:solidFill>
                  <a:latin typeface="Arial"/>
                  <a:ea typeface="Arial"/>
                  <a:cs typeface="Arial"/>
                  <a:sym typeface="Arial"/>
                </a:rPr>
                <a:t>-Panel height = FBHS</a:t>
              </a:r>
              <a:endParaRPr sz="1400"/>
            </a:p>
          </xdr:txBody>
        </xdr:sp>
      </xdr:grpSp>
    </xdr:grpSp>
    <xdr:clientData fLocksWithSheet="0"/>
  </xdr:oneCellAnchor>
  <xdr:oneCellAnchor>
    <xdr:from>
      <xdr:col>19</xdr:col>
      <xdr:colOff>104775</xdr:colOff>
      <xdr:row>0</xdr:row>
      <xdr:rowOff>114300</xdr:rowOff>
    </xdr:from>
    <xdr:ext cx="7077075" cy="4057650"/>
    <xdr:pic>
      <xdr:nvPicPr>
        <xdr:cNvPr id="7"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161925</xdr:colOff>
      <xdr:row>7</xdr:row>
      <xdr:rowOff>28575</xdr:rowOff>
    </xdr:from>
    <xdr:ext cx="6981825" cy="4791075"/>
    <xdr:pic>
      <xdr:nvPicPr>
        <xdr:cNvPr id="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xdr:col>
      <xdr:colOff>28575</xdr:colOff>
      <xdr:row>21</xdr:row>
      <xdr:rowOff>19050</xdr:rowOff>
    </xdr:from>
    <xdr:ext cx="5495925" cy="5505450"/>
    <xdr:grpSp>
      <xdr:nvGrpSpPr>
        <xdr:cNvPr id="2" name="Shape 2"/>
        <xdr:cNvGrpSpPr/>
      </xdr:nvGrpSpPr>
      <xdr:grpSpPr>
        <a:xfrm>
          <a:off x="361950" y="3419475"/>
          <a:ext cx="5495925" cy="5505450"/>
          <a:chOff x="2598038" y="1027275"/>
          <a:chExt cx="5495925" cy="5505450"/>
        </a:xfrm>
      </xdr:grpSpPr>
      <xdr:grpSp>
        <xdr:nvGrpSpPr>
          <xdr:cNvPr id="21" name="Shape 21"/>
          <xdr:cNvGrpSpPr/>
        </xdr:nvGrpSpPr>
        <xdr:grpSpPr>
          <a:xfrm>
            <a:off x="2598038" y="1027275"/>
            <a:ext cx="5495925" cy="5505450"/>
            <a:chOff x="6610349" y="2045781"/>
            <a:chExt cx="7219951" cy="7364919"/>
          </a:xfrm>
        </xdr:grpSpPr>
        <xdr:sp macro="" textlink="">
          <xdr:nvSpPr>
            <xdr:cNvPr id="10" name="Shape 10"/>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2" name="Shape 22"/>
            <xdr:cNvSpPr/>
          </xdr:nvSpPr>
          <xdr:spPr>
            <a:xfrm>
              <a:off x="6610349" y="2047875"/>
              <a:ext cx="3648075" cy="4057650"/>
            </a:xfrm>
            <a:prstGeom prst="rect">
              <a:avLst/>
            </a:prstGeom>
            <a:noFill/>
            <a:ln>
              <a:noFill/>
            </a:ln>
          </xdr:spPr>
        </xdr:sp>
        <xdr:sp macro="" textlink="">
          <xdr:nvSpPr>
            <xdr:cNvPr id="23" name="Shape 23"/>
            <xdr:cNvSpPr/>
          </xdr:nvSpPr>
          <xdr:spPr>
            <a:xfrm>
              <a:off x="10172699" y="2045781"/>
              <a:ext cx="3657601" cy="4059744"/>
            </a:xfrm>
            <a:prstGeom prst="rect">
              <a:avLst/>
            </a:prstGeom>
            <a:noFill/>
            <a:ln>
              <a:noFill/>
            </a:ln>
          </xdr:spPr>
        </xdr:sp>
        <xdr:sp macro="" textlink="">
          <xdr:nvSpPr>
            <xdr:cNvPr id="24" name="Shape 24"/>
            <xdr:cNvSpPr/>
          </xdr:nvSpPr>
          <xdr:spPr>
            <a:xfrm>
              <a:off x="6610350" y="6076950"/>
              <a:ext cx="7219950" cy="3333750"/>
            </a:xfrm>
            <a:prstGeom prst="rect">
              <a:avLst/>
            </a:prstGeom>
            <a:noFill/>
            <a:ln>
              <a:noFill/>
            </a:ln>
          </xdr:spPr>
        </xdr:sp>
      </xdr:grpSp>
    </xdr:grpSp>
    <xdr:clientData fLocksWithSheet="0"/>
  </xdr:oneCellAnchor>
  <xdr:oneCellAnchor>
    <xdr:from>
      <xdr:col>20</xdr:col>
      <xdr:colOff>228600</xdr:colOff>
      <xdr:row>6</xdr:row>
      <xdr:rowOff>142875</xdr:rowOff>
    </xdr:from>
    <xdr:ext cx="2514600" cy="3486150"/>
    <xdr:pic>
      <xdr:nvPicPr>
        <xdr:cNvPr id="8" name="image7.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28</xdr:col>
      <xdr:colOff>66675</xdr:colOff>
      <xdr:row>6</xdr:row>
      <xdr:rowOff>133350</xdr:rowOff>
    </xdr:from>
    <xdr:ext cx="2343150" cy="3495675"/>
    <xdr:pic>
      <xdr:nvPicPr>
        <xdr:cNvPr id="9" name="image8.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66675</xdr:colOff>
      <xdr:row>30</xdr:row>
      <xdr:rowOff>66675</xdr:rowOff>
    </xdr:from>
    <xdr:ext cx="5419725" cy="3762375"/>
    <xdr:pic>
      <xdr:nvPicPr>
        <xdr:cNvPr id="11" name="image9.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228600</xdr:colOff>
      <xdr:row>45</xdr:row>
      <xdr:rowOff>19050</xdr:rowOff>
    </xdr:from>
    <xdr:ext cx="1181100" cy="1343025"/>
    <xdr:pic>
      <xdr:nvPicPr>
        <xdr:cNvPr id="12" name="image10.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95250</xdr:colOff>
      <xdr:row>21</xdr:row>
      <xdr:rowOff>133350</xdr:rowOff>
    </xdr:from>
    <xdr:ext cx="1028700" cy="1028700"/>
    <xdr:pic>
      <xdr:nvPicPr>
        <xdr:cNvPr id="13" name="image11.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26</xdr:col>
      <xdr:colOff>228600</xdr:colOff>
      <xdr:row>37</xdr:row>
      <xdr:rowOff>142875</xdr:rowOff>
    </xdr:from>
    <xdr:ext cx="1038225" cy="1028700"/>
    <xdr:pic>
      <xdr:nvPicPr>
        <xdr:cNvPr id="14" name="image1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naskar.sanjoy@gmail.com" TargetMode="External"/><Relationship Id="rId1" Type="http://schemas.openxmlformats.org/officeDocument/2006/relationships/hyperlink" Target="mailto:manabracing.hit@gmail.com"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dimension ref="A1:Z1000"/>
  <sheetViews>
    <sheetView workbookViewId="0">
      <pane ySplit="19" topLeftCell="A75" activePane="bottomLeft" state="frozen"/>
      <selection pane="bottomLeft" activeCell="C8" sqref="C8"/>
    </sheetView>
  </sheetViews>
  <sheetFormatPr defaultColWidth="14.42578125" defaultRowHeight="15" customHeight="1"/>
  <cols>
    <col min="1" max="1" width="9.140625" customWidth="1"/>
    <col min="2" max="2" width="11" customWidth="1"/>
    <col min="3" max="12" width="9.140625" customWidth="1"/>
    <col min="13" max="26" width="8" customWidth="1"/>
  </cols>
  <sheetData>
    <row r="1" spans="1:12" ht="12.75" customHeight="1">
      <c r="A1" s="1" t="s">
        <v>0</v>
      </c>
    </row>
    <row r="2" spans="1:12" ht="12.75" customHeight="1"/>
    <row r="3" spans="1:12" ht="12.75" customHeight="1">
      <c r="A3" s="265" t="s">
        <v>1</v>
      </c>
      <c r="B3" s="264"/>
      <c r="C3" s="264"/>
      <c r="D3" s="264"/>
      <c r="E3" s="264"/>
      <c r="F3" s="264"/>
      <c r="G3" s="264"/>
      <c r="H3" s="264"/>
      <c r="I3" s="264"/>
      <c r="J3" s="264"/>
      <c r="K3" s="264"/>
      <c r="L3" s="264"/>
    </row>
    <row r="4" spans="1:12" ht="12.75" customHeight="1">
      <c r="A4" s="2"/>
      <c r="B4" s="2"/>
      <c r="C4" s="2"/>
      <c r="D4" s="2"/>
      <c r="E4" s="2"/>
      <c r="F4" s="2"/>
      <c r="G4" s="2"/>
      <c r="H4" s="2"/>
      <c r="I4" s="2"/>
      <c r="J4" s="2"/>
      <c r="K4" s="2"/>
      <c r="L4" s="2"/>
    </row>
    <row r="5" spans="1:12" ht="12.75" customHeight="1">
      <c r="A5" s="3" t="s">
        <v>2</v>
      </c>
      <c r="B5" s="2"/>
      <c r="C5" s="2"/>
      <c r="D5" s="2"/>
      <c r="E5" s="2"/>
      <c r="F5" s="2"/>
      <c r="G5" s="2"/>
      <c r="H5" s="2"/>
      <c r="I5" s="2"/>
      <c r="J5" s="2"/>
      <c r="K5" s="2"/>
      <c r="L5" s="2"/>
    </row>
    <row r="6" spans="1:12" ht="12.75" customHeight="1">
      <c r="A6" s="3"/>
      <c r="B6" s="2"/>
      <c r="C6" s="2"/>
      <c r="D6" s="2"/>
      <c r="E6" s="2"/>
      <c r="F6" s="2"/>
      <c r="G6" s="2"/>
      <c r="H6" s="2"/>
      <c r="I6" s="2"/>
      <c r="J6" s="2"/>
      <c r="K6" s="2"/>
      <c r="L6" s="2"/>
    </row>
    <row r="7" spans="1:12" ht="12.75" customHeight="1">
      <c r="A7" s="3" t="s">
        <v>3</v>
      </c>
      <c r="B7" s="2"/>
      <c r="C7" s="2"/>
      <c r="D7" s="2"/>
      <c r="E7" s="2"/>
      <c r="F7" s="2"/>
      <c r="G7" s="2"/>
      <c r="H7" s="2"/>
      <c r="I7" s="2"/>
      <c r="J7" s="2"/>
      <c r="K7" s="2"/>
      <c r="L7" s="2"/>
    </row>
    <row r="8" spans="1:12" ht="12.75" customHeight="1">
      <c r="A8" s="3"/>
      <c r="B8" s="2"/>
      <c r="C8" s="2"/>
      <c r="D8" s="2"/>
      <c r="E8" s="2"/>
      <c r="F8" s="2"/>
      <c r="G8" s="2"/>
      <c r="H8" s="2"/>
      <c r="I8" s="2"/>
      <c r="J8" s="2"/>
      <c r="K8" s="2"/>
      <c r="L8" s="2"/>
    </row>
    <row r="9" spans="1:12" ht="12.75" customHeight="1">
      <c r="A9" s="265" t="s">
        <v>4</v>
      </c>
      <c r="B9" s="264"/>
      <c r="C9" s="264"/>
      <c r="D9" s="264"/>
      <c r="E9" s="264"/>
      <c r="F9" s="264"/>
      <c r="G9" s="264"/>
      <c r="H9" s="264"/>
      <c r="I9" s="264"/>
      <c r="J9" s="264"/>
      <c r="K9" s="264"/>
      <c r="L9" s="264"/>
    </row>
    <row r="10" spans="1:12" ht="12.75" customHeight="1">
      <c r="A10" s="265" t="s">
        <v>5</v>
      </c>
      <c r="B10" s="264"/>
      <c r="C10" s="264"/>
      <c r="D10" s="264"/>
      <c r="E10" s="264"/>
      <c r="F10" s="264"/>
      <c r="G10" s="264"/>
      <c r="H10" s="264"/>
      <c r="I10" s="264"/>
      <c r="J10" s="264"/>
      <c r="K10" s="264"/>
      <c r="L10" s="264"/>
    </row>
    <row r="11" spans="1:12" ht="25.5" customHeight="1">
      <c r="A11" s="263" t="s">
        <v>6</v>
      </c>
      <c r="B11" s="264"/>
      <c r="C11" s="264"/>
      <c r="D11" s="264"/>
      <c r="E11" s="264"/>
      <c r="F11" s="264"/>
      <c r="G11" s="264"/>
      <c r="H11" s="264"/>
      <c r="I11" s="264"/>
      <c r="J11" s="264"/>
      <c r="K11" s="264"/>
      <c r="L11" s="264"/>
    </row>
    <row r="12" spans="1:12" ht="39" customHeight="1">
      <c r="A12" s="263" t="s">
        <v>7</v>
      </c>
      <c r="B12" s="264"/>
      <c r="C12" s="264"/>
      <c r="D12" s="264"/>
      <c r="E12" s="264"/>
      <c r="F12" s="264"/>
      <c r="G12" s="264"/>
      <c r="H12" s="264"/>
      <c r="I12" s="264"/>
      <c r="J12" s="264"/>
      <c r="K12" s="264"/>
      <c r="L12" s="264"/>
    </row>
    <row r="13" spans="1:12" ht="25.5" customHeight="1">
      <c r="A13" s="263" t="s">
        <v>8</v>
      </c>
      <c r="B13" s="264"/>
      <c r="C13" s="264"/>
      <c r="D13" s="264"/>
      <c r="E13" s="264"/>
      <c r="F13" s="264"/>
      <c r="G13" s="264"/>
      <c r="H13" s="264"/>
      <c r="I13" s="264"/>
      <c r="J13" s="264"/>
      <c r="K13" s="264"/>
      <c r="L13" s="264"/>
    </row>
    <row r="14" spans="1:12" ht="12.75" customHeight="1">
      <c r="A14" s="5" t="s">
        <v>9</v>
      </c>
      <c r="B14" s="4"/>
      <c r="C14" s="4"/>
      <c r="D14" s="4"/>
      <c r="E14" s="4"/>
      <c r="F14" s="4"/>
      <c r="G14" s="4"/>
      <c r="H14" s="4"/>
      <c r="I14" s="4"/>
      <c r="J14" s="4"/>
      <c r="K14" s="4"/>
      <c r="L14" s="4"/>
    </row>
    <row r="15" spans="1:12" ht="12.75" customHeight="1">
      <c r="A15" s="2"/>
      <c r="B15" s="4"/>
      <c r="C15" s="4"/>
      <c r="D15" s="4"/>
      <c r="E15" s="4"/>
      <c r="F15" s="4"/>
      <c r="G15" s="4"/>
      <c r="H15" s="4"/>
      <c r="I15" s="4"/>
      <c r="J15" s="4"/>
      <c r="K15" s="4"/>
      <c r="L15" s="4"/>
    </row>
    <row r="16" spans="1:12" ht="12.75" customHeight="1">
      <c r="A16" s="1" t="s">
        <v>12</v>
      </c>
    </row>
    <row r="17" spans="1:26" ht="12.75" customHeight="1">
      <c r="A17" s="1" t="s">
        <v>13</v>
      </c>
    </row>
    <row r="18" spans="1:26" ht="12.75" customHeight="1"/>
    <row r="19" spans="1:26" ht="12.75" customHeight="1">
      <c r="A19" s="1" t="s">
        <v>14</v>
      </c>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2" t="s">
        <v>15</v>
      </c>
      <c r="B20" s="6" t="s">
        <v>20</v>
      </c>
      <c r="C20" s="6"/>
    </row>
    <row r="21" spans="1:26" ht="12.75" customHeight="1">
      <c r="A21" s="12" t="s">
        <v>21</v>
      </c>
      <c r="B21" s="6" t="s">
        <v>22</v>
      </c>
    </row>
    <row r="22" spans="1:26" ht="12.75" customHeight="1">
      <c r="A22" s="12" t="s">
        <v>23</v>
      </c>
      <c r="B22" t="s">
        <v>24</v>
      </c>
    </row>
    <row r="23" spans="1:26" ht="12.75" customHeight="1">
      <c r="A23" s="12" t="s">
        <v>25</v>
      </c>
      <c r="B23" t="s">
        <v>26</v>
      </c>
    </row>
    <row r="24" spans="1:26" ht="12.75" customHeight="1">
      <c r="A24" s="12" t="s">
        <v>27</v>
      </c>
      <c r="B24" t="s">
        <v>28</v>
      </c>
    </row>
    <row r="25" spans="1:26" ht="12.75" customHeight="1"/>
    <row r="26" spans="1:26" ht="12.75" customHeight="1"/>
    <row r="27" spans="1:26" ht="12.75" customHeight="1"/>
    <row r="28" spans="1:26" ht="12.75" customHeight="1"/>
    <row r="29" spans="1:26" ht="12.75" customHeight="1"/>
    <row r="30" spans="1:26" ht="12.75" customHeight="1"/>
    <row r="31" spans="1:26" ht="12.75" customHeight="1"/>
    <row r="32" spans="1:26"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
    <mergeCell ref="A12:L12"/>
    <mergeCell ref="A13:L13"/>
    <mergeCell ref="A3:L3"/>
    <mergeCell ref="A9:L9"/>
    <mergeCell ref="A10:L10"/>
    <mergeCell ref="A11:L11"/>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dimension ref="A1:Z1000"/>
  <sheetViews>
    <sheetView tabSelected="1" topLeftCell="A2" workbookViewId="0">
      <selection activeCell="B24" sqref="B24"/>
    </sheetView>
  </sheetViews>
  <sheetFormatPr defaultColWidth="14.42578125" defaultRowHeight="15" customHeight="1"/>
  <cols>
    <col min="1" max="1" width="19.42578125" customWidth="1"/>
    <col min="2" max="2" width="109.28515625" customWidth="1"/>
    <col min="3" max="6" width="9.140625" customWidth="1"/>
    <col min="7" max="26" width="8" customWidth="1"/>
  </cols>
  <sheetData>
    <row r="1" spans="1:26" ht="12.75" customHeight="1">
      <c r="A1" s="1" t="s">
        <v>11</v>
      </c>
      <c r="B1" s="6"/>
      <c r="C1" s="6"/>
      <c r="D1" s="6"/>
      <c r="E1" s="6"/>
      <c r="F1" s="6"/>
      <c r="G1" s="6"/>
      <c r="H1" s="6"/>
      <c r="I1" s="6"/>
      <c r="J1" s="6"/>
      <c r="K1" s="6"/>
      <c r="L1" s="6"/>
      <c r="M1" s="6"/>
      <c r="N1" s="6"/>
      <c r="O1" s="6"/>
      <c r="P1" s="6"/>
      <c r="Q1" s="6"/>
      <c r="R1" s="6"/>
      <c r="S1" s="6"/>
      <c r="T1" s="6"/>
      <c r="U1" s="6"/>
      <c r="V1" s="6"/>
      <c r="W1" s="6"/>
      <c r="X1" s="6"/>
      <c r="Y1" s="6"/>
      <c r="Z1" s="6"/>
    </row>
    <row r="2" spans="1:26" ht="12.75" customHeight="1">
      <c r="A2" s="7"/>
      <c r="B2" s="7"/>
      <c r="C2" s="6"/>
      <c r="D2" s="6"/>
      <c r="E2" s="6"/>
      <c r="F2" s="6"/>
      <c r="G2" s="6"/>
      <c r="H2" s="6"/>
      <c r="I2" s="6"/>
      <c r="J2" s="6"/>
      <c r="K2" s="6"/>
      <c r="L2" s="6"/>
      <c r="M2" s="6"/>
      <c r="N2" s="6"/>
      <c r="O2" s="6"/>
      <c r="P2" s="6"/>
      <c r="Q2" s="6"/>
      <c r="R2" s="6"/>
      <c r="S2" s="6"/>
      <c r="T2" s="6"/>
      <c r="U2" s="6"/>
      <c r="V2" s="6"/>
      <c r="W2" s="6"/>
      <c r="X2" s="6"/>
      <c r="Y2" s="6"/>
      <c r="Z2" s="6"/>
    </row>
    <row r="3" spans="1:26" ht="12.75" customHeight="1">
      <c r="A3" s="8" t="s">
        <v>16</v>
      </c>
      <c r="B3" s="9" t="s">
        <v>17</v>
      </c>
      <c r="C3" s="6"/>
      <c r="D3" s="6"/>
      <c r="E3" s="6"/>
      <c r="F3" s="6"/>
      <c r="G3" s="6"/>
      <c r="H3" s="6"/>
      <c r="I3" s="6"/>
      <c r="J3" s="6"/>
      <c r="K3" s="6"/>
      <c r="L3" s="6"/>
      <c r="M3" s="6"/>
      <c r="N3" s="6"/>
      <c r="O3" s="6"/>
      <c r="P3" s="6"/>
      <c r="Q3" s="6"/>
      <c r="R3" s="6"/>
      <c r="S3" s="6"/>
      <c r="T3" s="6"/>
      <c r="U3" s="6"/>
      <c r="V3" s="6"/>
      <c r="W3" s="6"/>
      <c r="X3" s="6"/>
      <c r="Y3" s="6"/>
      <c r="Z3" s="6"/>
    </row>
    <row r="4" spans="1:26" ht="12.75" customHeight="1">
      <c r="A4" s="10" t="s">
        <v>18</v>
      </c>
      <c r="B4" s="11" t="s">
        <v>863</v>
      </c>
    </row>
    <row r="5" spans="1:26" ht="12.75" customHeight="1">
      <c r="A5" s="11"/>
      <c r="B5" s="11" t="s">
        <v>864</v>
      </c>
    </row>
    <row r="6" spans="1:26" ht="12.75" customHeight="1">
      <c r="A6" s="11"/>
      <c r="B6" s="11" t="s">
        <v>865</v>
      </c>
    </row>
    <row r="7" spans="1:26" ht="12.75" customHeight="1">
      <c r="A7" s="11"/>
      <c r="B7" s="11" t="s">
        <v>866</v>
      </c>
    </row>
    <row r="8" spans="1:26" ht="12.75" customHeight="1">
      <c r="A8" s="11"/>
      <c r="B8" s="11" t="s">
        <v>867</v>
      </c>
    </row>
    <row r="9" spans="1:26" ht="12.75" customHeight="1">
      <c r="A9" s="11"/>
      <c r="B9" s="11" t="s">
        <v>868</v>
      </c>
    </row>
    <row r="10" spans="1:26" ht="12.75" customHeight="1">
      <c r="A10" s="11"/>
      <c r="B10" s="11" t="s">
        <v>874</v>
      </c>
    </row>
    <row r="11" spans="1:26" ht="12.75" customHeight="1">
      <c r="A11" s="11"/>
      <c r="B11" s="11" t="s">
        <v>877</v>
      </c>
    </row>
    <row r="12" spans="1:26" ht="12.75" customHeight="1">
      <c r="A12" s="11" t="s">
        <v>869</v>
      </c>
      <c r="B12" s="11"/>
    </row>
    <row r="13" spans="1:26" ht="12.75" customHeight="1">
      <c r="A13" s="11"/>
      <c r="B13" s="11" t="s">
        <v>870</v>
      </c>
    </row>
    <row r="14" spans="1:26" ht="12.75" customHeight="1">
      <c r="A14" s="11"/>
      <c r="B14" s="11" t="s">
        <v>871</v>
      </c>
    </row>
    <row r="15" spans="1:26" ht="12.75" customHeight="1">
      <c r="A15" s="11"/>
      <c r="B15" s="11" t="s">
        <v>872</v>
      </c>
    </row>
    <row r="16" spans="1:26" ht="12.75" customHeight="1">
      <c r="A16" s="11"/>
      <c r="B16" s="11" t="s">
        <v>873</v>
      </c>
    </row>
    <row r="17" spans="1:2" ht="12.75" customHeight="1">
      <c r="A17" s="11"/>
      <c r="B17" s="11" t="s">
        <v>875</v>
      </c>
    </row>
    <row r="18" spans="1:2" ht="12.75" customHeight="1">
      <c r="A18" s="11"/>
      <c r="B18" s="11" t="s">
        <v>876</v>
      </c>
    </row>
    <row r="19" spans="1:2" ht="12.75" customHeight="1">
      <c r="A19" s="11"/>
      <c r="B19" s="11" t="s">
        <v>863</v>
      </c>
    </row>
    <row r="20" spans="1:2" ht="12.75" customHeight="1">
      <c r="A20" s="11"/>
      <c r="B20" s="11" t="s">
        <v>864</v>
      </c>
    </row>
    <row r="21" spans="1:2" ht="12.75" customHeight="1">
      <c r="A21" s="11"/>
      <c r="B21" s="11" t="s">
        <v>880</v>
      </c>
    </row>
    <row r="22" spans="1:2" ht="12.75" customHeight="1">
      <c r="A22" s="11"/>
      <c r="B22" s="11"/>
    </row>
    <row r="23" spans="1:2" ht="12.75" customHeight="1">
      <c r="A23" s="11" t="s">
        <v>879</v>
      </c>
      <c r="B23" s="11"/>
    </row>
    <row r="24" spans="1:2" ht="12.75" customHeight="1">
      <c r="A24" s="11"/>
      <c r="B24" s="11" t="s">
        <v>881</v>
      </c>
    </row>
    <row r="25" spans="1:2" ht="12.75" customHeight="1">
      <c r="A25" s="11"/>
      <c r="B25" s="11"/>
    </row>
    <row r="26" spans="1:2" ht="12.75" customHeight="1">
      <c r="A26" s="11"/>
      <c r="B26" s="11"/>
    </row>
    <row r="27" spans="1:2" ht="12.75" customHeight="1">
      <c r="A27" s="11"/>
      <c r="B27" s="11"/>
    </row>
    <row r="28" spans="1:2" ht="12.75" customHeight="1">
      <c r="A28" s="11"/>
      <c r="B28" s="11"/>
    </row>
    <row r="29" spans="1:2" ht="12.75" customHeight="1">
      <c r="A29" s="11"/>
      <c r="B29" s="11"/>
    </row>
    <row r="30" spans="1:2" ht="12.75" customHeight="1">
      <c r="A30" s="11"/>
      <c r="B30" s="11"/>
    </row>
    <row r="31" spans="1:2" ht="12.75" customHeight="1">
      <c r="A31" s="11"/>
      <c r="B31" s="11"/>
    </row>
    <row r="32" spans="1:2" ht="12.75" customHeight="1">
      <c r="A32" s="11"/>
      <c r="B32" s="11"/>
    </row>
    <row r="33" spans="1:2" ht="12.75" customHeight="1">
      <c r="A33" s="11"/>
      <c r="B33" s="11"/>
    </row>
    <row r="34" spans="1:2" ht="12.75" customHeight="1">
      <c r="A34" s="11"/>
      <c r="B34" s="11"/>
    </row>
    <row r="35" spans="1:2" ht="12.75" customHeight="1">
      <c r="A35" s="11"/>
      <c r="B35" s="11"/>
    </row>
    <row r="36" spans="1:2" ht="12.75" customHeight="1">
      <c r="A36" s="11"/>
      <c r="B36" s="11"/>
    </row>
    <row r="37" spans="1:2" ht="12.75" customHeight="1">
      <c r="A37" s="11"/>
      <c r="B37" s="11"/>
    </row>
    <row r="38" spans="1:2" ht="12.75" customHeight="1">
      <c r="A38" s="11"/>
      <c r="B38" s="11"/>
    </row>
    <row r="39" spans="1:2" ht="12.75" customHeight="1">
      <c r="A39" s="11"/>
      <c r="B39" s="11"/>
    </row>
    <row r="40" spans="1:2" ht="12.75" customHeight="1">
      <c r="A40" s="11"/>
      <c r="B40" s="11"/>
    </row>
    <row r="41" spans="1:2" ht="12.75" customHeight="1">
      <c r="A41" s="11"/>
      <c r="B41" s="11"/>
    </row>
    <row r="42" spans="1:2" ht="12.75" customHeight="1">
      <c r="A42" s="11"/>
      <c r="B42" s="11"/>
    </row>
    <row r="43" spans="1:2" ht="12.75" customHeight="1">
      <c r="A43" s="11"/>
      <c r="B43" s="11"/>
    </row>
    <row r="44" spans="1:2" ht="12.75" customHeight="1">
      <c r="A44" s="11"/>
      <c r="B44" s="11"/>
    </row>
    <row r="45" spans="1:2" ht="12.75" customHeight="1">
      <c r="A45" s="11"/>
      <c r="B45" s="11"/>
    </row>
    <row r="46" spans="1:2" ht="12.75" customHeight="1">
      <c r="A46" s="11"/>
      <c r="B46" s="11"/>
    </row>
    <row r="47" spans="1:2" ht="12.75" customHeight="1">
      <c r="A47" s="11"/>
      <c r="B47" s="11"/>
    </row>
    <row r="48" spans="1:2" ht="12.75" customHeight="1">
      <c r="A48" s="11"/>
      <c r="B48" s="11"/>
    </row>
    <row r="49" spans="1:2" ht="12.75" customHeight="1">
      <c r="A49" s="11"/>
      <c r="B49" s="11"/>
    </row>
    <row r="50" spans="1:2" ht="12.75" customHeight="1">
      <c r="A50" s="11"/>
      <c r="B50" s="11"/>
    </row>
    <row r="51" spans="1:2" ht="12.75" customHeight="1">
      <c r="A51" s="11"/>
      <c r="B51" s="11"/>
    </row>
    <row r="52" spans="1:2" ht="12.75" customHeight="1">
      <c r="A52" s="11"/>
      <c r="B52" s="11"/>
    </row>
    <row r="53" spans="1:2" ht="12.75" customHeight="1">
      <c r="A53" s="11"/>
      <c r="B53" s="11"/>
    </row>
    <row r="54" spans="1:2" ht="12.75" customHeight="1">
      <c r="A54" s="11"/>
      <c r="B54" s="11"/>
    </row>
    <row r="55" spans="1:2" ht="12.75" customHeight="1">
      <c r="A55" s="11"/>
      <c r="B55" s="11"/>
    </row>
    <row r="56" spans="1:2" ht="12.75" customHeight="1">
      <c r="A56" s="11"/>
      <c r="B56" s="11"/>
    </row>
    <row r="57" spans="1:2" ht="12.75" customHeight="1">
      <c r="A57" s="11"/>
      <c r="B57" s="11"/>
    </row>
    <row r="58" spans="1:2" ht="12.75" customHeight="1">
      <c r="A58" s="11"/>
      <c r="B58" s="11"/>
    </row>
    <row r="59" spans="1:2" ht="12.75" customHeight="1">
      <c r="A59" s="11"/>
      <c r="B59" s="11"/>
    </row>
    <row r="60" spans="1:2" ht="12.75" customHeight="1">
      <c r="A60" s="11"/>
      <c r="B60" s="11"/>
    </row>
    <row r="61" spans="1:2" ht="12.75" customHeight="1">
      <c r="A61" s="11"/>
      <c r="B61" s="11"/>
    </row>
    <row r="62" spans="1:2" ht="12.75" customHeight="1">
      <c r="A62" s="11"/>
      <c r="B62" s="11"/>
    </row>
    <row r="63" spans="1:2" ht="12.75" customHeight="1">
      <c r="A63" s="11"/>
      <c r="B63" s="11"/>
    </row>
    <row r="64" spans="1:2" ht="12.75" customHeight="1">
      <c r="A64" s="11"/>
      <c r="B64" s="11"/>
    </row>
    <row r="65" spans="1:2" ht="12.75" customHeight="1">
      <c r="A65" s="11"/>
      <c r="B65" s="11"/>
    </row>
    <row r="66" spans="1:2" ht="12.75" customHeight="1">
      <c r="A66" s="11"/>
      <c r="B66" s="11"/>
    </row>
    <row r="67" spans="1:2" ht="12.75" customHeight="1">
      <c r="A67" s="11"/>
      <c r="B67" s="11"/>
    </row>
    <row r="68" spans="1:2" ht="12.75" customHeight="1">
      <c r="A68" s="11"/>
      <c r="B68" s="11"/>
    </row>
    <row r="69" spans="1:2" ht="12.75" customHeight="1">
      <c r="A69" s="11"/>
      <c r="B69" s="11"/>
    </row>
    <row r="70" spans="1:2" ht="12.75" customHeight="1">
      <c r="A70" s="11"/>
      <c r="B70" s="11"/>
    </row>
    <row r="71" spans="1:2" ht="12.75" customHeight="1">
      <c r="A71" s="11"/>
      <c r="B71" s="11"/>
    </row>
    <row r="72" spans="1:2" ht="12.75" customHeight="1">
      <c r="A72" s="11"/>
      <c r="B72" s="11"/>
    </row>
    <row r="73" spans="1:2" ht="12.75" customHeight="1">
      <c r="A73" s="11"/>
      <c r="B73" s="11"/>
    </row>
    <row r="74" spans="1:2" ht="12.75" customHeight="1">
      <c r="A74" s="11"/>
      <c r="B74" s="11"/>
    </row>
    <row r="75" spans="1:2" ht="12.75" customHeight="1">
      <c r="A75" s="11"/>
      <c r="B75" s="11"/>
    </row>
    <row r="76" spans="1:2" ht="12.75" customHeight="1">
      <c r="A76" s="11"/>
      <c r="B76" s="11"/>
    </row>
    <row r="77" spans="1:2" ht="12.75" customHeight="1">
      <c r="A77" s="11"/>
      <c r="B77" s="11"/>
    </row>
    <row r="78" spans="1:2" ht="12.75" customHeight="1">
      <c r="A78" s="11"/>
      <c r="B78" s="11"/>
    </row>
    <row r="79" spans="1:2" ht="12.75" customHeight="1">
      <c r="A79" s="11"/>
      <c r="B79" s="11"/>
    </row>
    <row r="80" spans="1:2" ht="12.75" customHeight="1">
      <c r="A80" s="11"/>
      <c r="B80" s="11"/>
    </row>
    <row r="81" spans="1:2" ht="12.75" customHeight="1">
      <c r="A81" s="11"/>
      <c r="B81" s="11"/>
    </row>
    <row r="82" spans="1:2" ht="12.75" customHeight="1">
      <c r="A82" s="11"/>
      <c r="B82" s="11"/>
    </row>
    <row r="83" spans="1:2" ht="12.75" customHeight="1">
      <c r="A83" s="11"/>
      <c r="B83" s="11"/>
    </row>
    <row r="84" spans="1:2" ht="12.75" customHeight="1">
      <c r="A84" s="11"/>
      <c r="B84" s="11"/>
    </row>
    <row r="85" spans="1:2" ht="12.75" customHeight="1">
      <c r="A85" s="11"/>
      <c r="B85" s="11"/>
    </row>
    <row r="86" spans="1:2" ht="12.75" customHeight="1">
      <c r="A86" s="11"/>
      <c r="B86" s="11"/>
    </row>
    <row r="87" spans="1:2" ht="12.75" customHeight="1">
      <c r="A87" s="11"/>
      <c r="B87" s="11"/>
    </row>
    <row r="88" spans="1:2" ht="12.75" customHeight="1">
      <c r="A88" s="11"/>
      <c r="B88" s="11"/>
    </row>
    <row r="89" spans="1:2" ht="12.75" customHeight="1">
      <c r="A89" s="11"/>
      <c r="B89" s="11"/>
    </row>
    <row r="90" spans="1:2" ht="12.75" customHeight="1">
      <c r="A90" s="11"/>
      <c r="B90" s="11"/>
    </row>
    <row r="91" spans="1:2" ht="12.75" customHeight="1">
      <c r="A91" s="11"/>
      <c r="B91" s="11"/>
    </row>
    <row r="92" spans="1:2" ht="12.75" customHeight="1">
      <c r="A92" s="11"/>
      <c r="B92" s="11"/>
    </row>
    <row r="93" spans="1:2" ht="12.75" customHeight="1">
      <c r="A93" s="11"/>
      <c r="B93" s="11"/>
    </row>
    <row r="94" spans="1:2" ht="12.75" customHeight="1">
      <c r="A94" s="11"/>
      <c r="B94" s="11"/>
    </row>
    <row r="95" spans="1:2" ht="12.75" customHeight="1">
      <c r="A95" s="11"/>
      <c r="B95" s="11"/>
    </row>
    <row r="96" spans="1:2" ht="12.75" customHeight="1">
      <c r="A96" s="11"/>
      <c r="B96" s="11"/>
    </row>
    <row r="97" spans="1:2" ht="12.75" customHeight="1">
      <c r="A97" s="11"/>
      <c r="B97" s="11"/>
    </row>
    <row r="98" spans="1:2" ht="12.75" customHeight="1">
      <c r="A98" s="11"/>
      <c r="B98" s="11"/>
    </row>
    <row r="99" spans="1:2" ht="12.75" customHeight="1">
      <c r="A99" s="11"/>
      <c r="B99" s="11"/>
    </row>
    <row r="100" spans="1:2" ht="12.75" customHeight="1">
      <c r="A100" s="11"/>
      <c r="B100" s="11"/>
    </row>
    <row r="101" spans="1:2" ht="12.75" customHeight="1">
      <c r="A101" s="11"/>
      <c r="B101" s="11"/>
    </row>
    <row r="102" spans="1:2" ht="12.75" customHeight="1">
      <c r="A102" s="11"/>
      <c r="B102" s="11"/>
    </row>
    <row r="103" spans="1:2" ht="12.75" customHeight="1">
      <c r="A103" s="11"/>
      <c r="B103" s="11"/>
    </row>
    <row r="104" spans="1:2" ht="12.75" customHeight="1">
      <c r="A104" s="11"/>
      <c r="B104" s="11"/>
    </row>
    <row r="105" spans="1:2" ht="12.75" customHeight="1">
      <c r="A105" s="11"/>
      <c r="B105" s="11"/>
    </row>
    <row r="106" spans="1:2" ht="12.75" customHeight="1">
      <c r="A106" s="11"/>
      <c r="B106" s="11"/>
    </row>
    <row r="107" spans="1:2" ht="12.75" customHeight="1">
      <c r="A107" s="11"/>
      <c r="B107" s="11"/>
    </row>
    <row r="108" spans="1:2" ht="12.75" customHeight="1">
      <c r="A108" s="11"/>
      <c r="B108" s="11"/>
    </row>
    <row r="109" spans="1:2" ht="12.75" customHeight="1">
      <c r="A109" s="11"/>
      <c r="B109" s="11"/>
    </row>
    <row r="110" spans="1:2" ht="12.75" customHeight="1">
      <c r="A110" s="11"/>
      <c r="B110" s="11"/>
    </row>
    <row r="111" spans="1:2" ht="12.75" customHeight="1">
      <c r="A111" s="11"/>
      <c r="B111" s="11"/>
    </row>
    <row r="112" spans="1:2" ht="12.75" customHeight="1">
      <c r="A112" s="11"/>
      <c r="B112" s="11"/>
    </row>
    <row r="113" spans="1:2" ht="12.75" customHeight="1">
      <c r="A113" s="11"/>
      <c r="B113" s="11"/>
    </row>
    <row r="114" spans="1:2" ht="12.75" customHeight="1">
      <c r="A114" s="11"/>
      <c r="B114" s="11"/>
    </row>
    <row r="115" spans="1:2" ht="12.75" customHeight="1">
      <c r="A115" s="11"/>
      <c r="B115" s="11"/>
    </row>
    <row r="116" spans="1:2" ht="12.75" customHeight="1">
      <c r="A116" s="11"/>
      <c r="B116" s="11"/>
    </row>
    <row r="117" spans="1:2" ht="12.75" customHeight="1">
      <c r="A117" s="11"/>
      <c r="B117" s="11"/>
    </row>
    <row r="118" spans="1:2" ht="12.75" customHeight="1">
      <c r="A118" s="11"/>
      <c r="B118" s="11"/>
    </row>
    <row r="119" spans="1:2" ht="12.75" customHeight="1">
      <c r="A119" s="11"/>
      <c r="B119" s="11"/>
    </row>
    <row r="120" spans="1:2" ht="12.75" customHeight="1">
      <c r="A120" s="11"/>
      <c r="B120" s="11"/>
    </row>
    <row r="121" spans="1:2" ht="12.75" customHeight="1">
      <c r="A121" s="11"/>
      <c r="B121" s="11"/>
    </row>
    <row r="122" spans="1:2" ht="12.75" customHeight="1">
      <c r="A122" s="11"/>
      <c r="B122" s="11"/>
    </row>
    <row r="123" spans="1:2" ht="12.75" customHeight="1">
      <c r="A123" s="11"/>
      <c r="B123" s="11"/>
    </row>
    <row r="124" spans="1:2" ht="12.75" customHeight="1">
      <c r="A124" s="11"/>
      <c r="B124" s="11"/>
    </row>
    <row r="125" spans="1:2" ht="12.75" customHeight="1">
      <c r="A125" s="11"/>
      <c r="B125" s="11"/>
    </row>
    <row r="126" spans="1:2" ht="12.75" customHeight="1">
      <c r="A126" s="11"/>
      <c r="B126" s="11"/>
    </row>
    <row r="127" spans="1:2" ht="12.75" customHeight="1">
      <c r="A127" s="11"/>
      <c r="B127" s="11"/>
    </row>
    <row r="128" spans="1:2" ht="12.75" customHeight="1">
      <c r="A128" s="11"/>
      <c r="B128" s="11"/>
    </row>
    <row r="129" spans="1:2" ht="12.75" customHeight="1">
      <c r="A129" s="11"/>
      <c r="B129" s="11"/>
    </row>
    <row r="130" spans="1:2" ht="12.75" customHeight="1">
      <c r="A130" s="11"/>
      <c r="B130" s="11"/>
    </row>
    <row r="131" spans="1:2" ht="12.75" customHeight="1">
      <c r="A131" s="11"/>
      <c r="B131" s="11"/>
    </row>
    <row r="132" spans="1:2" ht="12.75" customHeight="1">
      <c r="A132" s="11"/>
      <c r="B132" s="11"/>
    </row>
    <row r="133" spans="1:2" ht="12.75" customHeight="1">
      <c r="A133" s="11"/>
      <c r="B133" s="11"/>
    </row>
    <row r="134" spans="1:2" ht="12.75" customHeight="1">
      <c r="A134" s="11"/>
      <c r="B134" s="11"/>
    </row>
    <row r="135" spans="1:2" ht="12.75" customHeight="1">
      <c r="A135" s="11"/>
      <c r="B135" s="11"/>
    </row>
    <row r="136" spans="1:2" ht="12.75" customHeight="1">
      <c r="A136" s="11"/>
      <c r="B136" s="11"/>
    </row>
    <row r="137" spans="1:2" ht="12.75" customHeight="1">
      <c r="A137" s="11"/>
      <c r="B137" s="11"/>
    </row>
    <row r="138" spans="1:2" ht="12.75" customHeight="1">
      <c r="A138" s="11"/>
      <c r="B138" s="11"/>
    </row>
    <row r="139" spans="1:2" ht="12.75" customHeight="1">
      <c r="A139" s="11"/>
      <c r="B139" s="11"/>
    </row>
    <row r="140" spans="1:2" ht="12.75" customHeight="1">
      <c r="A140" s="11"/>
      <c r="B140" s="11"/>
    </row>
    <row r="141" spans="1:2" ht="12.75" customHeight="1">
      <c r="A141" s="11"/>
      <c r="B141" s="11"/>
    </row>
    <row r="142" spans="1:2" ht="12.75" customHeight="1">
      <c r="A142" s="11"/>
      <c r="B142" s="11"/>
    </row>
    <row r="143" spans="1:2" ht="12.75" customHeight="1">
      <c r="A143" s="11"/>
      <c r="B143" s="11"/>
    </row>
    <row r="144" spans="1:2" ht="12.75" customHeight="1">
      <c r="A144" s="11"/>
      <c r="B144" s="11"/>
    </row>
    <row r="145" spans="1:2" ht="12.75" customHeight="1">
      <c r="A145" s="11"/>
      <c r="B145" s="11"/>
    </row>
    <row r="146" spans="1:2" ht="12.75" customHeight="1">
      <c r="A146" s="11"/>
      <c r="B146" s="11"/>
    </row>
    <row r="147" spans="1:2" ht="12.75" customHeight="1">
      <c r="A147" s="11"/>
      <c r="B147" s="11"/>
    </row>
    <row r="148" spans="1:2" ht="12.75" customHeight="1">
      <c r="A148" s="11"/>
      <c r="B148" s="11"/>
    </row>
    <row r="149" spans="1:2" ht="12.75" customHeight="1">
      <c r="A149" s="11"/>
      <c r="B149" s="11"/>
    </row>
    <row r="150" spans="1:2" ht="12.75" customHeight="1">
      <c r="A150" s="11"/>
      <c r="B150" s="11"/>
    </row>
    <row r="151" spans="1:2" ht="12.75" customHeight="1">
      <c r="A151" s="11"/>
      <c r="B151" s="11"/>
    </row>
    <row r="152" spans="1:2" ht="12.75" customHeight="1">
      <c r="A152" s="11"/>
      <c r="B152" s="11"/>
    </row>
    <row r="153" spans="1:2" ht="12.75" customHeight="1">
      <c r="A153" s="11"/>
      <c r="B153" s="11"/>
    </row>
    <row r="154" spans="1:2" ht="12.75" customHeight="1">
      <c r="A154" s="11"/>
      <c r="B154" s="11"/>
    </row>
    <row r="155" spans="1:2" ht="12.75" customHeight="1">
      <c r="A155" s="11"/>
      <c r="B155" s="11"/>
    </row>
    <row r="156" spans="1:2" ht="12.75" customHeight="1">
      <c r="A156" s="11"/>
      <c r="B156" s="11"/>
    </row>
    <row r="157" spans="1:2" ht="12.75" customHeight="1">
      <c r="A157" s="11"/>
      <c r="B157" s="11"/>
    </row>
    <row r="158" spans="1:2" ht="12.75" customHeight="1">
      <c r="A158" s="11"/>
      <c r="B158" s="11"/>
    </row>
    <row r="159" spans="1:2" ht="12.75" customHeight="1">
      <c r="A159" s="11"/>
      <c r="B159" s="11"/>
    </row>
    <row r="160" spans="1:2" ht="12.75" customHeight="1">
      <c r="A160" s="11"/>
      <c r="B160" s="11"/>
    </row>
    <row r="161" spans="1:2" ht="12.75" customHeight="1">
      <c r="A161" s="11"/>
      <c r="B161" s="11"/>
    </row>
    <row r="162" spans="1:2" ht="12.75" customHeight="1">
      <c r="A162" s="11"/>
      <c r="B162" s="11"/>
    </row>
    <row r="163" spans="1:2" ht="12.75" customHeight="1">
      <c r="A163" s="11"/>
      <c r="B163" s="11"/>
    </row>
    <row r="164" spans="1:2" ht="12.75" customHeight="1">
      <c r="A164" s="11"/>
      <c r="B164" s="11"/>
    </row>
    <row r="165" spans="1:2" ht="12.75" customHeight="1">
      <c r="A165" s="11"/>
      <c r="B165" s="11"/>
    </row>
    <row r="166" spans="1:2" ht="12.75" customHeight="1">
      <c r="A166" s="11"/>
      <c r="B166" s="11"/>
    </row>
    <row r="167" spans="1:2" ht="12.75" customHeight="1">
      <c r="A167" s="11"/>
      <c r="B167" s="11"/>
    </row>
    <row r="168" spans="1:2" ht="12.75" customHeight="1">
      <c r="A168" s="11"/>
      <c r="B168" s="11"/>
    </row>
    <row r="169" spans="1:2" ht="12.75" customHeight="1">
      <c r="A169" s="11"/>
      <c r="B169" s="11"/>
    </row>
    <row r="170" spans="1:2" ht="12.75" customHeight="1">
      <c r="A170" s="11"/>
      <c r="B170" s="11"/>
    </row>
    <row r="171" spans="1:2" ht="12.75" customHeight="1">
      <c r="A171" s="11"/>
      <c r="B171" s="11"/>
    </row>
    <row r="172" spans="1:2" ht="12.75" customHeight="1">
      <c r="A172" s="11"/>
      <c r="B172" s="11"/>
    </row>
    <row r="173" spans="1:2" ht="12.75" customHeight="1">
      <c r="A173" s="11"/>
      <c r="B173" s="11"/>
    </row>
    <row r="174" spans="1:2" ht="12.75" customHeight="1">
      <c r="A174" s="11"/>
      <c r="B174" s="11"/>
    </row>
    <row r="175" spans="1:2" ht="12.75" customHeight="1">
      <c r="A175" s="11"/>
      <c r="B175" s="11"/>
    </row>
    <row r="176" spans="1:2" ht="12.75" customHeight="1">
      <c r="A176" s="11"/>
      <c r="B176" s="11"/>
    </row>
    <row r="177" spans="1:2" ht="12.75" customHeight="1">
      <c r="A177" s="11"/>
      <c r="B177" s="11"/>
    </row>
    <row r="178" spans="1:2" ht="12.75" customHeight="1">
      <c r="A178" s="11"/>
      <c r="B178" s="11"/>
    </row>
    <row r="179" spans="1:2" ht="12.75" customHeight="1">
      <c r="A179" s="11"/>
      <c r="B179" s="11"/>
    </row>
    <row r="180" spans="1:2" ht="12.75" customHeight="1">
      <c r="A180" s="11"/>
      <c r="B180" s="11"/>
    </row>
    <row r="181" spans="1:2" ht="12.75" customHeight="1">
      <c r="A181" s="11"/>
      <c r="B181" s="11"/>
    </row>
    <row r="182" spans="1:2" ht="12.75" customHeight="1">
      <c r="A182" s="11"/>
      <c r="B182" s="11"/>
    </row>
    <row r="183" spans="1:2" ht="12.75" customHeight="1">
      <c r="A183" s="11"/>
      <c r="B183" s="11"/>
    </row>
    <row r="184" spans="1:2" ht="12.75" customHeight="1">
      <c r="A184" s="11"/>
      <c r="B184" s="11"/>
    </row>
    <row r="185" spans="1:2" ht="12.75" customHeight="1">
      <c r="A185" s="11"/>
      <c r="B185" s="11"/>
    </row>
    <row r="186" spans="1:2" ht="12.75" customHeight="1">
      <c r="A186" s="11"/>
      <c r="B186" s="11"/>
    </row>
    <row r="187" spans="1:2" ht="12.75" customHeight="1">
      <c r="A187" s="11"/>
      <c r="B187" s="11"/>
    </row>
    <row r="188" spans="1:2" ht="12.75" customHeight="1">
      <c r="A188" s="11"/>
      <c r="B188" s="11"/>
    </row>
    <row r="189" spans="1:2" ht="12.75" customHeight="1">
      <c r="A189" s="11"/>
      <c r="B189" s="11"/>
    </row>
    <row r="190" spans="1:2" ht="12.75" customHeight="1">
      <c r="A190" s="11"/>
      <c r="B190" s="11"/>
    </row>
    <row r="191" spans="1:2" ht="12.75" customHeight="1">
      <c r="A191" s="11"/>
      <c r="B191" s="11"/>
    </row>
    <row r="192" spans="1:2" ht="12.75" customHeight="1">
      <c r="A192" s="11"/>
      <c r="B192" s="11"/>
    </row>
    <row r="193" spans="1:2" ht="12.75" customHeight="1">
      <c r="A193" s="11"/>
      <c r="B193" s="11"/>
    </row>
    <row r="194" spans="1:2" ht="12.75" customHeight="1">
      <c r="A194" s="11"/>
      <c r="B194" s="11"/>
    </row>
    <row r="195" spans="1:2" ht="12.75" customHeight="1">
      <c r="A195" s="11"/>
      <c r="B195" s="11"/>
    </row>
    <row r="196" spans="1:2" ht="12.75" customHeight="1">
      <c r="A196" s="11"/>
      <c r="B196" s="11"/>
    </row>
    <row r="197" spans="1:2" ht="12.75" customHeight="1">
      <c r="A197" s="11"/>
      <c r="B197" s="11"/>
    </row>
    <row r="198" spans="1:2" ht="12.75" customHeight="1">
      <c r="A198" s="11"/>
      <c r="B198" s="11"/>
    </row>
    <row r="199" spans="1:2" ht="12.75" customHeight="1">
      <c r="A199" s="11"/>
      <c r="B199" s="11"/>
    </row>
    <row r="200" spans="1:2" ht="12.75" customHeight="1">
      <c r="A200" s="11"/>
      <c r="B200" s="11"/>
    </row>
    <row r="201" spans="1:2" ht="12.75" customHeight="1">
      <c r="A201" s="11"/>
      <c r="B201" s="11"/>
    </row>
    <row r="202" spans="1:2" ht="12.75" customHeight="1">
      <c r="A202" s="11"/>
      <c r="B202" s="11"/>
    </row>
    <row r="203" spans="1:2" ht="12.75" customHeight="1">
      <c r="A203" s="11"/>
      <c r="B203" s="11"/>
    </row>
    <row r="204" spans="1:2" ht="12.75" customHeight="1">
      <c r="A204" s="11"/>
      <c r="B204" s="11"/>
    </row>
    <row r="205" spans="1:2" ht="12.75" customHeight="1">
      <c r="A205" s="11"/>
      <c r="B205" s="11"/>
    </row>
    <row r="206" spans="1:2" ht="12.75" customHeight="1">
      <c r="A206" s="11"/>
      <c r="B206" s="11"/>
    </row>
    <row r="207" spans="1:2" ht="12.75" customHeight="1">
      <c r="A207" s="11"/>
      <c r="B207" s="11"/>
    </row>
    <row r="208" spans="1:2" ht="12.75" customHeight="1">
      <c r="A208" s="11"/>
      <c r="B208" s="11"/>
    </row>
    <row r="209" spans="1:2" ht="12.75" customHeight="1">
      <c r="A209" s="11"/>
      <c r="B209" s="11"/>
    </row>
    <row r="210" spans="1:2" ht="12.75" customHeight="1">
      <c r="A210" s="11"/>
      <c r="B210" s="11"/>
    </row>
    <row r="211" spans="1:2" ht="12.75" customHeight="1">
      <c r="A211" s="11"/>
      <c r="B211" s="11"/>
    </row>
    <row r="212" spans="1:2" ht="12.75" customHeight="1">
      <c r="A212" s="11"/>
      <c r="B212" s="11"/>
    </row>
    <row r="213" spans="1:2" ht="12.75" customHeight="1">
      <c r="A213" s="11"/>
      <c r="B213" s="11"/>
    </row>
    <row r="214" spans="1:2" ht="12.75" customHeight="1">
      <c r="A214" s="11"/>
      <c r="B214" s="11"/>
    </row>
    <row r="215" spans="1:2" ht="12.75" customHeight="1">
      <c r="A215" s="11"/>
      <c r="B215" s="11"/>
    </row>
    <row r="216" spans="1:2" ht="12.75" customHeight="1">
      <c r="A216" s="11"/>
      <c r="B216" s="11"/>
    </row>
    <row r="217" spans="1:2" ht="12.75" customHeight="1">
      <c r="A217" s="11"/>
      <c r="B217" s="11"/>
    </row>
    <row r="218" spans="1:2" ht="12.75" customHeight="1">
      <c r="A218" s="11"/>
      <c r="B218" s="11"/>
    </row>
    <row r="219" spans="1:2" ht="12.75" customHeight="1">
      <c r="A219" s="11"/>
      <c r="B219" s="11"/>
    </row>
    <row r="220" spans="1:2" ht="12.75" customHeight="1">
      <c r="A220" s="11"/>
      <c r="B220" s="11"/>
    </row>
    <row r="221" spans="1:2" ht="12.75" customHeight="1">
      <c r="A221" s="11"/>
      <c r="B221" s="11"/>
    </row>
    <row r="222" spans="1:2" ht="12.75" customHeight="1">
      <c r="A222" s="11"/>
      <c r="B222" s="11"/>
    </row>
    <row r="223" spans="1:2" ht="12.75" customHeight="1">
      <c r="A223" s="11"/>
      <c r="B223" s="11"/>
    </row>
    <row r="224" spans="1:2" ht="12.75" customHeight="1">
      <c r="A224" s="11"/>
      <c r="B224" s="11"/>
    </row>
    <row r="225" spans="1:2" ht="12.75" customHeight="1">
      <c r="A225" s="11"/>
      <c r="B225" s="11"/>
    </row>
    <row r="226" spans="1:2" ht="12.75" customHeight="1">
      <c r="A226" s="11"/>
      <c r="B226" s="11"/>
    </row>
    <row r="227" spans="1:2" ht="12.75" customHeight="1">
      <c r="A227" s="11"/>
      <c r="B227" s="11"/>
    </row>
    <row r="228" spans="1:2" ht="12.75" customHeight="1">
      <c r="A228" s="11"/>
      <c r="B228" s="11"/>
    </row>
    <row r="229" spans="1:2" ht="12.75" customHeight="1">
      <c r="A229" s="11"/>
      <c r="B229" s="11"/>
    </row>
    <row r="230" spans="1:2" ht="12.75" customHeight="1">
      <c r="A230" s="11"/>
      <c r="B230" s="11"/>
    </row>
    <row r="231" spans="1:2" ht="12.75" customHeight="1">
      <c r="A231" s="11"/>
      <c r="B231" s="11"/>
    </row>
    <row r="232" spans="1:2" ht="12.75" customHeight="1">
      <c r="A232" s="11"/>
      <c r="B232" s="11"/>
    </row>
    <row r="233" spans="1:2" ht="12.75" customHeight="1">
      <c r="A233" s="11"/>
      <c r="B233" s="11"/>
    </row>
    <row r="234" spans="1:2" ht="12.75" customHeight="1">
      <c r="A234" s="11"/>
      <c r="B234" s="11"/>
    </row>
    <row r="235" spans="1:2" ht="12.75" customHeight="1">
      <c r="A235" s="11"/>
      <c r="B235" s="11"/>
    </row>
    <row r="236" spans="1:2" ht="12.75" customHeight="1">
      <c r="A236" s="11"/>
      <c r="B236" s="11"/>
    </row>
    <row r="237" spans="1:2" ht="12.75" customHeight="1">
      <c r="A237" s="11"/>
      <c r="B237" s="11"/>
    </row>
    <row r="238" spans="1:2" ht="12.75" customHeight="1">
      <c r="A238" s="11"/>
      <c r="B238" s="11"/>
    </row>
    <row r="239" spans="1:2" ht="12.75" customHeight="1">
      <c r="A239" s="11"/>
      <c r="B239" s="11"/>
    </row>
    <row r="240" spans="1:2" ht="12.75" customHeight="1">
      <c r="A240" s="11"/>
      <c r="B240" s="11"/>
    </row>
    <row r="241" spans="1:2" ht="12.75" customHeight="1">
      <c r="A241" s="11"/>
      <c r="B241" s="11"/>
    </row>
    <row r="242" spans="1:2" ht="12.75" customHeight="1">
      <c r="A242" s="11"/>
      <c r="B242" s="11"/>
    </row>
    <row r="243" spans="1:2" ht="12.75" customHeight="1">
      <c r="A243" s="11"/>
      <c r="B243" s="11"/>
    </row>
    <row r="244" spans="1:2" ht="12.75" customHeight="1">
      <c r="A244" s="11"/>
      <c r="B244" s="11"/>
    </row>
    <row r="245" spans="1:2" ht="12.75" customHeight="1">
      <c r="A245" s="11"/>
      <c r="B245" s="11"/>
    </row>
    <row r="246" spans="1:2" ht="12.75" customHeight="1">
      <c r="A246" s="11"/>
      <c r="B246" s="11"/>
    </row>
    <row r="247" spans="1:2" ht="12.75" customHeight="1">
      <c r="A247" s="11"/>
      <c r="B247" s="11"/>
    </row>
    <row r="248" spans="1:2" ht="12.75" customHeight="1">
      <c r="A248" s="11"/>
      <c r="B248" s="11"/>
    </row>
    <row r="249" spans="1:2" ht="12.75" customHeight="1">
      <c r="A249" s="11"/>
      <c r="B249" s="11"/>
    </row>
    <row r="250" spans="1:2" ht="12.75" customHeight="1">
      <c r="A250" s="11"/>
      <c r="B250" s="11"/>
    </row>
    <row r="251" spans="1:2" ht="12.75" customHeight="1">
      <c r="A251" s="11"/>
      <c r="B251" s="11"/>
    </row>
    <row r="252" spans="1:2" ht="12.75" customHeight="1">
      <c r="A252" s="11"/>
      <c r="B252" s="11"/>
    </row>
    <row r="253" spans="1:2" ht="12.75" customHeight="1">
      <c r="A253" s="11"/>
      <c r="B253" s="11"/>
    </row>
    <row r="254" spans="1:2" ht="12.75" customHeight="1">
      <c r="A254" s="11"/>
      <c r="B254" s="11"/>
    </row>
    <row r="255" spans="1:2" ht="12.75" customHeight="1">
      <c r="A255" s="11"/>
      <c r="B255" s="11"/>
    </row>
    <row r="256" spans="1:2" ht="12.75" customHeight="1">
      <c r="A256" s="11"/>
      <c r="B256" s="11"/>
    </row>
    <row r="257" spans="1:2" ht="12.75" customHeight="1">
      <c r="A257" s="11"/>
      <c r="B257" s="11"/>
    </row>
    <row r="258" spans="1:2" ht="12.75" customHeight="1">
      <c r="A258" s="11"/>
      <c r="B258" s="11"/>
    </row>
    <row r="259" spans="1:2" ht="12.75" customHeight="1">
      <c r="A259" s="11"/>
      <c r="B259" s="11"/>
    </row>
    <row r="260" spans="1:2" ht="12.75" customHeight="1">
      <c r="A260" s="11"/>
      <c r="B260" s="11"/>
    </row>
    <row r="261" spans="1:2" ht="12.75" customHeight="1">
      <c r="A261" s="11"/>
      <c r="B261" s="11"/>
    </row>
    <row r="262" spans="1:2" ht="12.75" customHeight="1">
      <c r="A262" s="11"/>
      <c r="B262" s="11"/>
    </row>
    <row r="263" spans="1:2" ht="12.75" customHeight="1">
      <c r="A263" s="11"/>
      <c r="B263" s="11"/>
    </row>
    <row r="264" spans="1:2" ht="12.75" customHeight="1">
      <c r="A264" s="11"/>
      <c r="B264" s="11"/>
    </row>
    <row r="265" spans="1:2" ht="12.75" customHeight="1">
      <c r="A265" s="11"/>
      <c r="B265" s="11"/>
    </row>
    <row r="266" spans="1:2" ht="12.75" customHeight="1">
      <c r="A266" s="11"/>
      <c r="B266" s="11"/>
    </row>
    <row r="267" spans="1:2" ht="12.75" customHeight="1">
      <c r="A267" s="11"/>
      <c r="B267" s="11"/>
    </row>
    <row r="268" spans="1:2" ht="12.75" customHeight="1">
      <c r="A268" s="11"/>
      <c r="B268" s="11"/>
    </row>
    <row r="269" spans="1:2" ht="12.75" customHeight="1">
      <c r="A269" s="11"/>
      <c r="B269" s="11"/>
    </row>
    <row r="270" spans="1:2" ht="12.75" customHeight="1">
      <c r="A270" s="11"/>
      <c r="B270" s="11"/>
    </row>
    <row r="271" spans="1:2" ht="12.75" customHeight="1">
      <c r="A271" s="11"/>
      <c r="B271" s="11"/>
    </row>
    <row r="272" spans="1:2" ht="12.75" customHeight="1">
      <c r="A272" s="11"/>
      <c r="B272" s="11"/>
    </row>
    <row r="273" spans="1:2" ht="12.75" customHeight="1">
      <c r="A273" s="11"/>
      <c r="B273" s="11"/>
    </row>
    <row r="274" spans="1:2" ht="12.75" customHeight="1">
      <c r="A274" s="11"/>
      <c r="B274" s="11"/>
    </row>
    <row r="275" spans="1:2" ht="12.75" customHeight="1">
      <c r="A275" s="11"/>
      <c r="B275" s="11"/>
    </row>
    <row r="276" spans="1:2" ht="12.75" customHeight="1">
      <c r="A276" s="11"/>
      <c r="B276" s="11"/>
    </row>
    <row r="277" spans="1:2" ht="12.75" customHeight="1">
      <c r="A277" s="11"/>
      <c r="B277" s="11"/>
    </row>
    <row r="278" spans="1:2" ht="12.75" customHeight="1">
      <c r="A278" s="11"/>
      <c r="B278" s="11"/>
    </row>
    <row r="279" spans="1:2" ht="12.75" customHeight="1">
      <c r="A279" s="11"/>
      <c r="B279" s="11"/>
    </row>
    <row r="280" spans="1:2" ht="12.75" customHeight="1">
      <c r="A280" s="11"/>
      <c r="B280" s="11"/>
    </row>
    <row r="281" spans="1:2" ht="12.75" customHeight="1">
      <c r="A281" s="11"/>
      <c r="B281" s="11"/>
    </row>
    <row r="282" spans="1:2" ht="12.75" customHeight="1">
      <c r="A282" s="11"/>
      <c r="B282" s="11"/>
    </row>
    <row r="283" spans="1:2" ht="12.75" customHeight="1">
      <c r="A283" s="11"/>
      <c r="B283" s="11"/>
    </row>
    <row r="284" spans="1:2" ht="12.75" customHeight="1">
      <c r="A284" s="11"/>
      <c r="B284" s="11"/>
    </row>
    <row r="285" spans="1:2" ht="12.75" customHeight="1">
      <c r="A285" s="11"/>
      <c r="B285" s="11"/>
    </row>
    <row r="286" spans="1:2" ht="12.75" customHeight="1">
      <c r="A286" s="11"/>
      <c r="B286" s="11"/>
    </row>
    <row r="287" spans="1:2" ht="12.75" customHeight="1">
      <c r="A287" s="11"/>
      <c r="B287" s="11"/>
    </row>
    <row r="288" spans="1:2" ht="12.75" customHeight="1">
      <c r="A288" s="11"/>
      <c r="B288" s="11"/>
    </row>
    <row r="289" spans="1:2" ht="12.75" customHeight="1">
      <c r="A289" s="11"/>
      <c r="B289" s="11"/>
    </row>
    <row r="290" spans="1:2" ht="12.75" customHeight="1">
      <c r="A290" s="11"/>
      <c r="B290" s="11"/>
    </row>
    <row r="291" spans="1:2" ht="12.75" customHeight="1">
      <c r="A291" s="11"/>
      <c r="B291" s="11"/>
    </row>
    <row r="292" spans="1:2" ht="12.75" customHeight="1">
      <c r="A292" s="11"/>
      <c r="B292" s="11"/>
    </row>
    <row r="293" spans="1:2" ht="12.75" customHeight="1">
      <c r="A293" s="11"/>
      <c r="B293" s="11"/>
    </row>
    <row r="294" spans="1:2" ht="12.75" customHeight="1">
      <c r="A294" s="11"/>
      <c r="B294" s="11"/>
    </row>
    <row r="295" spans="1:2" ht="12.75" customHeight="1">
      <c r="A295" s="11"/>
      <c r="B295" s="11"/>
    </row>
    <row r="296" spans="1:2" ht="12.75" customHeight="1">
      <c r="A296" s="11"/>
      <c r="B296" s="11"/>
    </row>
    <row r="297" spans="1:2" ht="12.75" customHeight="1">
      <c r="A297" s="11"/>
      <c r="B297" s="11"/>
    </row>
    <row r="298" spans="1:2" ht="12.75" customHeight="1">
      <c r="A298" s="11"/>
      <c r="B298" s="11"/>
    </row>
    <row r="299" spans="1:2" ht="12.75" customHeight="1">
      <c r="A299" s="11"/>
      <c r="B299" s="11"/>
    </row>
    <row r="300" spans="1:2" ht="12.75" customHeight="1">
      <c r="A300" s="11"/>
      <c r="B300" s="11"/>
    </row>
    <row r="301" spans="1:2" ht="12.75" customHeight="1">
      <c r="A301" s="11"/>
      <c r="B301" s="11"/>
    </row>
    <row r="302" spans="1:2" ht="12.75" customHeight="1">
      <c r="A302" s="11"/>
      <c r="B302" s="11"/>
    </row>
    <row r="303" spans="1:2" ht="12.75" customHeight="1">
      <c r="A303" s="11"/>
      <c r="B303" s="11"/>
    </row>
    <row r="304" spans="1:2" ht="12.75" customHeight="1">
      <c r="A304" s="11"/>
      <c r="B304" s="11"/>
    </row>
    <row r="305" spans="1:2" ht="12.75" customHeight="1">
      <c r="A305" s="11"/>
      <c r="B305" s="11"/>
    </row>
    <row r="306" spans="1:2" ht="12.75" customHeight="1">
      <c r="A306" s="11"/>
      <c r="B306" s="11"/>
    </row>
    <row r="307" spans="1:2" ht="12.75" customHeight="1">
      <c r="A307" s="11"/>
      <c r="B307" s="11"/>
    </row>
    <row r="308" spans="1:2" ht="12.75" customHeight="1">
      <c r="A308" s="11"/>
      <c r="B308" s="11"/>
    </row>
    <row r="309" spans="1:2" ht="12.75" customHeight="1">
      <c r="A309" s="11"/>
      <c r="B309" s="11"/>
    </row>
    <row r="310" spans="1:2" ht="12.75" customHeight="1">
      <c r="A310" s="11"/>
      <c r="B310" s="11"/>
    </row>
    <row r="311" spans="1:2" ht="12.75" customHeight="1">
      <c r="A311" s="11"/>
      <c r="B311" s="11"/>
    </row>
    <row r="312" spans="1:2" ht="12.75" customHeight="1">
      <c r="A312" s="11"/>
      <c r="B312" s="11"/>
    </row>
    <row r="313" spans="1:2" ht="12.75" customHeight="1">
      <c r="A313" s="11"/>
      <c r="B313" s="11"/>
    </row>
    <row r="314" spans="1:2" ht="12.75" customHeight="1">
      <c r="A314" s="11"/>
      <c r="B314" s="11"/>
    </row>
    <row r="315" spans="1:2" ht="12.75" customHeight="1">
      <c r="A315" s="11"/>
      <c r="B315" s="11"/>
    </row>
    <row r="316" spans="1:2" ht="12.75" customHeight="1">
      <c r="A316" s="11"/>
      <c r="B316" s="11"/>
    </row>
    <row r="317" spans="1:2" ht="12.75" customHeight="1">
      <c r="A317" s="11"/>
      <c r="B317" s="11"/>
    </row>
    <row r="318" spans="1:2" ht="12.75" customHeight="1">
      <c r="A318" s="11"/>
      <c r="B318" s="11"/>
    </row>
    <row r="319" spans="1:2" ht="12.75" customHeight="1">
      <c r="A319" s="11"/>
      <c r="B319" s="11"/>
    </row>
    <row r="320" spans="1:2" ht="12.75" customHeight="1">
      <c r="A320" s="11"/>
      <c r="B320" s="11"/>
    </row>
    <row r="321" spans="1:2" ht="12.75" customHeight="1">
      <c r="A321" s="11"/>
      <c r="B321" s="11"/>
    </row>
    <row r="322" spans="1:2" ht="12.75" customHeight="1">
      <c r="A322" s="11"/>
      <c r="B322" s="11"/>
    </row>
    <row r="323" spans="1:2" ht="12.75" customHeight="1">
      <c r="A323" s="11"/>
      <c r="B323" s="11"/>
    </row>
    <row r="324" spans="1:2" ht="12.75" customHeight="1">
      <c r="A324" s="11"/>
      <c r="B324" s="11"/>
    </row>
    <row r="325" spans="1:2" ht="12.75" customHeight="1">
      <c r="A325" s="11"/>
      <c r="B325" s="11"/>
    </row>
    <row r="326" spans="1:2" ht="12.75" customHeight="1">
      <c r="A326" s="11"/>
      <c r="B326" s="11"/>
    </row>
    <row r="327" spans="1:2" ht="12.75" customHeight="1">
      <c r="A327" s="11"/>
      <c r="B327" s="11"/>
    </row>
    <row r="328" spans="1:2" ht="12.75" customHeight="1">
      <c r="A328" s="11"/>
      <c r="B328" s="11"/>
    </row>
    <row r="329" spans="1:2" ht="12.75" customHeight="1">
      <c r="A329" s="11"/>
      <c r="B329" s="11"/>
    </row>
    <row r="330" spans="1:2" ht="12.75" customHeight="1">
      <c r="A330" s="11"/>
      <c r="B330" s="11"/>
    </row>
    <row r="331" spans="1:2" ht="12.75" customHeight="1">
      <c r="A331" s="11"/>
      <c r="B331" s="11"/>
    </row>
    <row r="332" spans="1:2" ht="12.75" customHeight="1">
      <c r="A332" s="11"/>
      <c r="B332" s="11"/>
    </row>
    <row r="333" spans="1:2" ht="12.75" customHeight="1">
      <c r="A333" s="11"/>
      <c r="B333" s="11"/>
    </row>
    <row r="334" spans="1:2" ht="12.75" customHeight="1">
      <c r="A334" s="11"/>
      <c r="B334" s="11"/>
    </row>
    <row r="335" spans="1:2" ht="12.75" customHeight="1">
      <c r="A335" s="11"/>
      <c r="B335" s="11"/>
    </row>
    <row r="336" spans="1:2" ht="12.75" customHeight="1">
      <c r="A336" s="11"/>
      <c r="B336" s="11"/>
    </row>
    <row r="337" spans="1:2" ht="12.75" customHeight="1">
      <c r="A337" s="11"/>
      <c r="B337" s="11"/>
    </row>
    <row r="338" spans="1:2" ht="12.75" customHeight="1">
      <c r="A338" s="11"/>
      <c r="B338" s="11"/>
    </row>
    <row r="339" spans="1:2" ht="12.75" customHeight="1">
      <c r="A339" s="11"/>
      <c r="B339" s="11"/>
    </row>
    <row r="340" spans="1:2" ht="12.75" customHeight="1">
      <c r="A340" s="11"/>
      <c r="B340" s="11"/>
    </row>
    <row r="341" spans="1:2" ht="12.75" customHeight="1">
      <c r="A341" s="11"/>
      <c r="B341" s="11"/>
    </row>
    <row r="342" spans="1:2" ht="12.75" customHeight="1">
      <c r="A342" s="11"/>
      <c r="B342" s="11"/>
    </row>
    <row r="343" spans="1:2" ht="12.75" customHeight="1">
      <c r="A343" s="11"/>
      <c r="B343" s="11"/>
    </row>
    <row r="344" spans="1:2" ht="12.75" customHeight="1">
      <c r="A344" s="11"/>
      <c r="B344" s="11"/>
    </row>
    <row r="345" spans="1:2" ht="12.75" customHeight="1">
      <c r="A345" s="11"/>
      <c r="B345" s="11"/>
    </row>
    <row r="346" spans="1:2" ht="12.75" customHeight="1">
      <c r="A346" s="11"/>
      <c r="B346" s="11"/>
    </row>
    <row r="347" spans="1:2" ht="12.75" customHeight="1">
      <c r="A347" s="11"/>
      <c r="B347" s="11"/>
    </row>
    <row r="348" spans="1:2" ht="12.75" customHeight="1">
      <c r="A348" s="11"/>
      <c r="B348" s="11"/>
    </row>
    <row r="349" spans="1:2" ht="12.75" customHeight="1">
      <c r="A349" s="11"/>
      <c r="B349" s="11"/>
    </row>
    <row r="350" spans="1:2" ht="12.75" customHeight="1">
      <c r="A350" s="11"/>
      <c r="B350" s="11"/>
    </row>
    <row r="351" spans="1:2" ht="12.75" customHeight="1">
      <c r="A351" s="11"/>
      <c r="B351" s="11"/>
    </row>
    <row r="352" spans="1:2" ht="12.75" customHeight="1">
      <c r="A352" s="11"/>
      <c r="B352" s="11"/>
    </row>
    <row r="353" spans="1:2" ht="12.75" customHeight="1">
      <c r="A353" s="11"/>
      <c r="B353" s="11"/>
    </row>
    <row r="354" spans="1:2" ht="12.75" customHeight="1">
      <c r="A354" s="11"/>
      <c r="B354" s="11"/>
    </row>
    <row r="355" spans="1:2" ht="12.75" customHeight="1">
      <c r="A355" s="11"/>
      <c r="B355" s="11"/>
    </row>
    <row r="356" spans="1:2" ht="12.75" customHeight="1">
      <c r="A356" s="11"/>
      <c r="B356" s="11"/>
    </row>
    <row r="357" spans="1:2" ht="12.75" customHeight="1">
      <c r="A357" s="11"/>
      <c r="B357" s="11"/>
    </row>
    <row r="358" spans="1:2" ht="12.75" customHeight="1">
      <c r="A358" s="11"/>
      <c r="B358" s="11"/>
    </row>
    <row r="359" spans="1:2" ht="12.75" customHeight="1">
      <c r="A359" s="11"/>
      <c r="B359" s="11"/>
    </row>
    <row r="360" spans="1:2" ht="12.75" customHeight="1">
      <c r="A360" s="11"/>
      <c r="B360" s="11"/>
    </row>
    <row r="361" spans="1:2" ht="12.75" customHeight="1">
      <c r="A361" s="11"/>
      <c r="B361" s="11"/>
    </row>
    <row r="362" spans="1:2" ht="12.75" customHeight="1">
      <c r="A362" s="11"/>
      <c r="B362" s="11"/>
    </row>
    <row r="363" spans="1:2" ht="12.75" customHeight="1">
      <c r="A363" s="11"/>
      <c r="B363" s="11"/>
    </row>
    <row r="364" spans="1:2" ht="12.75" customHeight="1">
      <c r="A364" s="11"/>
      <c r="B364" s="11"/>
    </row>
    <row r="365" spans="1:2" ht="12.75" customHeight="1">
      <c r="A365" s="11"/>
      <c r="B365" s="11"/>
    </row>
    <row r="366" spans="1:2" ht="12.75" customHeight="1">
      <c r="A366" s="11"/>
      <c r="B366" s="11"/>
    </row>
    <row r="367" spans="1:2" ht="12.75" customHeight="1">
      <c r="A367" s="11"/>
      <c r="B367" s="11"/>
    </row>
    <row r="368" spans="1:2" ht="12.75" customHeight="1">
      <c r="A368" s="11"/>
      <c r="B368" s="11"/>
    </row>
    <row r="369" spans="1:2" ht="12.75" customHeight="1">
      <c r="A369" s="11"/>
      <c r="B369" s="11"/>
    </row>
    <row r="370" spans="1:2" ht="12.75" customHeight="1">
      <c r="A370" s="11"/>
      <c r="B370" s="11"/>
    </row>
    <row r="371" spans="1:2" ht="12.75" customHeight="1">
      <c r="A371" s="11"/>
      <c r="B371" s="11"/>
    </row>
    <row r="372" spans="1:2" ht="12.75" customHeight="1">
      <c r="A372" s="11"/>
      <c r="B372" s="11"/>
    </row>
    <row r="373" spans="1:2" ht="12.75" customHeight="1">
      <c r="A373" s="11"/>
      <c r="B373" s="11"/>
    </row>
    <row r="374" spans="1:2" ht="12.75" customHeight="1">
      <c r="A374" s="11"/>
      <c r="B374" s="11"/>
    </row>
    <row r="375" spans="1:2" ht="12.75" customHeight="1">
      <c r="A375" s="11"/>
      <c r="B375" s="11"/>
    </row>
    <row r="376" spans="1:2" ht="12.75" customHeight="1">
      <c r="A376" s="11"/>
      <c r="B376" s="11"/>
    </row>
    <row r="377" spans="1:2" ht="12.75" customHeight="1">
      <c r="A377" s="11"/>
      <c r="B377" s="11"/>
    </row>
    <row r="378" spans="1:2" ht="12.75" customHeight="1">
      <c r="A378" s="11"/>
      <c r="B378" s="11"/>
    </row>
    <row r="379" spans="1:2" ht="12.75" customHeight="1">
      <c r="A379" s="11"/>
      <c r="B379" s="11"/>
    </row>
    <row r="380" spans="1:2" ht="12.75" customHeight="1">
      <c r="A380" s="11"/>
      <c r="B380" s="11"/>
    </row>
    <row r="381" spans="1:2" ht="12.75" customHeight="1">
      <c r="A381" s="11"/>
      <c r="B381" s="11"/>
    </row>
    <row r="382" spans="1:2" ht="12.75" customHeight="1">
      <c r="A382" s="11"/>
      <c r="B382" s="11"/>
    </row>
    <row r="383" spans="1:2" ht="12.75" customHeight="1">
      <c r="A383" s="11"/>
      <c r="B383" s="11"/>
    </row>
    <row r="384" spans="1:2" ht="12.75" customHeight="1">
      <c r="A384" s="11"/>
      <c r="B384" s="11"/>
    </row>
    <row r="385" spans="1:2" ht="12.75" customHeight="1">
      <c r="A385" s="11"/>
      <c r="B385" s="11"/>
    </row>
    <row r="386" spans="1:2" ht="12.75" customHeight="1">
      <c r="A386" s="11"/>
      <c r="B386" s="11"/>
    </row>
    <row r="387" spans="1:2" ht="12.75" customHeight="1">
      <c r="A387" s="11"/>
      <c r="B387" s="11"/>
    </row>
    <row r="388" spans="1:2" ht="12.75" customHeight="1">
      <c r="A388" s="11"/>
      <c r="B388" s="11"/>
    </row>
    <row r="389" spans="1:2" ht="12.75" customHeight="1">
      <c r="A389" s="11"/>
      <c r="B389" s="11"/>
    </row>
    <row r="390" spans="1:2" ht="12.75" customHeight="1">
      <c r="A390" s="11"/>
      <c r="B390" s="11"/>
    </row>
    <row r="391" spans="1:2" ht="12.75" customHeight="1">
      <c r="A391" s="11"/>
      <c r="B391" s="11"/>
    </row>
    <row r="392" spans="1:2" ht="12.75" customHeight="1">
      <c r="A392" s="11"/>
      <c r="B392" s="11"/>
    </row>
    <row r="393" spans="1:2" ht="12.75" customHeight="1">
      <c r="A393" s="11"/>
      <c r="B393" s="11"/>
    </row>
    <row r="394" spans="1:2" ht="12.75" customHeight="1">
      <c r="A394" s="11"/>
      <c r="B394" s="11"/>
    </row>
    <row r="395" spans="1:2" ht="12.75" customHeight="1">
      <c r="A395" s="11"/>
      <c r="B395" s="11"/>
    </row>
    <row r="396" spans="1:2" ht="12.75" customHeight="1">
      <c r="A396" s="11"/>
      <c r="B396" s="11"/>
    </row>
    <row r="397" spans="1:2" ht="12.75" customHeight="1">
      <c r="A397" s="11"/>
      <c r="B397" s="11"/>
    </row>
    <row r="398" spans="1:2" ht="12.75" customHeight="1">
      <c r="A398" s="11"/>
      <c r="B398" s="11"/>
    </row>
    <row r="399" spans="1:2" ht="12.75" customHeight="1">
      <c r="A399" s="11"/>
      <c r="B399" s="11"/>
    </row>
    <row r="400" spans="1:2" ht="12.75" customHeight="1">
      <c r="A400" s="11"/>
      <c r="B400" s="11"/>
    </row>
    <row r="401" spans="1:2" ht="12.75" customHeight="1">
      <c r="A401" s="11"/>
      <c r="B401" s="11"/>
    </row>
    <row r="402" spans="1:2" ht="12.75" customHeight="1">
      <c r="A402" s="11"/>
      <c r="B402" s="11"/>
    </row>
    <row r="403" spans="1:2" ht="12.75" customHeight="1">
      <c r="A403" s="11"/>
      <c r="B403" s="11"/>
    </row>
    <row r="404" spans="1:2" ht="12.75" customHeight="1">
      <c r="A404" s="11"/>
      <c r="B404" s="11"/>
    </row>
    <row r="405" spans="1:2" ht="12.75" customHeight="1">
      <c r="A405" s="11"/>
      <c r="B405" s="11"/>
    </row>
    <row r="406" spans="1:2" ht="12.75" customHeight="1">
      <c r="A406" s="11"/>
      <c r="B406" s="11"/>
    </row>
    <row r="407" spans="1:2" ht="12.75" customHeight="1">
      <c r="A407" s="11"/>
      <c r="B407" s="11"/>
    </row>
    <row r="408" spans="1:2" ht="12.75" customHeight="1">
      <c r="A408" s="11"/>
      <c r="B408" s="11"/>
    </row>
    <row r="409" spans="1:2" ht="12.75" customHeight="1">
      <c r="A409" s="11"/>
      <c r="B409" s="11"/>
    </row>
    <row r="410" spans="1:2" ht="12.75" customHeight="1">
      <c r="A410" s="11"/>
      <c r="B410" s="11"/>
    </row>
    <row r="411" spans="1:2" ht="12.75" customHeight="1">
      <c r="A411" s="11"/>
      <c r="B411" s="11"/>
    </row>
    <row r="412" spans="1:2" ht="12.75" customHeight="1">
      <c r="A412" s="11"/>
      <c r="B412" s="11"/>
    </row>
    <row r="413" spans="1:2" ht="12.75" customHeight="1">
      <c r="A413" s="11"/>
      <c r="B413" s="11"/>
    </row>
    <row r="414" spans="1:2" ht="12.75" customHeight="1">
      <c r="A414" s="11"/>
      <c r="B414" s="11"/>
    </row>
    <row r="415" spans="1:2" ht="12.75" customHeight="1">
      <c r="A415" s="11"/>
      <c r="B415" s="11"/>
    </row>
    <row r="416" spans="1:2" ht="12.75" customHeight="1">
      <c r="A416" s="11"/>
      <c r="B416" s="11"/>
    </row>
    <row r="417" spans="1:2" ht="12.75" customHeight="1">
      <c r="A417" s="11"/>
      <c r="B417" s="11"/>
    </row>
    <row r="418" spans="1:2" ht="12.75" customHeight="1">
      <c r="A418" s="11"/>
      <c r="B418" s="11"/>
    </row>
    <row r="419" spans="1:2" ht="12.75" customHeight="1">
      <c r="A419" s="11"/>
      <c r="B419" s="11"/>
    </row>
    <row r="420" spans="1:2" ht="12.75" customHeight="1">
      <c r="A420" s="11"/>
      <c r="B420" s="11"/>
    </row>
    <row r="421" spans="1:2" ht="12.75" customHeight="1">
      <c r="A421" s="11"/>
      <c r="B421" s="11"/>
    </row>
    <row r="422" spans="1:2" ht="12.75" customHeight="1">
      <c r="A422" s="11"/>
      <c r="B422" s="11"/>
    </row>
    <row r="423" spans="1:2" ht="12.75" customHeight="1">
      <c r="A423" s="11"/>
      <c r="B423" s="11"/>
    </row>
    <row r="424" spans="1:2" ht="12.75" customHeight="1">
      <c r="A424" s="11"/>
      <c r="B424" s="11"/>
    </row>
    <row r="425" spans="1:2" ht="12.75" customHeight="1">
      <c r="A425" s="11"/>
      <c r="B425" s="11"/>
    </row>
    <row r="426" spans="1:2" ht="12.75" customHeight="1">
      <c r="A426" s="11"/>
      <c r="B426" s="11"/>
    </row>
    <row r="427" spans="1:2" ht="12.75" customHeight="1">
      <c r="A427" s="11"/>
      <c r="B427" s="11"/>
    </row>
    <row r="428" spans="1:2" ht="12.75" customHeight="1">
      <c r="A428" s="11"/>
      <c r="B428" s="11"/>
    </row>
    <row r="429" spans="1:2" ht="12.75" customHeight="1">
      <c r="A429" s="11"/>
      <c r="B429" s="11"/>
    </row>
    <row r="430" spans="1:2" ht="12.75" customHeight="1">
      <c r="A430" s="11"/>
      <c r="B430" s="11"/>
    </row>
    <row r="431" spans="1:2" ht="12.75" customHeight="1">
      <c r="A431" s="11"/>
      <c r="B431" s="11"/>
    </row>
    <row r="432" spans="1:2" ht="12.75" customHeight="1">
      <c r="A432" s="11"/>
      <c r="B432" s="11"/>
    </row>
    <row r="433" spans="1:2" ht="12.75" customHeight="1">
      <c r="A433" s="11"/>
      <c r="B433" s="11"/>
    </row>
    <row r="434" spans="1:2" ht="12.75" customHeight="1">
      <c r="A434" s="11"/>
      <c r="B434" s="11"/>
    </row>
    <row r="435" spans="1:2" ht="12.75" customHeight="1">
      <c r="A435" s="11"/>
      <c r="B435" s="11"/>
    </row>
    <row r="436" spans="1:2" ht="12.75" customHeight="1">
      <c r="A436" s="11"/>
      <c r="B436" s="11"/>
    </row>
    <row r="437" spans="1:2" ht="12.75" customHeight="1">
      <c r="A437" s="11"/>
      <c r="B437" s="11"/>
    </row>
    <row r="438" spans="1:2" ht="12.75" customHeight="1">
      <c r="A438" s="11"/>
      <c r="B438" s="11"/>
    </row>
    <row r="439" spans="1:2" ht="12.75" customHeight="1">
      <c r="A439" s="11"/>
      <c r="B439" s="11"/>
    </row>
    <row r="440" spans="1:2" ht="12.75" customHeight="1">
      <c r="A440" s="11"/>
      <c r="B440" s="11"/>
    </row>
    <row r="441" spans="1:2" ht="12.75" customHeight="1">
      <c r="A441" s="11"/>
      <c r="B441" s="11"/>
    </row>
    <row r="442" spans="1:2" ht="12.75" customHeight="1">
      <c r="A442" s="11"/>
      <c r="B442" s="11"/>
    </row>
    <row r="443" spans="1:2" ht="12.75" customHeight="1">
      <c r="A443" s="11"/>
      <c r="B443" s="11"/>
    </row>
    <row r="444" spans="1:2" ht="12.75" customHeight="1">
      <c r="A444" s="11"/>
      <c r="B444" s="11"/>
    </row>
    <row r="445" spans="1:2" ht="12.75" customHeight="1">
      <c r="A445" s="11"/>
      <c r="B445" s="11"/>
    </row>
    <row r="446" spans="1:2" ht="12.75" customHeight="1">
      <c r="A446" s="11"/>
      <c r="B446" s="11"/>
    </row>
    <row r="447" spans="1:2" ht="12.75" customHeight="1">
      <c r="A447" s="11"/>
      <c r="B447" s="11"/>
    </row>
    <row r="448" spans="1:2" ht="12.75" customHeight="1">
      <c r="A448" s="11"/>
      <c r="B448" s="11"/>
    </row>
    <row r="449" spans="1:2" ht="12.75" customHeight="1">
      <c r="A449" s="11"/>
      <c r="B449" s="11"/>
    </row>
    <row r="450" spans="1:2" ht="12.75" customHeight="1">
      <c r="A450" s="11"/>
      <c r="B450" s="11"/>
    </row>
    <row r="451" spans="1:2" ht="12.75" customHeight="1">
      <c r="A451" s="11"/>
      <c r="B451" s="11"/>
    </row>
    <row r="452" spans="1:2" ht="12.75" customHeight="1">
      <c r="A452" s="11"/>
      <c r="B452" s="11"/>
    </row>
    <row r="453" spans="1:2" ht="12.75" customHeight="1">
      <c r="A453" s="11"/>
      <c r="B453" s="11"/>
    </row>
    <row r="454" spans="1:2" ht="12.75" customHeight="1">
      <c r="A454" s="11"/>
      <c r="B454" s="11"/>
    </row>
    <row r="455" spans="1:2" ht="12.75" customHeight="1">
      <c r="A455" s="11"/>
      <c r="B455" s="11"/>
    </row>
    <row r="456" spans="1:2" ht="12.75" customHeight="1">
      <c r="A456" s="11"/>
      <c r="B456" s="11"/>
    </row>
    <row r="457" spans="1:2" ht="12.75" customHeight="1">
      <c r="A457" s="11"/>
      <c r="B457" s="11"/>
    </row>
    <row r="458" spans="1:2" ht="12.75" customHeight="1">
      <c r="A458" s="11"/>
      <c r="B458" s="11"/>
    </row>
    <row r="459" spans="1:2" ht="12.75" customHeight="1">
      <c r="A459" s="11"/>
      <c r="B459" s="11"/>
    </row>
    <row r="460" spans="1:2" ht="12.75" customHeight="1">
      <c r="A460" s="11"/>
      <c r="B460" s="11"/>
    </row>
    <row r="461" spans="1:2" ht="12.75" customHeight="1">
      <c r="A461" s="11"/>
      <c r="B461" s="11"/>
    </row>
    <row r="462" spans="1:2" ht="12.75" customHeight="1">
      <c r="A462" s="11"/>
      <c r="B462" s="11"/>
    </row>
    <row r="463" spans="1:2" ht="12.75" customHeight="1">
      <c r="A463" s="11"/>
      <c r="B463" s="11"/>
    </row>
    <row r="464" spans="1:2" ht="12.75" customHeight="1">
      <c r="A464" s="11"/>
      <c r="B464" s="11"/>
    </row>
    <row r="465" spans="1:2" ht="12.75" customHeight="1">
      <c r="A465" s="11"/>
      <c r="B465" s="11"/>
    </row>
    <row r="466" spans="1:2" ht="12.75" customHeight="1">
      <c r="A466" s="11"/>
      <c r="B466" s="11"/>
    </row>
    <row r="467" spans="1:2" ht="12.75" customHeight="1">
      <c r="A467" s="11"/>
      <c r="B467" s="11"/>
    </row>
    <row r="468" spans="1:2" ht="12.75" customHeight="1">
      <c r="A468" s="11"/>
      <c r="B468" s="11"/>
    </row>
    <row r="469" spans="1:2" ht="12.75" customHeight="1">
      <c r="A469" s="11"/>
      <c r="B469" s="11"/>
    </row>
    <row r="470" spans="1:2" ht="12.75" customHeight="1">
      <c r="A470" s="11"/>
      <c r="B470" s="11"/>
    </row>
    <row r="471" spans="1:2" ht="12.75" customHeight="1">
      <c r="A471" s="11"/>
      <c r="B471" s="11"/>
    </row>
    <row r="472" spans="1:2" ht="12.75" customHeight="1">
      <c r="A472" s="11"/>
      <c r="B472" s="11"/>
    </row>
    <row r="473" spans="1:2" ht="12.75" customHeight="1">
      <c r="A473" s="11"/>
      <c r="B473" s="11"/>
    </row>
    <row r="474" spans="1:2" ht="12.75" customHeight="1">
      <c r="A474" s="11"/>
      <c r="B474" s="11"/>
    </row>
    <row r="475" spans="1:2" ht="12.75" customHeight="1">
      <c r="A475" s="11"/>
      <c r="B475" s="11"/>
    </row>
    <row r="476" spans="1:2" ht="12.75" customHeight="1">
      <c r="A476" s="11"/>
      <c r="B476" s="11"/>
    </row>
    <row r="477" spans="1:2" ht="12.75" customHeight="1">
      <c r="A477" s="11"/>
      <c r="B477" s="11"/>
    </row>
    <row r="478" spans="1:2" ht="12.75" customHeight="1">
      <c r="A478" s="11"/>
      <c r="B478" s="11"/>
    </row>
    <row r="479" spans="1:2" ht="12.75" customHeight="1">
      <c r="A479" s="11"/>
      <c r="B479" s="11"/>
    </row>
    <row r="480" spans="1:2" ht="12.75" customHeight="1">
      <c r="A480" s="11"/>
      <c r="B480" s="11"/>
    </row>
    <row r="481" spans="1:2" ht="12.75" customHeight="1">
      <c r="A481" s="11"/>
      <c r="B481" s="11"/>
    </row>
    <row r="482" spans="1:2" ht="12.75" customHeight="1">
      <c r="A482" s="11"/>
      <c r="B482" s="11"/>
    </row>
    <row r="483" spans="1:2" ht="12.75" customHeight="1">
      <c r="A483" s="11"/>
      <c r="B483" s="11"/>
    </row>
    <row r="484" spans="1:2" ht="12.75" customHeight="1">
      <c r="A484" s="11"/>
      <c r="B484" s="11"/>
    </row>
    <row r="485" spans="1:2" ht="12.75" customHeight="1">
      <c r="A485" s="11"/>
      <c r="B485" s="11"/>
    </row>
    <row r="486" spans="1:2" ht="12.75" customHeight="1">
      <c r="A486" s="11"/>
      <c r="B486" s="11"/>
    </row>
    <row r="487" spans="1:2" ht="12.75" customHeight="1">
      <c r="A487" s="11"/>
      <c r="B487" s="11"/>
    </row>
    <row r="488" spans="1:2" ht="12.75" customHeight="1">
      <c r="A488" s="11"/>
      <c r="B488" s="11"/>
    </row>
    <row r="489" spans="1:2" ht="12.75" customHeight="1">
      <c r="A489" s="11"/>
      <c r="B489" s="11"/>
    </row>
    <row r="490" spans="1:2" ht="12.75" customHeight="1">
      <c r="A490" s="11"/>
      <c r="B490" s="11"/>
    </row>
    <row r="491" spans="1:2" ht="12.75" customHeight="1">
      <c r="A491" s="11"/>
      <c r="B491" s="11"/>
    </row>
    <row r="492" spans="1:2" ht="12.75" customHeight="1">
      <c r="A492" s="11"/>
      <c r="B492" s="11"/>
    </row>
    <row r="493" spans="1:2" ht="12.75" customHeight="1">
      <c r="A493" s="11"/>
      <c r="B493" s="11"/>
    </row>
    <row r="494" spans="1:2" ht="12.75" customHeight="1">
      <c r="A494" s="11"/>
      <c r="B494" s="11"/>
    </row>
    <row r="495" spans="1:2" ht="12.75" customHeight="1">
      <c r="A495" s="11"/>
      <c r="B495" s="11"/>
    </row>
    <row r="496" spans="1:2" ht="12.75" customHeight="1">
      <c r="A496" s="11"/>
      <c r="B496" s="11"/>
    </row>
    <row r="497" spans="1:2" ht="12.75" customHeight="1">
      <c r="A497" s="11"/>
      <c r="B497" s="11"/>
    </row>
    <row r="498" spans="1:2" ht="12.75" customHeight="1">
      <c r="A498" s="11"/>
      <c r="B498" s="11"/>
    </row>
    <row r="499" spans="1:2" ht="12.75" customHeight="1">
      <c r="A499" s="11"/>
      <c r="B499" s="11"/>
    </row>
    <row r="500" spans="1:2" ht="12.75" customHeight="1">
      <c r="A500" s="11"/>
      <c r="B500" s="11"/>
    </row>
    <row r="501" spans="1:2" ht="12.75" customHeight="1">
      <c r="A501" s="11"/>
      <c r="B501" s="11"/>
    </row>
    <row r="502" spans="1:2" ht="12.75" customHeight="1">
      <c r="A502" s="11"/>
      <c r="B502" s="11"/>
    </row>
    <row r="503" spans="1:2" ht="12.75" customHeight="1">
      <c r="A503" s="11"/>
      <c r="B503" s="11"/>
    </row>
    <row r="504" spans="1:2" ht="12.75" customHeight="1">
      <c r="A504" s="11"/>
      <c r="B504" s="11"/>
    </row>
    <row r="505" spans="1:2" ht="12.75" customHeight="1">
      <c r="A505" s="11"/>
      <c r="B505" s="11"/>
    </row>
    <row r="506" spans="1:2" ht="12.75" customHeight="1">
      <c r="A506" s="11"/>
      <c r="B506" s="11"/>
    </row>
    <row r="507" spans="1:2" ht="12.75" customHeight="1">
      <c r="A507" s="11"/>
      <c r="B507" s="11"/>
    </row>
    <row r="508" spans="1:2" ht="12.75" customHeight="1">
      <c r="A508" s="11"/>
      <c r="B508" s="11"/>
    </row>
    <row r="509" spans="1:2" ht="12.75" customHeight="1">
      <c r="A509" s="11"/>
      <c r="B509" s="11"/>
    </row>
    <row r="510" spans="1:2" ht="12.75" customHeight="1">
      <c r="A510" s="11"/>
      <c r="B510" s="11"/>
    </row>
    <row r="511" spans="1:2" ht="12.75" customHeight="1">
      <c r="A511" s="11"/>
      <c r="B511" s="11"/>
    </row>
    <row r="512" spans="1:2" ht="12.75" customHeight="1">
      <c r="A512" s="11"/>
      <c r="B512" s="11"/>
    </row>
    <row r="513" spans="1:2" ht="12.75" customHeight="1">
      <c r="A513" s="11"/>
      <c r="B513" s="11"/>
    </row>
    <row r="514" spans="1:2" ht="12.75" customHeight="1">
      <c r="A514" s="11"/>
      <c r="B514" s="11"/>
    </row>
    <row r="515" spans="1:2" ht="12.75" customHeight="1">
      <c r="A515" s="11"/>
      <c r="B515" s="11"/>
    </row>
    <row r="516" spans="1:2" ht="12.75" customHeight="1">
      <c r="A516" s="11"/>
      <c r="B516" s="11"/>
    </row>
    <row r="517" spans="1:2" ht="12.75" customHeight="1">
      <c r="A517" s="11"/>
      <c r="B517" s="11"/>
    </row>
    <row r="518" spans="1:2" ht="12.75" customHeight="1">
      <c r="A518" s="11"/>
      <c r="B518" s="11"/>
    </row>
    <row r="519" spans="1:2" ht="12.75" customHeight="1">
      <c r="A519" s="11"/>
      <c r="B519" s="11"/>
    </row>
    <row r="520" spans="1:2" ht="12.75" customHeight="1">
      <c r="A520" s="11"/>
      <c r="B520" s="11"/>
    </row>
    <row r="521" spans="1:2" ht="12.75" customHeight="1">
      <c r="A521" s="11"/>
      <c r="B521" s="11"/>
    </row>
    <row r="522" spans="1:2" ht="12.75" customHeight="1">
      <c r="A522" s="11"/>
      <c r="B522" s="11"/>
    </row>
    <row r="523" spans="1:2" ht="12.75" customHeight="1">
      <c r="A523" s="11"/>
      <c r="B523" s="11"/>
    </row>
    <row r="524" spans="1:2" ht="12.75" customHeight="1">
      <c r="A524" s="11"/>
      <c r="B524" s="11"/>
    </row>
    <row r="525" spans="1:2" ht="12.75" customHeight="1">
      <c r="A525" s="11"/>
      <c r="B525" s="11"/>
    </row>
    <row r="526" spans="1:2" ht="12.75" customHeight="1">
      <c r="A526" s="11"/>
      <c r="B526" s="11"/>
    </row>
    <row r="527" spans="1:2" ht="12.75" customHeight="1">
      <c r="A527" s="11"/>
      <c r="B527" s="11"/>
    </row>
    <row r="528" spans="1:2" ht="12.75" customHeight="1">
      <c r="A528" s="11"/>
      <c r="B528" s="11"/>
    </row>
    <row r="529" spans="1:2" ht="12.75" customHeight="1">
      <c r="A529" s="11"/>
      <c r="B529" s="11"/>
    </row>
    <row r="530" spans="1:2" ht="12.75" customHeight="1">
      <c r="A530" s="11"/>
      <c r="B530" s="11"/>
    </row>
    <row r="531" spans="1:2" ht="12.75" customHeight="1">
      <c r="A531" s="11"/>
      <c r="B531" s="11"/>
    </row>
    <row r="532" spans="1:2" ht="12.75" customHeight="1">
      <c r="A532" s="11"/>
      <c r="B532" s="11"/>
    </row>
    <row r="533" spans="1:2" ht="12.75" customHeight="1">
      <c r="A533" s="11"/>
      <c r="B533" s="11"/>
    </row>
    <row r="534" spans="1:2" ht="12.75" customHeight="1">
      <c r="A534" s="11"/>
      <c r="B534" s="11"/>
    </row>
    <row r="535" spans="1:2" ht="12.75" customHeight="1">
      <c r="A535" s="11"/>
      <c r="B535" s="11"/>
    </row>
    <row r="536" spans="1:2" ht="12.75" customHeight="1">
      <c r="A536" s="11"/>
      <c r="B536" s="11"/>
    </row>
    <row r="537" spans="1:2" ht="12.75" customHeight="1">
      <c r="A537" s="11"/>
      <c r="B537" s="11"/>
    </row>
    <row r="538" spans="1:2" ht="12.75" customHeight="1">
      <c r="A538" s="11"/>
      <c r="B538" s="11"/>
    </row>
    <row r="539" spans="1:2" ht="12.75" customHeight="1">
      <c r="A539" s="11"/>
      <c r="B539" s="11"/>
    </row>
    <row r="540" spans="1:2" ht="12.75" customHeight="1">
      <c r="A540" s="11"/>
      <c r="B540" s="11"/>
    </row>
    <row r="541" spans="1:2" ht="12.75" customHeight="1">
      <c r="A541" s="11"/>
      <c r="B541" s="11"/>
    </row>
    <row r="542" spans="1:2" ht="12.75" customHeight="1">
      <c r="A542" s="11"/>
      <c r="B542" s="11"/>
    </row>
    <row r="543" spans="1:2" ht="12.75" customHeight="1">
      <c r="A543" s="11"/>
      <c r="B543" s="11"/>
    </row>
    <row r="544" spans="1:2" ht="12.75" customHeight="1">
      <c r="A544" s="11"/>
      <c r="B544" s="11"/>
    </row>
    <row r="545" spans="1:2" ht="12.75" customHeight="1">
      <c r="A545" s="11"/>
      <c r="B545" s="11"/>
    </row>
    <row r="546" spans="1:2" ht="12.75" customHeight="1">
      <c r="A546" s="11"/>
      <c r="B546" s="11"/>
    </row>
    <row r="547" spans="1:2" ht="12.75" customHeight="1">
      <c r="A547" s="11"/>
      <c r="B547" s="11"/>
    </row>
    <row r="548" spans="1:2" ht="12.75" customHeight="1">
      <c r="A548" s="11"/>
      <c r="B548" s="11"/>
    </row>
    <row r="549" spans="1:2" ht="12.75" customHeight="1">
      <c r="A549" s="11"/>
      <c r="B549" s="11"/>
    </row>
    <row r="550" spans="1:2" ht="12.75" customHeight="1">
      <c r="A550" s="11"/>
      <c r="B550" s="11"/>
    </row>
    <row r="551" spans="1:2" ht="12.75" customHeight="1">
      <c r="A551" s="11"/>
      <c r="B551" s="11"/>
    </row>
    <row r="552" spans="1:2" ht="12.75" customHeight="1">
      <c r="A552" s="11"/>
      <c r="B552" s="11"/>
    </row>
    <row r="553" spans="1:2" ht="12.75" customHeight="1">
      <c r="A553" s="11"/>
      <c r="B553" s="11"/>
    </row>
    <row r="554" spans="1:2" ht="12.75" customHeight="1">
      <c r="A554" s="11"/>
      <c r="B554" s="11"/>
    </row>
    <row r="555" spans="1:2" ht="12.75" customHeight="1">
      <c r="A555" s="11"/>
      <c r="B555" s="11"/>
    </row>
    <row r="556" spans="1:2" ht="12.75" customHeight="1">
      <c r="A556" s="11"/>
      <c r="B556" s="11"/>
    </row>
    <row r="557" spans="1:2" ht="12.75" customHeight="1">
      <c r="A557" s="11"/>
      <c r="B557" s="11"/>
    </row>
    <row r="558" spans="1:2" ht="12.75" customHeight="1">
      <c r="A558" s="11"/>
      <c r="B558" s="11"/>
    </row>
    <row r="559" spans="1:2" ht="12.75" customHeight="1">
      <c r="A559" s="11"/>
      <c r="B559" s="11"/>
    </row>
    <row r="560" spans="1:2" ht="12.75" customHeight="1">
      <c r="A560" s="11"/>
      <c r="B560" s="11"/>
    </row>
    <row r="561" spans="1:2" ht="12.75" customHeight="1">
      <c r="A561" s="11"/>
      <c r="B561" s="11"/>
    </row>
    <row r="562" spans="1:2" ht="12.75" customHeight="1">
      <c r="A562" s="11"/>
      <c r="B562" s="11"/>
    </row>
    <row r="563" spans="1:2" ht="12.75" customHeight="1">
      <c r="A563" s="11"/>
      <c r="B563" s="11"/>
    </row>
    <row r="564" spans="1:2" ht="12.75" customHeight="1">
      <c r="A564" s="11"/>
      <c r="B564" s="11"/>
    </row>
    <row r="565" spans="1:2" ht="12.75" customHeight="1">
      <c r="A565" s="11"/>
      <c r="B565" s="11"/>
    </row>
    <row r="566" spans="1:2" ht="12.75" customHeight="1">
      <c r="A566" s="11"/>
      <c r="B566" s="11"/>
    </row>
    <row r="567" spans="1:2" ht="12.75" customHeight="1">
      <c r="A567" s="11"/>
      <c r="B567" s="11"/>
    </row>
    <row r="568" spans="1:2" ht="12.75" customHeight="1">
      <c r="A568" s="11"/>
      <c r="B568" s="11"/>
    </row>
    <row r="569" spans="1:2" ht="12.75" customHeight="1">
      <c r="A569" s="11"/>
      <c r="B569" s="11"/>
    </row>
    <row r="570" spans="1:2" ht="12.75" customHeight="1">
      <c r="A570" s="11"/>
      <c r="B570" s="11"/>
    </row>
    <row r="571" spans="1:2" ht="12.75" customHeight="1">
      <c r="A571" s="11"/>
      <c r="B571" s="11"/>
    </row>
    <row r="572" spans="1:2" ht="12.75" customHeight="1">
      <c r="A572" s="11"/>
      <c r="B572" s="11"/>
    </row>
    <row r="573" spans="1:2" ht="12.75" customHeight="1">
      <c r="A573" s="11"/>
      <c r="B573" s="11"/>
    </row>
    <row r="574" spans="1:2" ht="12.75" customHeight="1">
      <c r="A574" s="11"/>
      <c r="B574" s="11"/>
    </row>
    <row r="575" spans="1:2" ht="12.75" customHeight="1">
      <c r="A575" s="11"/>
      <c r="B575" s="11"/>
    </row>
    <row r="576" spans="1:2" ht="12.75" customHeight="1">
      <c r="A576" s="11"/>
      <c r="B576" s="11"/>
    </row>
    <row r="577" spans="1:2" ht="12.75" customHeight="1">
      <c r="A577" s="11"/>
      <c r="B577" s="11"/>
    </row>
    <row r="578" spans="1:2" ht="12.75" customHeight="1">
      <c r="A578" s="11"/>
      <c r="B578" s="11"/>
    </row>
    <row r="579" spans="1:2" ht="12.75" customHeight="1">
      <c r="A579" s="11"/>
      <c r="B579" s="11"/>
    </row>
    <row r="580" spans="1:2" ht="12.75" customHeight="1">
      <c r="A580" s="11"/>
      <c r="B580" s="11"/>
    </row>
    <row r="581" spans="1:2" ht="12.75" customHeight="1">
      <c r="A581" s="11"/>
      <c r="B581" s="11"/>
    </row>
    <row r="582" spans="1:2" ht="12.75" customHeight="1">
      <c r="A582" s="11"/>
      <c r="B582" s="11"/>
    </row>
    <row r="583" spans="1:2" ht="12.75" customHeight="1">
      <c r="A583" s="11"/>
      <c r="B583" s="11"/>
    </row>
    <row r="584" spans="1:2" ht="12.75" customHeight="1">
      <c r="A584" s="11"/>
      <c r="B584" s="11"/>
    </row>
    <row r="585" spans="1:2" ht="12.75" customHeight="1">
      <c r="A585" s="11"/>
      <c r="B585" s="11"/>
    </row>
    <row r="586" spans="1:2" ht="12.75" customHeight="1">
      <c r="A586" s="11"/>
      <c r="B586" s="11"/>
    </row>
    <row r="587" spans="1:2" ht="12.75" customHeight="1">
      <c r="A587" s="11"/>
      <c r="B587" s="11"/>
    </row>
    <row r="588" spans="1:2" ht="12.75" customHeight="1">
      <c r="A588" s="11"/>
      <c r="B588" s="11"/>
    </row>
    <row r="589" spans="1:2" ht="12.75" customHeight="1">
      <c r="A589" s="11"/>
      <c r="B589" s="11"/>
    </row>
    <row r="590" spans="1:2" ht="12.75" customHeight="1">
      <c r="A590" s="11"/>
      <c r="B590" s="11"/>
    </row>
    <row r="591" spans="1:2" ht="12.75" customHeight="1">
      <c r="A591" s="11"/>
      <c r="B591" s="11"/>
    </row>
    <row r="592" spans="1:2" ht="12.75" customHeight="1">
      <c r="A592" s="11"/>
      <c r="B592" s="11"/>
    </row>
    <row r="593" spans="1:2" ht="12.75" customHeight="1">
      <c r="A593" s="11"/>
      <c r="B593" s="11"/>
    </row>
    <row r="594" spans="1:2" ht="12.75" customHeight="1">
      <c r="A594" s="11"/>
      <c r="B594" s="11"/>
    </row>
    <row r="595" spans="1:2" ht="12.75" customHeight="1">
      <c r="A595" s="11"/>
      <c r="B595" s="11"/>
    </row>
    <row r="596" spans="1:2" ht="12.75" customHeight="1">
      <c r="A596" s="11"/>
      <c r="B596" s="11"/>
    </row>
    <row r="597" spans="1:2" ht="12.75" customHeight="1">
      <c r="A597" s="11"/>
      <c r="B597" s="11"/>
    </row>
    <row r="598" spans="1:2" ht="12.75" customHeight="1">
      <c r="A598" s="11"/>
      <c r="B598" s="11"/>
    </row>
    <row r="599" spans="1:2" ht="12.75" customHeight="1">
      <c r="A599" s="11"/>
      <c r="B599" s="11"/>
    </row>
    <row r="600" spans="1:2" ht="12.75" customHeight="1">
      <c r="A600" s="11"/>
      <c r="B600" s="11"/>
    </row>
    <row r="601" spans="1:2" ht="12.75" customHeight="1">
      <c r="A601" s="11"/>
      <c r="B601" s="11"/>
    </row>
    <row r="602" spans="1:2" ht="12.75" customHeight="1">
      <c r="A602" s="11"/>
      <c r="B602" s="11"/>
    </row>
    <row r="603" spans="1:2" ht="12.75" customHeight="1">
      <c r="A603" s="11"/>
      <c r="B603" s="11"/>
    </row>
    <row r="604" spans="1:2" ht="12.75" customHeight="1">
      <c r="A604" s="11"/>
      <c r="B604" s="11"/>
    </row>
    <row r="605" spans="1:2" ht="12.75" customHeight="1">
      <c r="A605" s="11"/>
      <c r="B605" s="11"/>
    </row>
    <row r="606" spans="1:2" ht="12.75" customHeight="1">
      <c r="A606" s="11"/>
      <c r="B606" s="11"/>
    </row>
    <row r="607" spans="1:2" ht="12.75" customHeight="1">
      <c r="A607" s="11"/>
      <c r="B607" s="11"/>
    </row>
    <row r="608" spans="1:2" ht="12.75" customHeight="1">
      <c r="A608" s="11"/>
      <c r="B608" s="11"/>
    </row>
    <row r="609" spans="1:2" ht="12.75" customHeight="1">
      <c r="A609" s="11"/>
      <c r="B609" s="11"/>
    </row>
    <row r="610" spans="1:2" ht="12.75" customHeight="1">
      <c r="A610" s="11"/>
      <c r="B610" s="11"/>
    </row>
    <row r="611" spans="1:2" ht="12.75" customHeight="1">
      <c r="A611" s="11"/>
      <c r="B611" s="11"/>
    </row>
    <row r="612" spans="1:2" ht="12.75" customHeight="1">
      <c r="A612" s="11"/>
      <c r="B612" s="11"/>
    </row>
    <row r="613" spans="1:2" ht="12.75" customHeight="1">
      <c r="A613" s="11"/>
      <c r="B613" s="11"/>
    </row>
    <row r="614" spans="1:2" ht="12.75" customHeight="1">
      <c r="A614" s="11"/>
      <c r="B614" s="11"/>
    </row>
    <row r="615" spans="1:2" ht="12.75" customHeight="1">
      <c r="A615" s="11"/>
      <c r="B615" s="11"/>
    </row>
    <row r="616" spans="1:2" ht="12.75" customHeight="1">
      <c r="A616" s="11"/>
      <c r="B616" s="11"/>
    </row>
    <row r="617" spans="1:2" ht="12.75" customHeight="1">
      <c r="A617" s="11"/>
      <c r="B617" s="11"/>
    </row>
    <row r="618" spans="1:2" ht="12.75" customHeight="1">
      <c r="A618" s="11"/>
      <c r="B618" s="11"/>
    </row>
    <row r="619" spans="1:2" ht="12.75" customHeight="1">
      <c r="A619" s="11"/>
      <c r="B619" s="11"/>
    </row>
    <row r="620" spans="1:2" ht="12.75" customHeight="1">
      <c r="A620" s="11"/>
      <c r="B620" s="11"/>
    </row>
    <row r="621" spans="1:2" ht="12.75" customHeight="1">
      <c r="A621" s="11"/>
      <c r="B621" s="11"/>
    </row>
    <row r="622" spans="1:2" ht="12.75" customHeight="1">
      <c r="A622" s="11"/>
      <c r="B622" s="11"/>
    </row>
    <row r="623" spans="1:2" ht="12.75" customHeight="1">
      <c r="A623" s="11"/>
      <c r="B623" s="11"/>
    </row>
    <row r="624" spans="1:2" ht="12.75" customHeight="1">
      <c r="A624" s="11"/>
      <c r="B624" s="11"/>
    </row>
    <row r="625" spans="1:2" ht="12.75" customHeight="1">
      <c r="A625" s="11"/>
      <c r="B625" s="11"/>
    </row>
    <row r="626" spans="1:2" ht="12.75" customHeight="1">
      <c r="A626" s="11"/>
      <c r="B626" s="11"/>
    </row>
    <row r="627" spans="1:2" ht="12.75" customHeight="1">
      <c r="A627" s="11"/>
      <c r="B627" s="11"/>
    </row>
    <row r="628" spans="1:2" ht="12.75" customHeight="1">
      <c r="A628" s="11"/>
      <c r="B628" s="11"/>
    </row>
    <row r="629" spans="1:2" ht="12.75" customHeight="1">
      <c r="A629" s="11"/>
      <c r="B629" s="11"/>
    </row>
    <row r="630" spans="1:2" ht="12.75" customHeight="1">
      <c r="A630" s="11"/>
      <c r="B630" s="11"/>
    </row>
    <row r="631" spans="1:2" ht="12.75" customHeight="1">
      <c r="A631" s="11"/>
      <c r="B631" s="11"/>
    </row>
    <row r="632" spans="1:2" ht="12.75" customHeight="1">
      <c r="A632" s="11"/>
      <c r="B632" s="11"/>
    </row>
    <row r="633" spans="1:2" ht="12.75" customHeight="1">
      <c r="A633" s="11"/>
      <c r="B633" s="11"/>
    </row>
    <row r="634" spans="1:2" ht="12.75" customHeight="1">
      <c r="A634" s="11"/>
      <c r="B634" s="11"/>
    </row>
    <row r="635" spans="1:2" ht="12.75" customHeight="1">
      <c r="A635" s="11"/>
      <c r="B635" s="11"/>
    </row>
    <row r="636" spans="1:2" ht="12.75" customHeight="1">
      <c r="A636" s="11"/>
      <c r="B636" s="11"/>
    </row>
    <row r="637" spans="1:2" ht="12.75" customHeight="1">
      <c r="A637" s="11"/>
      <c r="B637" s="11"/>
    </row>
    <row r="638" spans="1:2" ht="12.75" customHeight="1">
      <c r="A638" s="11"/>
      <c r="B638" s="11"/>
    </row>
    <row r="639" spans="1:2" ht="12.75" customHeight="1">
      <c r="A639" s="11"/>
      <c r="B639" s="11"/>
    </row>
    <row r="640" spans="1:2" ht="12.75" customHeight="1">
      <c r="A640" s="11"/>
      <c r="B640" s="11"/>
    </row>
    <row r="641" spans="1:2" ht="12.75" customHeight="1">
      <c r="A641" s="11"/>
      <c r="B641" s="11"/>
    </row>
    <row r="642" spans="1:2" ht="12.75" customHeight="1">
      <c r="A642" s="11"/>
      <c r="B642" s="11"/>
    </row>
    <row r="643" spans="1:2" ht="12.75" customHeight="1">
      <c r="A643" s="11"/>
      <c r="B643" s="11"/>
    </row>
    <row r="644" spans="1:2" ht="12.75" customHeight="1">
      <c r="A644" s="11"/>
      <c r="B644" s="11"/>
    </row>
    <row r="645" spans="1:2" ht="12.75" customHeight="1">
      <c r="A645" s="11"/>
      <c r="B645" s="11"/>
    </row>
    <row r="646" spans="1:2" ht="12.75" customHeight="1">
      <c r="A646" s="11"/>
      <c r="B646" s="11"/>
    </row>
    <row r="647" spans="1:2" ht="12.75" customHeight="1">
      <c r="A647" s="11"/>
      <c r="B647" s="11"/>
    </row>
    <row r="648" spans="1:2" ht="12.75" customHeight="1">
      <c r="A648" s="11"/>
      <c r="B648" s="11"/>
    </row>
    <row r="649" spans="1:2" ht="12.75" customHeight="1">
      <c r="A649" s="11"/>
      <c r="B649" s="11"/>
    </row>
    <row r="650" spans="1:2" ht="12.75" customHeight="1">
      <c r="A650" s="11"/>
      <c r="B650" s="11"/>
    </row>
    <row r="651" spans="1:2" ht="12.75" customHeight="1">
      <c r="A651" s="11"/>
      <c r="B651" s="11"/>
    </row>
    <row r="652" spans="1:2" ht="12.75" customHeight="1">
      <c r="A652" s="11"/>
      <c r="B652" s="11"/>
    </row>
    <row r="653" spans="1:2" ht="12.75" customHeight="1">
      <c r="A653" s="11"/>
      <c r="B653" s="11"/>
    </row>
    <row r="654" spans="1:2" ht="12.75" customHeight="1">
      <c r="A654" s="11"/>
      <c r="B654" s="11"/>
    </row>
    <row r="655" spans="1:2" ht="12.75" customHeight="1">
      <c r="A655" s="11"/>
      <c r="B655" s="11"/>
    </row>
    <row r="656" spans="1:2" ht="12.75" customHeight="1">
      <c r="A656" s="11"/>
      <c r="B656" s="11"/>
    </row>
    <row r="657" spans="1:2" ht="12.75" customHeight="1">
      <c r="A657" s="11"/>
      <c r="B657" s="11"/>
    </row>
    <row r="658" spans="1:2" ht="12.75" customHeight="1">
      <c r="A658" s="11"/>
      <c r="B658" s="11"/>
    </row>
    <row r="659" spans="1:2" ht="12.75" customHeight="1">
      <c r="A659" s="11"/>
      <c r="B659" s="11"/>
    </row>
    <row r="660" spans="1:2" ht="12.75" customHeight="1">
      <c r="A660" s="11"/>
      <c r="B660" s="11"/>
    </row>
    <row r="661" spans="1:2" ht="12.75" customHeight="1">
      <c r="A661" s="11"/>
      <c r="B661" s="11"/>
    </row>
    <row r="662" spans="1:2" ht="12.75" customHeight="1">
      <c r="A662" s="11"/>
      <c r="B662" s="11"/>
    </row>
    <row r="663" spans="1:2" ht="12.75" customHeight="1">
      <c r="A663" s="11"/>
      <c r="B663" s="11"/>
    </row>
    <row r="664" spans="1:2" ht="12.75" customHeight="1">
      <c r="A664" s="11"/>
      <c r="B664" s="11"/>
    </row>
    <row r="665" spans="1:2" ht="12.75" customHeight="1">
      <c r="A665" s="11"/>
      <c r="B665" s="11"/>
    </row>
    <row r="666" spans="1:2" ht="12.75" customHeight="1">
      <c r="A666" s="11"/>
      <c r="B666" s="11"/>
    </row>
    <row r="667" spans="1:2" ht="12.75" customHeight="1">
      <c r="A667" s="11"/>
      <c r="B667" s="11"/>
    </row>
    <row r="668" spans="1:2" ht="12.75" customHeight="1">
      <c r="A668" s="11"/>
      <c r="B668" s="11"/>
    </row>
    <row r="669" spans="1:2" ht="12.75" customHeight="1">
      <c r="A669" s="11"/>
      <c r="B669" s="11"/>
    </row>
    <row r="670" spans="1:2" ht="12.75" customHeight="1">
      <c r="A670" s="11"/>
      <c r="B670" s="11"/>
    </row>
    <row r="671" spans="1:2" ht="12.75" customHeight="1">
      <c r="A671" s="11"/>
      <c r="B671" s="11"/>
    </row>
    <row r="672" spans="1:2" ht="12.75" customHeight="1">
      <c r="A672" s="11"/>
      <c r="B672" s="11"/>
    </row>
    <row r="673" spans="1:2" ht="12.75" customHeight="1">
      <c r="A673" s="11"/>
      <c r="B673" s="11"/>
    </row>
    <row r="674" spans="1:2" ht="12.75" customHeight="1">
      <c r="A674" s="11"/>
      <c r="B674" s="11"/>
    </row>
    <row r="675" spans="1:2" ht="12.75" customHeight="1">
      <c r="A675" s="11"/>
      <c r="B675" s="11"/>
    </row>
    <row r="676" spans="1:2" ht="12.75" customHeight="1">
      <c r="A676" s="11"/>
      <c r="B676" s="11"/>
    </row>
    <row r="677" spans="1:2" ht="12.75" customHeight="1">
      <c r="A677" s="11"/>
      <c r="B677" s="11"/>
    </row>
    <row r="678" spans="1:2" ht="12.75" customHeight="1">
      <c r="A678" s="11"/>
      <c r="B678" s="11"/>
    </row>
    <row r="679" spans="1:2" ht="12.75" customHeight="1">
      <c r="A679" s="11"/>
      <c r="B679" s="11"/>
    </row>
    <row r="680" spans="1:2" ht="12.75" customHeight="1">
      <c r="A680" s="11"/>
      <c r="B680" s="11"/>
    </row>
    <row r="681" spans="1:2" ht="12.75" customHeight="1">
      <c r="A681" s="11"/>
      <c r="B681" s="11"/>
    </row>
    <row r="682" spans="1:2" ht="12.75" customHeight="1">
      <c r="A682" s="11"/>
      <c r="B682" s="11"/>
    </row>
    <row r="683" spans="1:2" ht="12.75" customHeight="1">
      <c r="A683" s="11"/>
      <c r="B683" s="11"/>
    </row>
    <row r="684" spans="1:2" ht="12.75" customHeight="1">
      <c r="A684" s="11"/>
      <c r="B684" s="11"/>
    </row>
    <row r="685" spans="1:2" ht="12.75" customHeight="1">
      <c r="A685" s="11"/>
      <c r="B685" s="11"/>
    </row>
    <row r="686" spans="1:2" ht="12.75" customHeight="1">
      <c r="A686" s="11"/>
      <c r="B686" s="11"/>
    </row>
    <row r="687" spans="1:2" ht="12.75" customHeight="1">
      <c r="A687" s="11"/>
      <c r="B687" s="11"/>
    </row>
    <row r="688" spans="1:2" ht="12.75" customHeight="1">
      <c r="A688" s="11"/>
      <c r="B688" s="11"/>
    </row>
    <row r="689" spans="1:2" ht="12.75" customHeight="1">
      <c r="A689" s="11"/>
      <c r="B689" s="11"/>
    </row>
    <row r="690" spans="1:2" ht="12.75" customHeight="1">
      <c r="A690" s="11"/>
      <c r="B690" s="11"/>
    </row>
    <row r="691" spans="1:2" ht="12.75" customHeight="1">
      <c r="A691" s="11"/>
      <c r="B691" s="11"/>
    </row>
    <row r="692" spans="1:2" ht="12.75" customHeight="1">
      <c r="A692" s="11"/>
      <c r="B692" s="11"/>
    </row>
    <row r="693" spans="1:2" ht="12.75" customHeight="1">
      <c r="A693" s="11"/>
      <c r="B693" s="11"/>
    </row>
    <row r="694" spans="1:2" ht="12.75" customHeight="1">
      <c r="A694" s="11"/>
      <c r="B694" s="11"/>
    </row>
    <row r="695" spans="1:2" ht="12.75" customHeight="1">
      <c r="A695" s="11"/>
      <c r="B695" s="11"/>
    </row>
    <row r="696" spans="1:2" ht="12.75" customHeight="1">
      <c r="A696" s="11"/>
      <c r="B696" s="11"/>
    </row>
    <row r="697" spans="1:2" ht="12.75" customHeight="1">
      <c r="A697" s="11"/>
      <c r="B697" s="11"/>
    </row>
    <row r="698" spans="1:2" ht="12.75" customHeight="1">
      <c r="A698" s="11"/>
      <c r="B698" s="11"/>
    </row>
    <row r="699" spans="1:2" ht="12.75" customHeight="1">
      <c r="A699" s="11"/>
      <c r="B699" s="11"/>
    </row>
    <row r="700" spans="1:2" ht="12.75" customHeight="1">
      <c r="A700" s="11"/>
      <c r="B700" s="11"/>
    </row>
    <row r="701" spans="1:2" ht="12.75" customHeight="1">
      <c r="A701" s="11"/>
      <c r="B701" s="11"/>
    </row>
    <row r="702" spans="1:2" ht="12.75" customHeight="1">
      <c r="A702" s="11"/>
      <c r="B702" s="11"/>
    </row>
    <row r="703" spans="1:2" ht="12.75" customHeight="1">
      <c r="A703" s="11"/>
      <c r="B703" s="11"/>
    </row>
    <row r="704" spans="1:2" ht="12.75" customHeight="1">
      <c r="A704" s="11"/>
      <c r="B704" s="11"/>
    </row>
    <row r="705" spans="1:2" ht="12.75" customHeight="1">
      <c r="A705" s="11"/>
      <c r="B705" s="11"/>
    </row>
    <row r="706" spans="1:2" ht="12.75" customHeight="1">
      <c r="A706" s="11"/>
      <c r="B706" s="11"/>
    </row>
    <row r="707" spans="1:2" ht="12.75" customHeight="1">
      <c r="A707" s="11"/>
      <c r="B707" s="11"/>
    </row>
    <row r="708" spans="1:2" ht="12.75" customHeight="1">
      <c r="A708" s="11"/>
      <c r="B708" s="11"/>
    </row>
    <row r="709" spans="1:2" ht="12.75" customHeight="1">
      <c r="A709" s="11"/>
      <c r="B709" s="11"/>
    </row>
    <row r="710" spans="1:2" ht="12.75" customHeight="1">
      <c r="A710" s="11"/>
      <c r="B710" s="11"/>
    </row>
    <row r="711" spans="1:2" ht="12.75" customHeight="1">
      <c r="A711" s="11"/>
      <c r="B711" s="11"/>
    </row>
    <row r="712" spans="1:2" ht="12.75" customHeight="1">
      <c r="A712" s="11"/>
      <c r="B712" s="11"/>
    </row>
    <row r="713" spans="1:2" ht="12.75" customHeight="1">
      <c r="A713" s="11"/>
      <c r="B713" s="11"/>
    </row>
    <row r="714" spans="1:2" ht="12.75" customHeight="1">
      <c r="A714" s="11"/>
      <c r="B714" s="11"/>
    </row>
    <row r="715" spans="1:2" ht="12.75" customHeight="1">
      <c r="A715" s="11"/>
      <c r="B715" s="11"/>
    </row>
    <row r="716" spans="1:2" ht="12.75" customHeight="1">
      <c r="A716" s="11"/>
      <c r="B716" s="11"/>
    </row>
    <row r="717" spans="1:2" ht="12.75" customHeight="1">
      <c r="A717" s="11"/>
      <c r="B717" s="11"/>
    </row>
    <row r="718" spans="1:2" ht="12.75" customHeight="1">
      <c r="A718" s="11"/>
      <c r="B718" s="11"/>
    </row>
    <row r="719" spans="1:2" ht="12.75" customHeight="1">
      <c r="A719" s="11"/>
      <c r="B719" s="11"/>
    </row>
    <row r="720" spans="1:2" ht="12.75" customHeight="1">
      <c r="A720" s="11"/>
      <c r="B720" s="11"/>
    </row>
    <row r="721" spans="1:2" ht="12.75" customHeight="1">
      <c r="A721" s="11"/>
      <c r="B721" s="11"/>
    </row>
    <row r="722" spans="1:2" ht="12.75" customHeight="1">
      <c r="A722" s="11"/>
      <c r="B722" s="11"/>
    </row>
    <row r="723" spans="1:2" ht="12.75" customHeight="1">
      <c r="A723" s="11"/>
      <c r="B723" s="11"/>
    </row>
    <row r="724" spans="1:2" ht="12.75" customHeight="1">
      <c r="A724" s="11"/>
      <c r="B724" s="11"/>
    </row>
    <row r="725" spans="1:2" ht="12.75" customHeight="1">
      <c r="A725" s="11"/>
      <c r="B725" s="11"/>
    </row>
    <row r="726" spans="1:2" ht="12.75" customHeight="1">
      <c r="A726" s="11"/>
      <c r="B726" s="11"/>
    </row>
    <row r="727" spans="1:2" ht="12.75" customHeight="1">
      <c r="A727" s="11"/>
      <c r="B727" s="11"/>
    </row>
    <row r="728" spans="1:2" ht="12.75" customHeight="1">
      <c r="A728" s="11"/>
      <c r="B728" s="11"/>
    </row>
    <row r="729" spans="1:2" ht="12.75" customHeight="1">
      <c r="A729" s="11"/>
      <c r="B729" s="11"/>
    </row>
    <row r="730" spans="1:2" ht="12.75" customHeight="1">
      <c r="A730" s="11"/>
      <c r="B730" s="11"/>
    </row>
    <row r="731" spans="1:2" ht="12.75" customHeight="1">
      <c r="A731" s="11"/>
      <c r="B731" s="11"/>
    </row>
    <row r="732" spans="1:2" ht="12.75" customHeight="1">
      <c r="A732" s="11"/>
      <c r="B732" s="11"/>
    </row>
    <row r="733" spans="1:2" ht="12.75" customHeight="1">
      <c r="A733" s="11"/>
      <c r="B733" s="11"/>
    </row>
    <row r="734" spans="1:2" ht="12.75" customHeight="1">
      <c r="A734" s="11"/>
      <c r="B734" s="11"/>
    </row>
    <row r="735" spans="1:2" ht="12.75" customHeight="1">
      <c r="A735" s="11"/>
      <c r="B735" s="11"/>
    </row>
    <row r="736" spans="1:2" ht="12.75" customHeight="1">
      <c r="A736" s="11"/>
      <c r="B736" s="11"/>
    </row>
    <row r="737" spans="1:2" ht="12.75" customHeight="1">
      <c r="A737" s="11"/>
      <c r="B737" s="11"/>
    </row>
    <row r="738" spans="1:2" ht="12.75" customHeight="1">
      <c r="A738" s="11"/>
      <c r="B738" s="11"/>
    </row>
    <row r="739" spans="1:2" ht="12.75" customHeight="1">
      <c r="A739" s="11"/>
      <c r="B739" s="11"/>
    </row>
    <row r="740" spans="1:2" ht="12.75" customHeight="1">
      <c r="A740" s="11"/>
      <c r="B740" s="11"/>
    </row>
    <row r="741" spans="1:2" ht="12.75" customHeight="1">
      <c r="A741" s="11"/>
      <c r="B741" s="11"/>
    </row>
    <row r="742" spans="1:2" ht="12.75" customHeight="1">
      <c r="A742" s="11"/>
      <c r="B742" s="11"/>
    </row>
    <row r="743" spans="1:2" ht="12.75" customHeight="1">
      <c r="A743" s="11"/>
      <c r="B743" s="11"/>
    </row>
    <row r="744" spans="1:2" ht="12.75" customHeight="1">
      <c r="A744" s="11"/>
      <c r="B744" s="11"/>
    </row>
    <row r="745" spans="1:2" ht="12.75" customHeight="1">
      <c r="A745" s="11"/>
      <c r="B745" s="11"/>
    </row>
    <row r="746" spans="1:2" ht="12.75" customHeight="1">
      <c r="A746" s="11"/>
      <c r="B746" s="11"/>
    </row>
    <row r="747" spans="1:2" ht="12.75" customHeight="1">
      <c r="A747" s="11"/>
      <c r="B747" s="11"/>
    </row>
    <row r="748" spans="1:2" ht="12.75" customHeight="1">
      <c r="A748" s="11"/>
      <c r="B748" s="11"/>
    </row>
    <row r="749" spans="1:2" ht="12.75" customHeight="1">
      <c r="A749" s="11"/>
      <c r="B749" s="11"/>
    </row>
    <row r="750" spans="1:2" ht="12.75" customHeight="1">
      <c r="A750" s="11"/>
      <c r="B750" s="11"/>
    </row>
    <row r="751" spans="1:2" ht="12.75" customHeight="1">
      <c r="A751" s="11"/>
      <c r="B751" s="11"/>
    </row>
    <row r="752" spans="1:2" ht="12.75" customHeight="1">
      <c r="A752" s="11"/>
      <c r="B752" s="11"/>
    </row>
    <row r="753" spans="1:2" ht="12.75" customHeight="1">
      <c r="A753" s="11"/>
      <c r="B753" s="11"/>
    </row>
    <row r="754" spans="1:2" ht="12.75" customHeight="1">
      <c r="A754" s="11"/>
      <c r="B754" s="11"/>
    </row>
    <row r="755" spans="1:2" ht="12.75" customHeight="1">
      <c r="A755" s="11"/>
      <c r="B755" s="11"/>
    </row>
    <row r="756" spans="1:2" ht="12.75" customHeight="1">
      <c r="A756" s="11"/>
      <c r="B756" s="11"/>
    </row>
    <row r="757" spans="1:2" ht="12.75" customHeight="1">
      <c r="A757" s="11"/>
      <c r="B757" s="11"/>
    </row>
    <row r="758" spans="1:2" ht="12.75" customHeight="1">
      <c r="A758" s="11"/>
      <c r="B758" s="11"/>
    </row>
    <row r="759" spans="1:2" ht="12.75" customHeight="1">
      <c r="A759" s="11"/>
      <c r="B759" s="11"/>
    </row>
    <row r="760" spans="1:2" ht="12.75" customHeight="1">
      <c r="A760" s="11"/>
      <c r="B760" s="11"/>
    </row>
    <row r="761" spans="1:2" ht="12.75" customHeight="1">
      <c r="A761" s="11"/>
      <c r="B761" s="11"/>
    </row>
    <row r="762" spans="1:2" ht="12.75" customHeight="1">
      <c r="A762" s="11"/>
      <c r="B762" s="11"/>
    </row>
    <row r="763" spans="1:2" ht="12.75" customHeight="1">
      <c r="A763" s="11"/>
      <c r="B763" s="11"/>
    </row>
    <row r="764" spans="1:2" ht="12.75" customHeight="1">
      <c r="A764" s="11"/>
      <c r="B764" s="11"/>
    </row>
    <row r="765" spans="1:2" ht="12.75" customHeight="1">
      <c r="A765" s="11"/>
      <c r="B765" s="11"/>
    </row>
    <row r="766" spans="1:2" ht="12.75" customHeight="1">
      <c r="A766" s="11"/>
      <c r="B766" s="11"/>
    </row>
    <row r="767" spans="1:2" ht="12.75" customHeight="1">
      <c r="A767" s="11"/>
      <c r="B767" s="11"/>
    </row>
    <row r="768" spans="1:2" ht="12.75" customHeight="1">
      <c r="A768" s="11"/>
      <c r="B768" s="11"/>
    </row>
    <row r="769" spans="1:2" ht="12.75" customHeight="1">
      <c r="A769" s="11"/>
      <c r="B769" s="11"/>
    </row>
    <row r="770" spans="1:2" ht="12.75" customHeight="1">
      <c r="A770" s="11"/>
      <c r="B770" s="11"/>
    </row>
    <row r="771" spans="1:2" ht="12.75" customHeight="1">
      <c r="A771" s="11"/>
      <c r="B771" s="11"/>
    </row>
    <row r="772" spans="1:2" ht="12.75" customHeight="1">
      <c r="A772" s="11"/>
      <c r="B772" s="11"/>
    </row>
    <row r="773" spans="1:2" ht="12.75" customHeight="1">
      <c r="A773" s="11"/>
      <c r="B773" s="11"/>
    </row>
    <row r="774" spans="1:2" ht="12.75" customHeight="1">
      <c r="A774" s="11"/>
      <c r="B774" s="11"/>
    </row>
    <row r="775" spans="1:2" ht="12.75" customHeight="1">
      <c r="A775" s="11"/>
      <c r="B775" s="11"/>
    </row>
    <row r="776" spans="1:2" ht="12.75" customHeight="1">
      <c r="A776" s="11"/>
      <c r="B776" s="11"/>
    </row>
    <row r="777" spans="1:2" ht="12.75" customHeight="1">
      <c r="A777" s="11"/>
      <c r="B777" s="11"/>
    </row>
    <row r="778" spans="1:2" ht="12.75" customHeight="1">
      <c r="A778" s="11"/>
      <c r="B778" s="11"/>
    </row>
    <row r="779" spans="1:2" ht="12.75" customHeight="1">
      <c r="A779" s="11"/>
      <c r="B779" s="11"/>
    </row>
    <row r="780" spans="1:2" ht="12.75" customHeight="1">
      <c r="A780" s="11"/>
      <c r="B780" s="11"/>
    </row>
    <row r="781" spans="1:2" ht="12.75" customHeight="1">
      <c r="A781" s="11"/>
      <c r="B781" s="11"/>
    </row>
    <row r="782" spans="1:2" ht="12.75" customHeight="1">
      <c r="A782" s="11"/>
      <c r="B782" s="11"/>
    </row>
    <row r="783" spans="1:2" ht="12.75" customHeight="1">
      <c r="A783" s="11"/>
      <c r="B783" s="11"/>
    </row>
    <row r="784" spans="1:2" ht="12.75" customHeight="1">
      <c r="A784" s="11"/>
      <c r="B784" s="11"/>
    </row>
    <row r="785" spans="1:2" ht="12.75" customHeight="1">
      <c r="A785" s="11"/>
      <c r="B785" s="11"/>
    </row>
    <row r="786" spans="1:2" ht="12.75" customHeight="1">
      <c r="A786" s="11"/>
      <c r="B786" s="11"/>
    </row>
    <row r="787" spans="1:2" ht="12.75" customHeight="1">
      <c r="A787" s="11"/>
      <c r="B787" s="11"/>
    </row>
    <row r="788" spans="1:2" ht="12.75" customHeight="1">
      <c r="A788" s="11"/>
      <c r="B788" s="11"/>
    </row>
    <row r="789" spans="1:2" ht="12.75" customHeight="1">
      <c r="A789" s="11"/>
      <c r="B789" s="11"/>
    </row>
    <row r="790" spans="1:2" ht="12.75" customHeight="1">
      <c r="A790" s="11"/>
      <c r="B790" s="11"/>
    </row>
    <row r="791" spans="1:2" ht="12.75" customHeight="1">
      <c r="A791" s="11"/>
      <c r="B791" s="11"/>
    </row>
    <row r="792" spans="1:2" ht="12.75" customHeight="1">
      <c r="A792" s="11"/>
      <c r="B792" s="11"/>
    </row>
    <row r="793" spans="1:2" ht="12.75" customHeight="1">
      <c r="A793" s="11"/>
      <c r="B793" s="11"/>
    </row>
    <row r="794" spans="1:2" ht="12.75" customHeight="1">
      <c r="A794" s="11"/>
      <c r="B794" s="11"/>
    </row>
    <row r="795" spans="1:2" ht="12.75" customHeight="1">
      <c r="A795" s="11"/>
      <c r="B795" s="11"/>
    </row>
    <row r="796" spans="1:2" ht="12.75" customHeight="1">
      <c r="A796" s="11"/>
      <c r="B796" s="11"/>
    </row>
    <row r="797" spans="1:2" ht="12.75" customHeight="1">
      <c r="A797" s="11"/>
      <c r="B797" s="11"/>
    </row>
    <row r="798" spans="1:2" ht="12.75" customHeight="1">
      <c r="A798" s="11"/>
      <c r="B798" s="11"/>
    </row>
    <row r="799" spans="1:2" ht="12.75" customHeight="1">
      <c r="A799" s="11"/>
      <c r="B799" s="11"/>
    </row>
    <row r="800" spans="1:2" ht="12.75" customHeight="1">
      <c r="A800" s="11"/>
      <c r="B800" s="11"/>
    </row>
    <row r="801" spans="1:2" ht="12.75" customHeight="1">
      <c r="A801" s="11"/>
      <c r="B801" s="11"/>
    </row>
    <row r="802" spans="1:2" ht="12.75" customHeight="1">
      <c r="A802" s="11"/>
      <c r="B802" s="11"/>
    </row>
    <row r="803" spans="1:2" ht="12.75" customHeight="1">
      <c r="A803" s="11"/>
      <c r="B803" s="11"/>
    </row>
    <row r="804" spans="1:2" ht="12.75" customHeight="1">
      <c r="A804" s="11"/>
      <c r="B804" s="11"/>
    </row>
    <row r="805" spans="1:2" ht="12.75" customHeight="1">
      <c r="A805" s="11"/>
      <c r="B805" s="11"/>
    </row>
    <row r="806" spans="1:2" ht="12.75" customHeight="1">
      <c r="A806" s="11"/>
      <c r="B806" s="11"/>
    </row>
    <row r="807" spans="1:2" ht="12.75" customHeight="1">
      <c r="A807" s="11"/>
      <c r="B807" s="11"/>
    </row>
    <row r="808" spans="1:2" ht="12.75" customHeight="1">
      <c r="A808" s="11"/>
      <c r="B808" s="11"/>
    </row>
    <row r="809" spans="1:2" ht="12.75" customHeight="1">
      <c r="A809" s="11"/>
      <c r="B809" s="11"/>
    </row>
    <row r="810" spans="1:2" ht="12.75" customHeight="1">
      <c r="A810" s="11"/>
      <c r="B810" s="11"/>
    </row>
    <row r="811" spans="1:2" ht="12.75" customHeight="1">
      <c r="A811" s="11"/>
      <c r="B811" s="11"/>
    </row>
    <row r="812" spans="1:2" ht="12.75" customHeight="1">
      <c r="A812" s="11"/>
      <c r="B812" s="11"/>
    </row>
    <row r="813" spans="1:2" ht="12.75" customHeight="1">
      <c r="A813" s="11"/>
      <c r="B813" s="11"/>
    </row>
    <row r="814" spans="1:2" ht="12.75" customHeight="1">
      <c r="A814" s="11"/>
      <c r="B814" s="11"/>
    </row>
    <row r="815" spans="1:2" ht="12.75" customHeight="1">
      <c r="A815" s="11"/>
      <c r="B815" s="11"/>
    </row>
    <row r="816" spans="1:2" ht="12.75" customHeight="1">
      <c r="A816" s="11"/>
      <c r="B816" s="11"/>
    </row>
    <row r="817" spans="1:2" ht="12.75" customHeight="1">
      <c r="A817" s="11"/>
      <c r="B817" s="11"/>
    </row>
    <row r="818" spans="1:2" ht="12.75" customHeight="1">
      <c r="A818" s="11"/>
      <c r="B818" s="11"/>
    </row>
    <row r="819" spans="1:2" ht="12.75" customHeight="1">
      <c r="A819" s="11"/>
      <c r="B819" s="11"/>
    </row>
    <row r="820" spans="1:2" ht="12.75" customHeight="1">
      <c r="A820" s="11"/>
      <c r="B820" s="11"/>
    </row>
    <row r="821" spans="1:2" ht="12.75" customHeight="1">
      <c r="A821" s="11"/>
      <c r="B821" s="11"/>
    </row>
    <row r="822" spans="1:2" ht="12.75" customHeight="1">
      <c r="A822" s="11"/>
      <c r="B822" s="11"/>
    </row>
    <row r="823" spans="1:2" ht="12.75" customHeight="1">
      <c r="A823" s="11"/>
      <c r="B823" s="11"/>
    </row>
    <row r="824" spans="1:2" ht="12.75" customHeight="1">
      <c r="A824" s="11"/>
      <c r="B824" s="11"/>
    </row>
    <row r="825" spans="1:2" ht="12.75" customHeight="1">
      <c r="A825" s="11"/>
      <c r="B825" s="11"/>
    </row>
    <row r="826" spans="1:2" ht="12.75" customHeight="1">
      <c r="A826" s="11"/>
      <c r="B826" s="11"/>
    </row>
    <row r="827" spans="1:2" ht="12.75" customHeight="1">
      <c r="A827" s="11"/>
      <c r="B827" s="11"/>
    </row>
    <row r="828" spans="1:2" ht="12.75" customHeight="1">
      <c r="A828" s="11"/>
      <c r="B828" s="11"/>
    </row>
    <row r="829" spans="1:2" ht="12.75" customHeight="1">
      <c r="A829" s="11"/>
      <c r="B829" s="11"/>
    </row>
    <row r="830" spans="1:2" ht="12.75" customHeight="1">
      <c r="A830" s="11"/>
      <c r="B830" s="11"/>
    </row>
    <row r="831" spans="1:2" ht="12.75" customHeight="1">
      <c r="A831" s="11"/>
      <c r="B831" s="11"/>
    </row>
    <row r="832" spans="1:2" ht="12.75" customHeight="1">
      <c r="A832" s="11"/>
      <c r="B832" s="11"/>
    </row>
    <row r="833" spans="1:2" ht="12.75" customHeight="1">
      <c r="A833" s="11"/>
      <c r="B833" s="11"/>
    </row>
    <row r="834" spans="1:2" ht="12.75" customHeight="1">
      <c r="A834" s="11"/>
      <c r="B834" s="11"/>
    </row>
    <row r="835" spans="1:2" ht="12.75" customHeight="1">
      <c r="A835" s="11"/>
      <c r="B835" s="11"/>
    </row>
    <row r="836" spans="1:2" ht="12.75" customHeight="1">
      <c r="A836" s="11"/>
      <c r="B836" s="11"/>
    </row>
    <row r="837" spans="1:2" ht="12.75" customHeight="1">
      <c r="A837" s="11"/>
      <c r="B837" s="11"/>
    </row>
    <row r="838" spans="1:2" ht="12.75" customHeight="1">
      <c r="A838" s="11"/>
      <c r="B838" s="11"/>
    </row>
    <row r="839" spans="1:2" ht="12.75" customHeight="1">
      <c r="A839" s="11"/>
      <c r="B839" s="11"/>
    </row>
    <row r="840" spans="1:2" ht="12.75" customHeight="1">
      <c r="A840" s="11"/>
      <c r="B840" s="11"/>
    </row>
    <row r="841" spans="1:2" ht="12.75" customHeight="1">
      <c r="A841" s="11"/>
      <c r="B841" s="11"/>
    </row>
    <row r="842" spans="1:2" ht="12.75" customHeight="1">
      <c r="A842" s="11"/>
      <c r="B842" s="11"/>
    </row>
    <row r="843" spans="1:2" ht="12.75" customHeight="1">
      <c r="A843" s="11"/>
      <c r="B843" s="11"/>
    </row>
    <row r="844" spans="1:2" ht="12.75" customHeight="1">
      <c r="A844" s="11"/>
      <c r="B844" s="11"/>
    </row>
    <row r="845" spans="1:2" ht="12.75" customHeight="1">
      <c r="A845" s="11"/>
      <c r="B845" s="11"/>
    </row>
    <row r="846" spans="1:2" ht="12.75" customHeight="1">
      <c r="A846" s="11"/>
      <c r="B846" s="11"/>
    </row>
    <row r="847" spans="1:2" ht="12.75" customHeight="1">
      <c r="A847" s="11"/>
      <c r="B847" s="11"/>
    </row>
    <row r="848" spans="1:2" ht="12.75" customHeight="1">
      <c r="A848" s="11"/>
      <c r="B848" s="11"/>
    </row>
    <row r="849" spans="1:2" ht="12.75" customHeight="1">
      <c r="A849" s="11"/>
      <c r="B849" s="11"/>
    </row>
    <row r="850" spans="1:2" ht="12.75" customHeight="1">
      <c r="A850" s="11"/>
      <c r="B850" s="11"/>
    </row>
    <row r="851" spans="1:2" ht="12.75" customHeight="1">
      <c r="A851" s="11"/>
      <c r="B851" s="11"/>
    </row>
    <row r="852" spans="1:2" ht="12.75" customHeight="1">
      <c r="A852" s="11"/>
      <c r="B852" s="11"/>
    </row>
    <row r="853" spans="1:2" ht="12.75" customHeight="1">
      <c r="A853" s="11"/>
      <c r="B853" s="11"/>
    </row>
    <row r="854" spans="1:2" ht="12.75" customHeight="1">
      <c r="A854" s="11"/>
      <c r="B854" s="11"/>
    </row>
    <row r="855" spans="1:2" ht="12.75" customHeight="1">
      <c r="A855" s="11"/>
      <c r="B855" s="11"/>
    </row>
    <row r="856" spans="1:2" ht="12.75" customHeight="1">
      <c r="A856" s="11"/>
      <c r="B856" s="11"/>
    </row>
    <row r="857" spans="1:2" ht="12.75" customHeight="1">
      <c r="A857" s="11"/>
      <c r="B857" s="11"/>
    </row>
    <row r="858" spans="1:2" ht="12.75" customHeight="1">
      <c r="A858" s="11"/>
      <c r="B858" s="11"/>
    </row>
    <row r="859" spans="1:2" ht="12.75" customHeight="1">
      <c r="A859" s="11"/>
      <c r="B859" s="11"/>
    </row>
    <row r="860" spans="1:2" ht="12.75" customHeight="1">
      <c r="A860" s="11"/>
      <c r="B860" s="11"/>
    </row>
    <row r="861" spans="1:2" ht="12.75" customHeight="1">
      <c r="A861" s="11"/>
      <c r="B861" s="11"/>
    </row>
    <row r="862" spans="1:2" ht="12.75" customHeight="1">
      <c r="A862" s="11"/>
      <c r="B862" s="11"/>
    </row>
    <row r="863" spans="1:2" ht="12.75" customHeight="1">
      <c r="A863" s="11"/>
      <c r="B863" s="11"/>
    </row>
    <row r="864" spans="1:2" ht="12.75" customHeight="1">
      <c r="A864" s="11"/>
      <c r="B864" s="11"/>
    </row>
    <row r="865" spans="1:2" ht="12.75" customHeight="1">
      <c r="A865" s="11"/>
      <c r="B865" s="11"/>
    </row>
    <row r="866" spans="1:2" ht="12.75" customHeight="1">
      <c r="A866" s="11"/>
      <c r="B866" s="11"/>
    </row>
    <row r="867" spans="1:2" ht="12.75" customHeight="1">
      <c r="A867" s="11"/>
      <c r="B867" s="11"/>
    </row>
    <row r="868" spans="1:2" ht="12.75" customHeight="1">
      <c r="A868" s="11"/>
      <c r="B868" s="11"/>
    </row>
    <row r="869" spans="1:2" ht="12.75" customHeight="1">
      <c r="A869" s="11"/>
      <c r="B869" s="11"/>
    </row>
    <row r="870" spans="1:2" ht="12.75" customHeight="1">
      <c r="A870" s="11"/>
      <c r="B870" s="11"/>
    </row>
    <row r="871" spans="1:2" ht="12.75" customHeight="1">
      <c r="A871" s="11"/>
      <c r="B871" s="11"/>
    </row>
    <row r="872" spans="1:2" ht="12.75" customHeight="1">
      <c r="A872" s="11"/>
      <c r="B872" s="11"/>
    </row>
    <row r="873" spans="1:2" ht="12.75" customHeight="1">
      <c r="A873" s="11"/>
      <c r="B873" s="11"/>
    </row>
    <row r="874" spans="1:2" ht="12.75" customHeight="1">
      <c r="A874" s="11"/>
      <c r="B874" s="11"/>
    </row>
    <row r="875" spans="1:2" ht="12.75" customHeight="1">
      <c r="A875" s="11"/>
      <c r="B875" s="11"/>
    </row>
    <row r="876" spans="1:2" ht="12.75" customHeight="1">
      <c r="A876" s="11"/>
      <c r="B876" s="11"/>
    </row>
    <row r="877" spans="1:2" ht="12.75" customHeight="1">
      <c r="A877" s="11"/>
      <c r="B877" s="11"/>
    </row>
    <row r="878" spans="1:2" ht="12.75" customHeight="1">
      <c r="A878" s="11"/>
      <c r="B878" s="11"/>
    </row>
    <row r="879" spans="1:2" ht="12.75" customHeight="1">
      <c r="A879" s="11"/>
      <c r="B879" s="11"/>
    </row>
    <row r="880" spans="1:2" ht="12.75" customHeight="1">
      <c r="A880" s="11"/>
      <c r="B880" s="11"/>
    </row>
    <row r="881" spans="1:2" ht="12.75" customHeight="1">
      <c r="A881" s="11"/>
      <c r="B881" s="11"/>
    </row>
    <row r="882" spans="1:2" ht="12.75" customHeight="1">
      <c r="A882" s="11"/>
      <c r="B882" s="11"/>
    </row>
    <row r="883" spans="1:2" ht="12.75" customHeight="1">
      <c r="A883" s="11"/>
      <c r="B883" s="11"/>
    </row>
    <row r="884" spans="1:2" ht="12.75" customHeight="1">
      <c r="A884" s="11"/>
      <c r="B884" s="11"/>
    </row>
    <row r="885" spans="1:2" ht="12.75" customHeight="1">
      <c r="A885" s="11"/>
      <c r="B885" s="11"/>
    </row>
    <row r="886" spans="1:2" ht="12.75" customHeight="1">
      <c r="A886" s="11"/>
      <c r="B886" s="11"/>
    </row>
    <row r="887" spans="1:2" ht="12.75" customHeight="1">
      <c r="A887" s="11"/>
      <c r="B887" s="11"/>
    </row>
    <row r="888" spans="1:2" ht="12.75" customHeight="1">
      <c r="A888" s="11"/>
      <c r="B888" s="11"/>
    </row>
    <row r="889" spans="1:2" ht="12.75" customHeight="1">
      <c r="A889" s="11"/>
      <c r="B889" s="11"/>
    </row>
    <row r="890" spans="1:2" ht="12.75" customHeight="1">
      <c r="A890" s="11"/>
      <c r="B890" s="11"/>
    </row>
    <row r="891" spans="1:2" ht="12.75" customHeight="1">
      <c r="A891" s="11"/>
      <c r="B891" s="11"/>
    </row>
    <row r="892" spans="1:2" ht="12.75" customHeight="1">
      <c r="A892" s="11"/>
      <c r="B892" s="11"/>
    </row>
    <row r="893" spans="1:2" ht="12.75" customHeight="1">
      <c r="A893" s="11"/>
      <c r="B893" s="11"/>
    </row>
    <row r="894" spans="1:2" ht="12.75" customHeight="1">
      <c r="A894" s="11"/>
      <c r="B894" s="11"/>
    </row>
    <row r="895" spans="1:2" ht="12.75" customHeight="1">
      <c r="A895" s="11"/>
      <c r="B895" s="11"/>
    </row>
    <row r="896" spans="1:2" ht="12.75" customHeight="1">
      <c r="A896" s="11"/>
      <c r="B896" s="11"/>
    </row>
    <row r="897" spans="1:2" ht="12.75" customHeight="1">
      <c r="A897" s="11"/>
      <c r="B897" s="11"/>
    </row>
    <row r="898" spans="1:2" ht="12.75" customHeight="1">
      <c r="A898" s="11"/>
      <c r="B898" s="11"/>
    </row>
    <row r="899" spans="1:2" ht="12.75" customHeight="1">
      <c r="A899" s="11"/>
      <c r="B899" s="11"/>
    </row>
    <row r="900" spans="1:2" ht="12.75" customHeight="1">
      <c r="A900" s="11"/>
      <c r="B900" s="11"/>
    </row>
    <row r="901" spans="1:2" ht="12.75" customHeight="1">
      <c r="A901" s="11"/>
      <c r="B901" s="11"/>
    </row>
    <row r="902" spans="1:2" ht="12.75" customHeight="1">
      <c r="A902" s="11"/>
      <c r="B902" s="11"/>
    </row>
    <row r="903" spans="1:2" ht="12.75" customHeight="1">
      <c r="A903" s="11"/>
      <c r="B903" s="11"/>
    </row>
    <row r="904" spans="1:2" ht="12.75" customHeight="1">
      <c r="A904" s="11"/>
      <c r="B904" s="11"/>
    </row>
    <row r="905" spans="1:2" ht="12.75" customHeight="1">
      <c r="A905" s="11"/>
      <c r="B905" s="11"/>
    </row>
    <row r="906" spans="1:2" ht="12.75" customHeight="1">
      <c r="A906" s="11"/>
      <c r="B906" s="11"/>
    </row>
    <row r="907" spans="1:2" ht="12.75" customHeight="1">
      <c r="A907" s="11"/>
      <c r="B907" s="11"/>
    </row>
    <row r="908" spans="1:2" ht="12.75" customHeight="1">
      <c r="A908" s="11"/>
      <c r="B908" s="11"/>
    </row>
    <row r="909" spans="1:2" ht="12.75" customHeight="1">
      <c r="A909" s="11"/>
      <c r="B909" s="11"/>
    </row>
    <row r="910" spans="1:2" ht="12.75" customHeight="1">
      <c r="A910" s="11"/>
      <c r="B910" s="11"/>
    </row>
    <row r="911" spans="1:2" ht="12.75" customHeight="1">
      <c r="A911" s="11"/>
      <c r="B911" s="11"/>
    </row>
    <row r="912" spans="1:2" ht="12.75" customHeight="1">
      <c r="A912" s="11"/>
      <c r="B912" s="11"/>
    </row>
    <row r="913" spans="1:2" ht="12.75" customHeight="1">
      <c r="A913" s="11"/>
      <c r="B913" s="11"/>
    </row>
    <row r="914" spans="1:2" ht="12.75" customHeight="1">
      <c r="A914" s="11"/>
      <c r="B914" s="11"/>
    </row>
    <row r="915" spans="1:2" ht="12.75" customHeight="1">
      <c r="A915" s="11"/>
      <c r="B915" s="11"/>
    </row>
    <row r="916" spans="1:2" ht="12.75" customHeight="1">
      <c r="A916" s="11"/>
      <c r="B916" s="11"/>
    </row>
    <row r="917" spans="1:2" ht="12.75" customHeight="1">
      <c r="A917" s="11"/>
      <c r="B917" s="11"/>
    </row>
    <row r="918" spans="1:2" ht="12.75" customHeight="1">
      <c r="A918" s="11"/>
      <c r="B918" s="11"/>
    </row>
    <row r="919" spans="1:2" ht="12.75" customHeight="1">
      <c r="A919" s="11"/>
      <c r="B919" s="11"/>
    </row>
    <row r="920" spans="1:2" ht="12.75" customHeight="1">
      <c r="A920" s="11"/>
      <c r="B920" s="11"/>
    </row>
    <row r="921" spans="1:2" ht="12.75" customHeight="1">
      <c r="A921" s="11"/>
      <c r="B921" s="11"/>
    </row>
    <row r="922" spans="1:2" ht="12.75" customHeight="1">
      <c r="A922" s="11"/>
      <c r="B922" s="11"/>
    </row>
    <row r="923" spans="1:2" ht="12.75" customHeight="1">
      <c r="A923" s="11"/>
      <c r="B923" s="11"/>
    </row>
    <row r="924" spans="1:2" ht="12.75" customHeight="1">
      <c r="A924" s="11"/>
      <c r="B924" s="11"/>
    </row>
    <row r="925" spans="1:2" ht="12.75" customHeight="1">
      <c r="A925" s="11"/>
      <c r="B925" s="11"/>
    </row>
    <row r="926" spans="1:2" ht="12.75" customHeight="1">
      <c r="A926" s="11"/>
      <c r="B926" s="11"/>
    </row>
    <row r="927" spans="1:2" ht="12.75" customHeight="1">
      <c r="A927" s="11"/>
      <c r="B927" s="11"/>
    </row>
    <row r="928" spans="1:2" ht="12.75" customHeight="1">
      <c r="A928" s="11"/>
      <c r="B928" s="11"/>
    </row>
    <row r="929" spans="1:2" ht="12.75" customHeight="1">
      <c r="A929" s="11"/>
      <c r="B929" s="11"/>
    </row>
    <row r="930" spans="1:2" ht="12.75" customHeight="1">
      <c r="A930" s="11"/>
      <c r="B930" s="11"/>
    </row>
    <row r="931" spans="1:2" ht="12.75" customHeight="1">
      <c r="A931" s="11"/>
      <c r="B931" s="11"/>
    </row>
    <row r="932" spans="1:2" ht="12.75" customHeight="1">
      <c r="A932" s="11"/>
      <c r="B932" s="11"/>
    </row>
    <row r="933" spans="1:2" ht="12.75" customHeight="1">
      <c r="A933" s="11"/>
      <c r="B933" s="11"/>
    </row>
    <row r="934" spans="1:2" ht="12.75" customHeight="1">
      <c r="A934" s="11"/>
      <c r="B934" s="11"/>
    </row>
    <row r="935" spans="1:2" ht="12.75" customHeight="1">
      <c r="A935" s="11"/>
      <c r="B935" s="11"/>
    </row>
    <row r="936" spans="1:2" ht="12.75" customHeight="1">
      <c r="A936" s="11"/>
      <c r="B936" s="11"/>
    </row>
    <row r="937" spans="1:2" ht="12.75" customHeight="1">
      <c r="A937" s="11"/>
      <c r="B937" s="11"/>
    </row>
    <row r="938" spans="1:2" ht="12.75" customHeight="1">
      <c r="A938" s="11"/>
      <c r="B938" s="11"/>
    </row>
    <row r="939" spans="1:2" ht="12.75" customHeight="1">
      <c r="A939" s="11"/>
      <c r="B939" s="11"/>
    </row>
    <row r="940" spans="1:2" ht="12.75" customHeight="1">
      <c r="A940" s="11"/>
      <c r="B940" s="11"/>
    </row>
    <row r="941" spans="1:2" ht="12.75" customHeight="1">
      <c r="A941" s="11"/>
      <c r="B941" s="11"/>
    </row>
    <row r="942" spans="1:2" ht="12.75" customHeight="1">
      <c r="A942" s="11"/>
      <c r="B942" s="11"/>
    </row>
    <row r="943" spans="1:2" ht="12.75" customHeight="1">
      <c r="A943" s="11"/>
      <c r="B943" s="11"/>
    </row>
    <row r="944" spans="1:2" ht="12.75" customHeight="1">
      <c r="A944" s="11"/>
      <c r="B944" s="11"/>
    </row>
    <row r="945" spans="1:2" ht="12.75" customHeight="1">
      <c r="A945" s="11"/>
      <c r="B945" s="11"/>
    </row>
    <row r="946" spans="1:2" ht="12.75" customHeight="1">
      <c r="A946" s="11"/>
      <c r="B946" s="11"/>
    </row>
    <row r="947" spans="1:2" ht="12.75" customHeight="1">
      <c r="A947" s="11"/>
      <c r="B947" s="11"/>
    </row>
    <row r="948" spans="1:2" ht="12.75" customHeight="1">
      <c r="A948" s="11"/>
      <c r="B948" s="11"/>
    </row>
    <row r="949" spans="1:2" ht="12.75" customHeight="1">
      <c r="A949" s="11"/>
      <c r="B949" s="11"/>
    </row>
    <row r="950" spans="1:2" ht="12.75" customHeight="1">
      <c r="A950" s="11"/>
      <c r="B950" s="11"/>
    </row>
    <row r="951" spans="1:2" ht="12.75" customHeight="1">
      <c r="A951" s="11"/>
      <c r="B951" s="11"/>
    </row>
    <row r="952" spans="1:2" ht="12.75" customHeight="1">
      <c r="A952" s="11"/>
      <c r="B952" s="11"/>
    </row>
    <row r="953" spans="1:2" ht="12.75" customHeight="1">
      <c r="A953" s="11"/>
      <c r="B953" s="11"/>
    </row>
    <row r="954" spans="1:2" ht="12.75" customHeight="1">
      <c r="A954" s="11"/>
      <c r="B954" s="11"/>
    </row>
    <row r="955" spans="1:2" ht="12.75" customHeight="1">
      <c r="A955" s="11"/>
      <c r="B955" s="11"/>
    </row>
    <row r="956" spans="1:2" ht="12.75" customHeight="1">
      <c r="A956" s="11"/>
      <c r="B956" s="11"/>
    </row>
    <row r="957" spans="1:2" ht="12.75" customHeight="1">
      <c r="A957" s="11"/>
      <c r="B957" s="11"/>
    </row>
    <row r="958" spans="1:2" ht="12.75" customHeight="1">
      <c r="A958" s="11"/>
      <c r="B958" s="11"/>
    </row>
    <row r="959" spans="1:2" ht="12.75" customHeight="1">
      <c r="A959" s="11"/>
      <c r="B959" s="11"/>
    </row>
    <row r="960" spans="1:2" ht="12.75" customHeight="1">
      <c r="A960" s="11"/>
      <c r="B960" s="11"/>
    </row>
    <row r="961" spans="1:2" ht="12.75" customHeight="1">
      <c r="A961" s="11"/>
      <c r="B961" s="11"/>
    </row>
    <row r="962" spans="1:2" ht="12.75" customHeight="1">
      <c r="A962" s="11"/>
      <c r="B962" s="11"/>
    </row>
    <row r="963" spans="1:2" ht="12.75" customHeight="1">
      <c r="A963" s="11"/>
      <c r="B963" s="11"/>
    </row>
    <row r="964" spans="1:2" ht="12.75" customHeight="1">
      <c r="A964" s="11"/>
      <c r="B964" s="11"/>
    </row>
    <row r="965" spans="1:2" ht="12.75" customHeight="1">
      <c r="A965" s="11"/>
      <c r="B965" s="11"/>
    </row>
    <row r="966" spans="1:2" ht="12.75" customHeight="1">
      <c r="A966" s="11"/>
      <c r="B966" s="11"/>
    </row>
    <row r="967" spans="1:2" ht="12.75" customHeight="1">
      <c r="A967" s="11"/>
      <c r="B967" s="11"/>
    </row>
    <row r="968" spans="1:2" ht="12.75" customHeight="1">
      <c r="A968" s="11"/>
      <c r="B968" s="11"/>
    </row>
    <row r="969" spans="1:2" ht="12.75" customHeight="1">
      <c r="A969" s="11"/>
      <c r="B969" s="11"/>
    </row>
    <row r="970" spans="1:2" ht="12.75" customHeight="1">
      <c r="A970" s="11"/>
      <c r="B970" s="11"/>
    </row>
    <row r="971" spans="1:2" ht="12.75" customHeight="1">
      <c r="A971" s="11"/>
      <c r="B971" s="11"/>
    </row>
    <row r="972" spans="1:2" ht="12.75" customHeight="1">
      <c r="A972" s="11"/>
      <c r="B972" s="11"/>
    </row>
    <row r="973" spans="1:2" ht="12.75" customHeight="1">
      <c r="A973" s="11"/>
      <c r="B973" s="11"/>
    </row>
    <row r="974" spans="1:2" ht="12.75" customHeight="1">
      <c r="A974" s="11"/>
      <c r="B974" s="11"/>
    </row>
    <row r="975" spans="1:2" ht="12.75" customHeight="1">
      <c r="A975" s="11"/>
      <c r="B975" s="11"/>
    </row>
    <row r="976" spans="1:2" ht="12.75" customHeight="1">
      <c r="A976" s="11"/>
      <c r="B976" s="11"/>
    </row>
    <row r="977" spans="1:2" ht="12.75" customHeight="1">
      <c r="A977" s="11"/>
      <c r="B977" s="11"/>
    </row>
    <row r="978" spans="1:2" ht="12.75" customHeight="1">
      <c r="A978" s="11"/>
      <c r="B978" s="11"/>
    </row>
    <row r="979" spans="1:2" ht="12.75" customHeight="1">
      <c r="A979" s="11"/>
      <c r="B979" s="11"/>
    </row>
    <row r="980" spans="1:2" ht="12.75" customHeight="1">
      <c r="A980" s="11"/>
      <c r="B980" s="11"/>
    </row>
    <row r="981" spans="1:2" ht="12.75" customHeight="1">
      <c r="A981" s="11"/>
      <c r="B981" s="11"/>
    </row>
    <row r="982" spans="1:2" ht="12.75" customHeight="1">
      <c r="A982" s="11"/>
      <c r="B982" s="11"/>
    </row>
    <row r="983" spans="1:2" ht="12.75" customHeight="1">
      <c r="A983" s="11"/>
      <c r="B983" s="11"/>
    </row>
    <row r="984" spans="1:2" ht="12.75" customHeight="1">
      <c r="A984" s="11"/>
      <c r="B984" s="11"/>
    </row>
    <row r="985" spans="1:2" ht="12.75" customHeight="1">
      <c r="A985" s="11"/>
      <c r="B985" s="11"/>
    </row>
    <row r="986" spans="1:2" ht="12.75" customHeight="1">
      <c r="A986" s="11"/>
      <c r="B986" s="11"/>
    </row>
    <row r="987" spans="1:2" ht="12.75" customHeight="1">
      <c r="A987" s="11"/>
      <c r="B987" s="11"/>
    </row>
    <row r="988" spans="1:2" ht="12.75" customHeight="1">
      <c r="A988" s="11"/>
      <c r="B988" s="11"/>
    </row>
    <row r="989" spans="1:2" ht="12.75" customHeight="1">
      <c r="A989" s="11"/>
      <c r="B989" s="11"/>
    </row>
    <row r="990" spans="1:2" ht="12.75" customHeight="1">
      <c r="A990" s="11"/>
      <c r="B990" s="11"/>
    </row>
    <row r="991" spans="1:2" ht="12.75" customHeight="1">
      <c r="A991" s="11"/>
      <c r="B991" s="11"/>
    </row>
    <row r="992" spans="1:2" ht="12.75" customHeight="1">
      <c r="A992" s="11"/>
      <c r="B992" s="11"/>
    </row>
    <row r="993" spans="1:2" ht="12.75" customHeight="1">
      <c r="A993" s="11"/>
      <c r="B993" s="11"/>
    </row>
    <row r="994" spans="1:2" ht="12.75" customHeight="1">
      <c r="A994" s="11"/>
      <c r="B994" s="11"/>
    </row>
    <row r="995" spans="1:2" ht="12.75" customHeight="1">
      <c r="A995" s="11"/>
      <c r="B995" s="11"/>
    </row>
    <row r="996" spans="1:2" ht="12.75" customHeight="1">
      <c r="A996" s="11"/>
      <c r="B996" s="11"/>
    </row>
    <row r="997" spans="1:2" ht="12.75" customHeight="1">
      <c r="A997" s="11"/>
      <c r="B997" s="11"/>
    </row>
    <row r="998" spans="1:2" ht="12.75" customHeight="1">
      <c r="A998" s="11"/>
      <c r="B998" s="11"/>
    </row>
    <row r="999" spans="1:2" ht="12.75" customHeight="1">
      <c r="A999" s="11"/>
      <c r="B999" s="11"/>
    </row>
    <row r="1000" spans="1:2" ht="12.75" customHeight="1">
      <c r="A1000" s="11"/>
      <c r="B1000" s="1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Z1000"/>
  <sheetViews>
    <sheetView workbookViewId="0"/>
  </sheetViews>
  <sheetFormatPr defaultColWidth="14.42578125" defaultRowHeight="15" customHeight="1"/>
  <cols>
    <col min="1" max="1" width="19.42578125" customWidth="1"/>
    <col min="2" max="2" width="109.28515625" customWidth="1"/>
    <col min="3" max="6" width="9.140625" customWidth="1"/>
    <col min="7" max="26" width="8" customWidth="1"/>
  </cols>
  <sheetData>
    <row r="1" spans="1:26" ht="12.75" customHeight="1">
      <c r="A1" s="1" t="s">
        <v>10</v>
      </c>
      <c r="B1" s="6"/>
      <c r="C1" s="6"/>
      <c r="D1" s="6"/>
      <c r="E1" s="6"/>
      <c r="F1" s="6"/>
      <c r="G1" s="6"/>
      <c r="H1" s="6"/>
      <c r="I1" s="6"/>
      <c r="J1" s="6"/>
      <c r="K1" s="6"/>
      <c r="L1" s="6"/>
      <c r="M1" s="6"/>
      <c r="N1" s="6"/>
      <c r="O1" s="6"/>
      <c r="P1" s="6"/>
      <c r="Q1" s="6"/>
      <c r="R1" s="6"/>
      <c r="S1" s="6"/>
      <c r="T1" s="6"/>
      <c r="U1" s="6"/>
      <c r="V1" s="6"/>
      <c r="W1" s="6"/>
      <c r="X1" s="6"/>
      <c r="Y1" s="6"/>
      <c r="Z1" s="6"/>
    </row>
    <row r="2" spans="1:26" ht="12.75" customHeight="1">
      <c r="A2" s="7"/>
      <c r="B2" s="7"/>
      <c r="C2" s="6"/>
      <c r="D2" s="6"/>
      <c r="E2" s="6"/>
      <c r="F2" s="6"/>
      <c r="G2" s="6"/>
      <c r="H2" s="6"/>
      <c r="I2" s="6"/>
      <c r="J2" s="6"/>
      <c r="K2" s="6"/>
      <c r="L2" s="6"/>
      <c r="M2" s="6"/>
      <c r="N2" s="6"/>
      <c r="O2" s="6"/>
      <c r="P2" s="6"/>
      <c r="Q2" s="6"/>
      <c r="R2" s="6"/>
      <c r="S2" s="6"/>
      <c r="T2" s="6"/>
      <c r="U2" s="6"/>
      <c r="V2" s="6"/>
      <c r="W2" s="6"/>
      <c r="X2" s="6"/>
      <c r="Y2" s="6"/>
      <c r="Z2" s="6"/>
    </row>
    <row r="3" spans="1:26" ht="12.75" customHeight="1">
      <c r="A3" s="8" t="s">
        <v>29</v>
      </c>
      <c r="B3" s="9" t="s">
        <v>30</v>
      </c>
      <c r="C3" s="6"/>
      <c r="D3" s="6"/>
      <c r="E3" s="6"/>
      <c r="F3" s="6"/>
      <c r="G3" s="6"/>
      <c r="H3" s="6"/>
      <c r="I3" s="6"/>
      <c r="J3" s="6"/>
      <c r="K3" s="6"/>
      <c r="L3" s="6"/>
      <c r="M3" s="6"/>
      <c r="N3" s="6"/>
      <c r="O3" s="6"/>
      <c r="P3" s="6"/>
      <c r="Q3" s="6"/>
      <c r="R3" s="6"/>
      <c r="S3" s="6"/>
      <c r="T3" s="6"/>
      <c r="U3" s="6"/>
      <c r="V3" s="6"/>
      <c r="W3" s="6"/>
      <c r="X3" s="6"/>
      <c r="Y3" s="6"/>
      <c r="Z3" s="6"/>
    </row>
    <row r="4" spans="1:26" ht="12.75" customHeight="1">
      <c r="A4" s="10"/>
      <c r="B4" s="11"/>
    </row>
    <row r="5" spans="1:26" ht="12.75" customHeight="1">
      <c r="A5" s="11"/>
      <c r="B5" s="11"/>
    </row>
    <row r="6" spans="1:26" ht="12.75" customHeight="1">
      <c r="A6" s="11"/>
      <c r="B6" s="11"/>
    </row>
    <row r="7" spans="1:26" ht="12.75" customHeight="1">
      <c r="A7" s="11"/>
      <c r="B7" s="11"/>
    </row>
    <row r="8" spans="1:26" ht="12.75" customHeight="1">
      <c r="A8" s="11"/>
      <c r="B8" s="11"/>
    </row>
    <row r="9" spans="1:26" ht="12.75" customHeight="1">
      <c r="A9" s="11"/>
      <c r="B9" s="11"/>
    </row>
    <row r="10" spans="1:26" ht="12.75" customHeight="1">
      <c r="A10" s="11"/>
      <c r="B10" s="11"/>
    </row>
    <row r="11" spans="1:26" ht="12.75" customHeight="1">
      <c r="A11" s="11"/>
      <c r="B11" s="11"/>
    </row>
    <row r="12" spans="1:26" ht="12.75" customHeight="1">
      <c r="A12" s="11"/>
      <c r="B12" s="11"/>
    </row>
    <row r="13" spans="1:26" ht="12.75" customHeight="1">
      <c r="A13" s="11"/>
      <c r="B13" s="11"/>
    </row>
    <row r="14" spans="1:26" ht="12.75" customHeight="1">
      <c r="A14" s="11"/>
      <c r="B14" s="11"/>
    </row>
    <row r="15" spans="1:26" ht="12.75" customHeight="1">
      <c r="A15" s="11"/>
      <c r="B15" s="11"/>
    </row>
    <row r="16" spans="1:26" ht="12.75" customHeight="1">
      <c r="A16" s="11"/>
      <c r="B16" s="11"/>
    </row>
    <row r="17" spans="1:2" ht="12.75" customHeight="1">
      <c r="A17" s="11"/>
      <c r="B17" s="11"/>
    </row>
    <row r="18" spans="1:2" ht="12.75" customHeight="1">
      <c r="A18" s="11"/>
      <c r="B18" s="11"/>
    </row>
    <row r="19" spans="1:2" ht="12.75" customHeight="1">
      <c r="A19" s="11"/>
      <c r="B19" s="11"/>
    </row>
    <row r="20" spans="1:2" ht="12.75" customHeight="1">
      <c r="A20" s="11"/>
      <c r="B20" s="11"/>
    </row>
    <row r="21" spans="1:2" ht="12.75" customHeight="1">
      <c r="A21" s="11"/>
      <c r="B21" s="11"/>
    </row>
    <row r="22" spans="1:2" ht="12.75" customHeight="1">
      <c r="A22" s="11"/>
      <c r="B22" s="11"/>
    </row>
    <row r="23" spans="1:2" ht="12.75" customHeight="1">
      <c r="A23" s="11"/>
      <c r="B23" s="11"/>
    </row>
    <row r="24" spans="1:2" ht="12.75" customHeight="1">
      <c r="A24" s="11"/>
      <c r="B24" s="11"/>
    </row>
    <row r="25" spans="1:2" ht="12.75" customHeight="1">
      <c r="A25" s="11"/>
      <c r="B25" s="11"/>
    </row>
    <row r="26" spans="1:2" ht="12.75" customHeight="1">
      <c r="A26" s="11"/>
      <c r="B26" s="11"/>
    </row>
    <row r="27" spans="1:2" ht="12.75" customHeight="1">
      <c r="A27" s="11"/>
      <c r="B27" s="11"/>
    </row>
    <row r="28" spans="1:2" ht="12.75" customHeight="1">
      <c r="A28" s="11"/>
      <c r="B28" s="11"/>
    </row>
    <row r="29" spans="1:2" ht="12.75" customHeight="1">
      <c r="A29" s="11"/>
      <c r="B29" s="11"/>
    </row>
    <row r="30" spans="1:2" ht="12.75" customHeight="1">
      <c r="A30" s="11"/>
      <c r="B30" s="11"/>
    </row>
    <row r="31" spans="1:2" ht="12.75" customHeight="1">
      <c r="A31" s="11"/>
      <c r="B31" s="11"/>
    </row>
    <row r="32" spans="1:2" ht="12.75" customHeight="1">
      <c r="A32" s="11"/>
      <c r="B32" s="11"/>
    </row>
    <row r="33" spans="1:2" ht="12.75" customHeight="1">
      <c r="A33" s="11"/>
      <c r="B33" s="11"/>
    </row>
    <row r="34" spans="1:2" ht="12.75" customHeight="1">
      <c r="A34" s="11"/>
      <c r="B34" s="11"/>
    </row>
    <row r="35" spans="1:2" ht="12.75" customHeight="1">
      <c r="A35" s="11"/>
      <c r="B35" s="11"/>
    </row>
    <row r="36" spans="1:2" ht="12.75" customHeight="1">
      <c r="A36" s="11"/>
      <c r="B36" s="11"/>
    </row>
    <row r="37" spans="1:2" ht="12.75" customHeight="1">
      <c r="A37" s="11"/>
      <c r="B37" s="11"/>
    </row>
    <row r="38" spans="1:2" ht="12.75" customHeight="1">
      <c r="A38" s="11"/>
      <c r="B38" s="11"/>
    </row>
    <row r="39" spans="1:2" ht="12.75" customHeight="1">
      <c r="A39" s="11"/>
      <c r="B39" s="11"/>
    </row>
    <row r="40" spans="1:2" ht="12.75" customHeight="1">
      <c r="A40" s="11"/>
      <c r="B40" s="11"/>
    </row>
    <row r="41" spans="1:2" ht="12.75" customHeight="1">
      <c r="A41" s="11"/>
      <c r="B41" s="11"/>
    </row>
    <row r="42" spans="1:2" ht="12.75" customHeight="1">
      <c r="A42" s="11"/>
      <c r="B42" s="11"/>
    </row>
    <row r="43" spans="1:2" ht="12.75" customHeight="1">
      <c r="A43" s="11"/>
      <c r="B43" s="11"/>
    </row>
    <row r="44" spans="1:2" ht="12.75" customHeight="1">
      <c r="A44" s="11"/>
      <c r="B44" s="11"/>
    </row>
    <row r="45" spans="1:2" ht="12.75" customHeight="1">
      <c r="A45" s="11"/>
      <c r="B45" s="11"/>
    </row>
    <row r="46" spans="1:2" ht="12.75" customHeight="1">
      <c r="A46" s="11"/>
      <c r="B46" s="11"/>
    </row>
    <row r="47" spans="1:2" ht="12.75" customHeight="1">
      <c r="A47" s="11"/>
      <c r="B47" s="11"/>
    </row>
    <row r="48" spans="1:2" ht="12.75" customHeight="1">
      <c r="A48" s="11"/>
      <c r="B48" s="11"/>
    </row>
    <row r="49" spans="1:2" ht="12.75" customHeight="1">
      <c r="A49" s="11"/>
      <c r="B49" s="11"/>
    </row>
    <row r="50" spans="1:2" ht="12.75" customHeight="1">
      <c r="A50" s="11"/>
      <c r="B50" s="11"/>
    </row>
    <row r="51" spans="1:2" ht="12.75" customHeight="1">
      <c r="A51" s="11"/>
      <c r="B51" s="11"/>
    </row>
    <row r="52" spans="1:2" ht="12.75" customHeight="1">
      <c r="A52" s="11"/>
      <c r="B52" s="11"/>
    </row>
    <row r="53" spans="1:2" ht="12.75" customHeight="1">
      <c r="A53" s="11"/>
      <c r="B53" s="11"/>
    </row>
    <row r="54" spans="1:2" ht="12.75" customHeight="1">
      <c r="A54" s="11"/>
      <c r="B54" s="11"/>
    </row>
    <row r="55" spans="1:2" ht="12.75" customHeight="1">
      <c r="A55" s="11"/>
      <c r="B55" s="11"/>
    </row>
    <row r="56" spans="1:2" ht="12.75" customHeight="1">
      <c r="A56" s="11"/>
      <c r="B56" s="11"/>
    </row>
    <row r="57" spans="1:2" ht="12.75" customHeight="1">
      <c r="A57" s="11"/>
      <c r="B57" s="11"/>
    </row>
    <row r="58" spans="1:2" ht="12.75" customHeight="1">
      <c r="A58" s="11"/>
      <c r="B58" s="11"/>
    </row>
    <row r="59" spans="1:2" ht="12.75" customHeight="1">
      <c r="A59" s="11"/>
      <c r="B59" s="11"/>
    </row>
    <row r="60" spans="1:2" ht="12.75" customHeight="1">
      <c r="A60" s="11"/>
      <c r="B60" s="11"/>
    </row>
    <row r="61" spans="1:2" ht="12.75" customHeight="1">
      <c r="A61" s="11"/>
      <c r="B61" s="11"/>
    </row>
    <row r="62" spans="1:2" ht="12.75" customHeight="1">
      <c r="A62" s="11"/>
      <c r="B62" s="11"/>
    </row>
    <row r="63" spans="1:2" ht="12.75" customHeight="1">
      <c r="A63" s="11"/>
      <c r="B63" s="11"/>
    </row>
    <row r="64" spans="1:2" ht="12.75" customHeight="1">
      <c r="A64" s="11"/>
      <c r="B64" s="11"/>
    </row>
    <row r="65" spans="1:2" ht="12.75" customHeight="1">
      <c r="A65" s="11"/>
      <c r="B65" s="11"/>
    </row>
    <row r="66" spans="1:2" ht="12.75" customHeight="1">
      <c r="A66" s="11"/>
      <c r="B66" s="11"/>
    </row>
    <row r="67" spans="1:2" ht="12.75" customHeight="1">
      <c r="A67" s="11"/>
      <c r="B67" s="11"/>
    </row>
    <row r="68" spans="1:2" ht="12.75" customHeight="1">
      <c r="A68" s="11"/>
      <c r="B68" s="11"/>
    </row>
    <row r="69" spans="1:2" ht="12.75" customHeight="1">
      <c r="A69" s="11"/>
      <c r="B69" s="11"/>
    </row>
    <row r="70" spans="1:2" ht="12.75" customHeight="1">
      <c r="A70" s="11"/>
      <c r="B70" s="11"/>
    </row>
    <row r="71" spans="1:2" ht="12.75" customHeight="1">
      <c r="A71" s="11"/>
      <c r="B71" s="11"/>
    </row>
    <row r="72" spans="1:2" ht="12.75" customHeight="1">
      <c r="A72" s="11"/>
      <c r="B72" s="11"/>
    </row>
    <row r="73" spans="1:2" ht="12.75" customHeight="1">
      <c r="A73" s="11"/>
      <c r="B73" s="11"/>
    </row>
    <row r="74" spans="1:2" ht="12.75" customHeight="1">
      <c r="A74" s="11"/>
      <c r="B74" s="11"/>
    </row>
    <row r="75" spans="1:2" ht="12.75" customHeight="1">
      <c r="A75" s="11"/>
      <c r="B75" s="11"/>
    </row>
    <row r="76" spans="1:2" ht="12.75" customHeight="1">
      <c r="A76" s="11"/>
      <c r="B76" s="11"/>
    </row>
    <row r="77" spans="1:2" ht="12.75" customHeight="1">
      <c r="A77" s="11"/>
      <c r="B77" s="11"/>
    </row>
    <row r="78" spans="1:2" ht="12.75" customHeight="1">
      <c r="A78" s="11"/>
      <c r="B78" s="11"/>
    </row>
    <row r="79" spans="1:2" ht="12.75" customHeight="1">
      <c r="A79" s="11"/>
      <c r="B79" s="11"/>
    </row>
    <row r="80" spans="1:2" ht="12.75" customHeight="1">
      <c r="A80" s="11"/>
      <c r="B80" s="11"/>
    </row>
    <row r="81" spans="1:2" ht="12.75" customHeight="1">
      <c r="A81" s="11"/>
      <c r="B81" s="11"/>
    </row>
    <row r="82" spans="1:2" ht="12.75" customHeight="1">
      <c r="A82" s="11"/>
      <c r="B82" s="11"/>
    </row>
    <row r="83" spans="1:2" ht="12.75" customHeight="1">
      <c r="A83" s="11"/>
      <c r="B83" s="11"/>
    </row>
    <row r="84" spans="1:2" ht="12.75" customHeight="1">
      <c r="A84" s="11"/>
      <c r="B84" s="11"/>
    </row>
    <row r="85" spans="1:2" ht="12.75" customHeight="1">
      <c r="A85" s="11"/>
      <c r="B85" s="11"/>
    </row>
    <row r="86" spans="1:2" ht="12.75" customHeight="1">
      <c r="A86" s="11"/>
      <c r="B86" s="11"/>
    </row>
    <row r="87" spans="1:2" ht="12.75" customHeight="1">
      <c r="A87" s="11"/>
      <c r="B87" s="11"/>
    </row>
    <row r="88" spans="1:2" ht="12.75" customHeight="1">
      <c r="A88" s="11"/>
      <c r="B88" s="11"/>
    </row>
    <row r="89" spans="1:2" ht="12.75" customHeight="1">
      <c r="A89" s="11"/>
      <c r="B89" s="11"/>
    </row>
    <row r="90" spans="1:2" ht="12.75" customHeight="1">
      <c r="A90" s="11"/>
      <c r="B90" s="11"/>
    </row>
    <row r="91" spans="1:2" ht="12.75" customHeight="1">
      <c r="A91" s="11"/>
      <c r="B91" s="11"/>
    </row>
    <row r="92" spans="1:2" ht="12.75" customHeight="1">
      <c r="A92" s="11"/>
      <c r="B92" s="11"/>
    </row>
    <row r="93" spans="1:2" ht="12.75" customHeight="1">
      <c r="A93" s="11"/>
      <c r="B93" s="11"/>
    </row>
    <row r="94" spans="1:2" ht="12.75" customHeight="1">
      <c r="A94" s="11"/>
      <c r="B94" s="11"/>
    </row>
    <row r="95" spans="1:2" ht="12.75" customHeight="1">
      <c r="A95" s="11"/>
      <c r="B95" s="11"/>
    </row>
    <row r="96" spans="1:2" ht="12.75" customHeight="1">
      <c r="A96" s="11"/>
      <c r="B96" s="11"/>
    </row>
    <row r="97" spans="1:2" ht="12.75" customHeight="1">
      <c r="A97" s="11"/>
      <c r="B97" s="11"/>
    </row>
    <row r="98" spans="1:2" ht="12.75" customHeight="1">
      <c r="A98" s="11"/>
      <c r="B98" s="11"/>
    </row>
    <row r="99" spans="1:2" ht="12.75" customHeight="1">
      <c r="A99" s="11"/>
      <c r="B99" s="11"/>
    </row>
    <row r="100" spans="1:2" ht="12.75" customHeight="1">
      <c r="A100" s="11"/>
      <c r="B100" s="11"/>
    </row>
    <row r="101" spans="1:2" ht="12.75" customHeight="1">
      <c r="A101" s="11"/>
      <c r="B101" s="11"/>
    </row>
    <row r="102" spans="1:2" ht="12.75" customHeight="1">
      <c r="A102" s="11"/>
      <c r="B102" s="11"/>
    </row>
    <row r="103" spans="1:2" ht="12.75" customHeight="1">
      <c r="A103" s="11"/>
      <c r="B103" s="11"/>
    </row>
    <row r="104" spans="1:2" ht="12.75" customHeight="1">
      <c r="A104" s="11"/>
      <c r="B104" s="11"/>
    </row>
    <row r="105" spans="1:2" ht="12.75" customHeight="1">
      <c r="A105" s="11"/>
      <c r="B105" s="11"/>
    </row>
    <row r="106" spans="1:2" ht="12.75" customHeight="1">
      <c r="A106" s="11"/>
      <c r="B106" s="11"/>
    </row>
    <row r="107" spans="1:2" ht="12.75" customHeight="1">
      <c r="A107" s="11"/>
      <c r="B107" s="11"/>
    </row>
    <row r="108" spans="1:2" ht="12.75" customHeight="1">
      <c r="A108" s="11"/>
      <c r="B108" s="11"/>
    </row>
    <row r="109" spans="1:2" ht="12.75" customHeight="1">
      <c r="A109" s="11"/>
      <c r="B109" s="11"/>
    </row>
    <row r="110" spans="1:2" ht="12.75" customHeight="1">
      <c r="A110" s="11"/>
      <c r="B110" s="11"/>
    </row>
    <row r="111" spans="1:2" ht="12.75" customHeight="1">
      <c r="A111" s="11"/>
      <c r="B111" s="11"/>
    </row>
    <row r="112" spans="1:2" ht="12.75" customHeight="1">
      <c r="A112" s="11"/>
      <c r="B112" s="11"/>
    </row>
    <row r="113" spans="1:2" ht="12.75" customHeight="1">
      <c r="A113" s="11"/>
      <c r="B113" s="11"/>
    </row>
    <row r="114" spans="1:2" ht="12.75" customHeight="1">
      <c r="A114" s="11"/>
      <c r="B114" s="11"/>
    </row>
    <row r="115" spans="1:2" ht="12.75" customHeight="1">
      <c r="A115" s="11"/>
      <c r="B115" s="11"/>
    </row>
    <row r="116" spans="1:2" ht="12.75" customHeight="1">
      <c r="A116" s="11"/>
      <c r="B116" s="11"/>
    </row>
    <row r="117" spans="1:2" ht="12.75" customHeight="1">
      <c r="A117" s="11"/>
      <c r="B117" s="11"/>
    </row>
    <row r="118" spans="1:2" ht="12.75" customHeight="1">
      <c r="A118" s="11"/>
      <c r="B118" s="11"/>
    </row>
    <row r="119" spans="1:2" ht="12.75" customHeight="1">
      <c r="A119" s="11"/>
      <c r="B119" s="11"/>
    </row>
    <row r="120" spans="1:2" ht="12.75" customHeight="1">
      <c r="A120" s="11"/>
      <c r="B120" s="11"/>
    </row>
    <row r="121" spans="1:2" ht="12.75" customHeight="1">
      <c r="A121" s="11"/>
      <c r="B121" s="11"/>
    </row>
    <row r="122" spans="1:2" ht="12.75" customHeight="1">
      <c r="A122" s="11"/>
      <c r="B122" s="11"/>
    </row>
    <row r="123" spans="1:2" ht="12.75" customHeight="1">
      <c r="A123" s="11"/>
      <c r="B123" s="11"/>
    </row>
    <row r="124" spans="1:2" ht="12.75" customHeight="1">
      <c r="A124" s="11"/>
      <c r="B124" s="11"/>
    </row>
    <row r="125" spans="1:2" ht="12.75" customHeight="1">
      <c r="A125" s="11"/>
      <c r="B125" s="11"/>
    </row>
    <row r="126" spans="1:2" ht="12.75" customHeight="1">
      <c r="A126" s="11"/>
      <c r="B126" s="11"/>
    </row>
    <row r="127" spans="1:2" ht="12.75" customHeight="1">
      <c r="A127" s="11"/>
      <c r="B127" s="11"/>
    </row>
    <row r="128" spans="1:2" ht="12.75" customHeight="1">
      <c r="A128" s="11"/>
      <c r="B128" s="11"/>
    </row>
    <row r="129" spans="1:2" ht="12.75" customHeight="1">
      <c r="A129" s="11"/>
      <c r="B129" s="11"/>
    </row>
    <row r="130" spans="1:2" ht="12.75" customHeight="1">
      <c r="A130" s="11"/>
      <c r="B130" s="11"/>
    </row>
    <row r="131" spans="1:2" ht="12.75" customHeight="1">
      <c r="A131" s="11"/>
      <c r="B131" s="11"/>
    </row>
    <row r="132" spans="1:2" ht="12.75" customHeight="1">
      <c r="A132" s="11"/>
      <c r="B132" s="11"/>
    </row>
    <row r="133" spans="1:2" ht="12.75" customHeight="1">
      <c r="A133" s="11"/>
      <c r="B133" s="11"/>
    </row>
    <row r="134" spans="1:2" ht="12.75" customHeight="1">
      <c r="A134" s="11"/>
      <c r="B134" s="11"/>
    </row>
    <row r="135" spans="1:2" ht="12.75" customHeight="1">
      <c r="A135" s="11"/>
      <c r="B135" s="11"/>
    </row>
    <row r="136" spans="1:2" ht="12.75" customHeight="1">
      <c r="A136" s="11"/>
      <c r="B136" s="11"/>
    </row>
    <row r="137" spans="1:2" ht="12.75" customHeight="1">
      <c r="A137" s="11"/>
      <c r="B137" s="11"/>
    </row>
    <row r="138" spans="1:2" ht="12.75" customHeight="1">
      <c r="A138" s="11"/>
      <c r="B138" s="11"/>
    </row>
    <row r="139" spans="1:2" ht="12.75" customHeight="1">
      <c r="A139" s="11"/>
      <c r="B139" s="11"/>
    </row>
    <row r="140" spans="1:2" ht="12.75" customHeight="1">
      <c r="A140" s="11"/>
      <c r="B140" s="11"/>
    </row>
    <row r="141" spans="1:2" ht="12.75" customHeight="1">
      <c r="A141" s="11"/>
      <c r="B141" s="11"/>
    </row>
    <row r="142" spans="1:2" ht="12.75" customHeight="1">
      <c r="A142" s="11"/>
      <c r="B142" s="11"/>
    </row>
    <row r="143" spans="1:2" ht="12.75" customHeight="1">
      <c r="A143" s="11"/>
      <c r="B143" s="11"/>
    </row>
    <row r="144" spans="1:2" ht="12.75" customHeight="1">
      <c r="A144" s="11"/>
      <c r="B144" s="11"/>
    </row>
    <row r="145" spans="1:2" ht="12.75" customHeight="1">
      <c r="A145" s="11"/>
      <c r="B145" s="11"/>
    </row>
    <row r="146" spans="1:2" ht="12.75" customHeight="1">
      <c r="A146" s="11"/>
      <c r="B146" s="11"/>
    </row>
    <row r="147" spans="1:2" ht="12.75" customHeight="1">
      <c r="A147" s="11"/>
      <c r="B147" s="11"/>
    </row>
    <row r="148" spans="1:2" ht="12.75" customHeight="1">
      <c r="A148" s="11"/>
      <c r="B148" s="11"/>
    </row>
    <row r="149" spans="1:2" ht="12.75" customHeight="1">
      <c r="A149" s="11"/>
      <c r="B149" s="11"/>
    </row>
    <row r="150" spans="1:2" ht="12.75" customHeight="1">
      <c r="A150" s="11"/>
      <c r="B150" s="11"/>
    </row>
    <row r="151" spans="1:2" ht="12.75" customHeight="1">
      <c r="A151" s="11"/>
      <c r="B151" s="11"/>
    </row>
    <row r="152" spans="1:2" ht="12.75" customHeight="1">
      <c r="A152" s="11"/>
      <c r="B152" s="11"/>
    </row>
    <row r="153" spans="1:2" ht="12.75" customHeight="1">
      <c r="A153" s="11"/>
      <c r="B153" s="11"/>
    </row>
    <row r="154" spans="1:2" ht="12.75" customHeight="1">
      <c r="A154" s="11"/>
      <c r="B154" s="11"/>
    </row>
    <row r="155" spans="1:2" ht="12.75" customHeight="1">
      <c r="A155" s="11"/>
      <c r="B155" s="11"/>
    </row>
    <row r="156" spans="1:2" ht="12.75" customHeight="1">
      <c r="A156" s="11"/>
      <c r="B156" s="11"/>
    </row>
    <row r="157" spans="1:2" ht="12.75" customHeight="1">
      <c r="A157" s="11"/>
      <c r="B157" s="11"/>
    </row>
    <row r="158" spans="1:2" ht="12.75" customHeight="1">
      <c r="A158" s="11"/>
      <c r="B158" s="11"/>
    </row>
    <row r="159" spans="1:2" ht="12.75" customHeight="1">
      <c r="A159" s="11"/>
      <c r="B159" s="11"/>
    </row>
    <row r="160" spans="1:2" ht="12.75" customHeight="1">
      <c r="A160" s="11"/>
      <c r="B160" s="11"/>
    </row>
    <row r="161" spans="1:2" ht="12.75" customHeight="1">
      <c r="A161" s="11"/>
      <c r="B161" s="11"/>
    </row>
    <row r="162" spans="1:2" ht="12.75" customHeight="1">
      <c r="A162" s="11"/>
      <c r="B162" s="11"/>
    </row>
    <row r="163" spans="1:2" ht="12.75" customHeight="1">
      <c r="A163" s="11"/>
      <c r="B163" s="11"/>
    </row>
    <row r="164" spans="1:2" ht="12.75" customHeight="1">
      <c r="A164" s="11"/>
      <c r="B164" s="11"/>
    </row>
    <row r="165" spans="1:2" ht="12.75" customHeight="1">
      <c r="A165" s="11"/>
      <c r="B165" s="11"/>
    </row>
    <row r="166" spans="1:2" ht="12.75" customHeight="1">
      <c r="A166" s="11"/>
      <c r="B166" s="11"/>
    </row>
    <row r="167" spans="1:2" ht="12.75" customHeight="1">
      <c r="A167" s="11"/>
      <c r="B167" s="11"/>
    </row>
    <row r="168" spans="1:2" ht="12.75" customHeight="1">
      <c r="A168" s="11"/>
      <c r="B168" s="11"/>
    </row>
    <row r="169" spans="1:2" ht="12.75" customHeight="1">
      <c r="A169" s="11"/>
      <c r="B169" s="11"/>
    </row>
    <row r="170" spans="1:2" ht="12.75" customHeight="1">
      <c r="A170" s="11"/>
      <c r="B170" s="11"/>
    </row>
    <row r="171" spans="1:2" ht="12.75" customHeight="1">
      <c r="A171" s="11"/>
      <c r="B171" s="11"/>
    </row>
    <row r="172" spans="1:2" ht="12.75" customHeight="1">
      <c r="A172" s="11"/>
      <c r="B172" s="11"/>
    </row>
    <row r="173" spans="1:2" ht="12.75" customHeight="1">
      <c r="A173" s="11"/>
      <c r="B173" s="11"/>
    </row>
    <row r="174" spans="1:2" ht="12.75" customHeight="1">
      <c r="A174" s="11"/>
      <c r="B174" s="11"/>
    </row>
    <row r="175" spans="1:2" ht="12.75" customHeight="1">
      <c r="A175" s="11"/>
      <c r="B175" s="11"/>
    </row>
    <row r="176" spans="1:2" ht="12.75" customHeight="1">
      <c r="A176" s="11"/>
      <c r="B176" s="11"/>
    </row>
    <row r="177" spans="1:2" ht="12.75" customHeight="1">
      <c r="A177" s="11"/>
      <c r="B177" s="11"/>
    </row>
    <row r="178" spans="1:2" ht="12.75" customHeight="1">
      <c r="A178" s="11"/>
      <c r="B178" s="11"/>
    </row>
    <row r="179" spans="1:2" ht="12.75" customHeight="1">
      <c r="A179" s="11"/>
      <c r="B179" s="11"/>
    </row>
    <row r="180" spans="1:2" ht="12.75" customHeight="1">
      <c r="A180" s="11"/>
      <c r="B180" s="11"/>
    </row>
    <row r="181" spans="1:2" ht="12.75" customHeight="1">
      <c r="A181" s="11"/>
      <c r="B181" s="11"/>
    </row>
    <row r="182" spans="1:2" ht="12.75" customHeight="1">
      <c r="A182" s="11"/>
      <c r="B182" s="11"/>
    </row>
    <row r="183" spans="1:2" ht="12.75" customHeight="1">
      <c r="A183" s="11"/>
      <c r="B183" s="11"/>
    </row>
    <row r="184" spans="1:2" ht="12.75" customHeight="1">
      <c r="A184" s="11"/>
      <c r="B184" s="11"/>
    </row>
    <row r="185" spans="1:2" ht="12.75" customHeight="1">
      <c r="A185" s="11"/>
      <c r="B185" s="11"/>
    </row>
    <row r="186" spans="1:2" ht="12.75" customHeight="1">
      <c r="A186" s="11"/>
      <c r="B186" s="11"/>
    </row>
    <row r="187" spans="1:2" ht="12.75" customHeight="1">
      <c r="A187" s="11"/>
      <c r="B187" s="11"/>
    </row>
    <row r="188" spans="1:2" ht="12.75" customHeight="1">
      <c r="A188" s="11"/>
      <c r="B188" s="11"/>
    </row>
    <row r="189" spans="1:2" ht="12.75" customHeight="1">
      <c r="A189" s="11"/>
      <c r="B189" s="11"/>
    </row>
    <row r="190" spans="1:2" ht="12.75" customHeight="1">
      <c r="A190" s="11"/>
      <c r="B190" s="11"/>
    </row>
    <row r="191" spans="1:2" ht="12.75" customHeight="1">
      <c r="A191" s="11"/>
      <c r="B191" s="11"/>
    </row>
    <row r="192" spans="1:2" ht="12.75" customHeight="1">
      <c r="A192" s="11"/>
      <c r="B192" s="11"/>
    </row>
    <row r="193" spans="1:2" ht="12.75" customHeight="1">
      <c r="A193" s="11"/>
      <c r="B193" s="11"/>
    </row>
    <row r="194" spans="1:2" ht="12.75" customHeight="1">
      <c r="A194" s="11"/>
      <c r="B194" s="11"/>
    </row>
    <row r="195" spans="1:2" ht="12.75" customHeight="1">
      <c r="A195" s="11"/>
      <c r="B195" s="11"/>
    </row>
    <row r="196" spans="1:2" ht="12.75" customHeight="1">
      <c r="A196" s="11"/>
      <c r="B196" s="11"/>
    </row>
    <row r="197" spans="1:2" ht="12.75" customHeight="1">
      <c r="A197" s="11"/>
      <c r="B197" s="11"/>
    </row>
    <row r="198" spans="1:2" ht="12.75" customHeight="1">
      <c r="A198" s="11"/>
      <c r="B198" s="11"/>
    </row>
    <row r="199" spans="1:2" ht="12.75" customHeight="1">
      <c r="A199" s="11"/>
      <c r="B199" s="11"/>
    </row>
    <row r="200" spans="1:2" ht="12.75" customHeight="1">
      <c r="A200" s="11"/>
      <c r="B200" s="11"/>
    </row>
    <row r="201" spans="1:2" ht="12.75" customHeight="1">
      <c r="A201" s="11"/>
      <c r="B201" s="11"/>
    </row>
    <row r="202" spans="1:2" ht="12.75" customHeight="1">
      <c r="A202" s="11"/>
      <c r="B202" s="11"/>
    </row>
    <row r="203" spans="1:2" ht="12.75" customHeight="1">
      <c r="A203" s="11"/>
      <c r="B203" s="11"/>
    </row>
    <row r="204" spans="1:2" ht="12.75" customHeight="1">
      <c r="A204" s="11"/>
      <c r="B204" s="11"/>
    </row>
    <row r="205" spans="1:2" ht="12.75" customHeight="1">
      <c r="A205" s="11"/>
      <c r="B205" s="11"/>
    </row>
    <row r="206" spans="1:2" ht="12.75" customHeight="1">
      <c r="A206" s="11"/>
      <c r="B206" s="11"/>
    </row>
    <row r="207" spans="1:2" ht="12.75" customHeight="1">
      <c r="A207" s="11"/>
      <c r="B207" s="11"/>
    </row>
    <row r="208" spans="1:2" ht="12.75" customHeight="1">
      <c r="A208" s="11"/>
      <c r="B208" s="11"/>
    </row>
    <row r="209" spans="1:2" ht="12.75" customHeight="1">
      <c r="A209" s="11"/>
      <c r="B209" s="11"/>
    </row>
    <row r="210" spans="1:2" ht="12.75" customHeight="1">
      <c r="A210" s="11"/>
      <c r="B210" s="11"/>
    </row>
    <row r="211" spans="1:2" ht="12.75" customHeight="1">
      <c r="A211" s="11"/>
      <c r="B211" s="11"/>
    </row>
    <row r="212" spans="1:2" ht="12.75" customHeight="1">
      <c r="A212" s="11"/>
      <c r="B212" s="11"/>
    </row>
    <row r="213" spans="1:2" ht="12.75" customHeight="1">
      <c r="A213" s="11"/>
      <c r="B213" s="11"/>
    </row>
    <row r="214" spans="1:2" ht="12.75" customHeight="1">
      <c r="A214" s="11"/>
      <c r="B214" s="11"/>
    </row>
    <row r="215" spans="1:2" ht="12.75" customHeight="1">
      <c r="A215" s="11"/>
      <c r="B215" s="11"/>
    </row>
    <row r="216" spans="1:2" ht="12.75" customHeight="1">
      <c r="A216" s="11"/>
      <c r="B216" s="11"/>
    </row>
    <row r="217" spans="1:2" ht="12.75" customHeight="1">
      <c r="A217" s="11"/>
      <c r="B217" s="11"/>
    </row>
    <row r="218" spans="1:2" ht="12.75" customHeight="1">
      <c r="A218" s="11"/>
      <c r="B218" s="11"/>
    </row>
    <row r="219" spans="1:2" ht="12.75" customHeight="1">
      <c r="A219" s="11"/>
      <c r="B219" s="11"/>
    </row>
    <row r="220" spans="1:2" ht="12.75" customHeight="1">
      <c r="A220" s="11"/>
      <c r="B220" s="11"/>
    </row>
    <row r="221" spans="1:2" ht="12.75" customHeight="1">
      <c r="A221" s="11"/>
      <c r="B221" s="11"/>
    </row>
    <row r="222" spans="1:2" ht="12.75" customHeight="1">
      <c r="A222" s="11"/>
      <c r="B222" s="11"/>
    </row>
    <row r="223" spans="1:2" ht="12.75" customHeight="1">
      <c r="A223" s="11"/>
      <c r="B223" s="11"/>
    </row>
    <row r="224" spans="1:2" ht="12.75" customHeight="1">
      <c r="A224" s="11"/>
      <c r="B224" s="11"/>
    </row>
    <row r="225" spans="1:2" ht="12.75" customHeight="1">
      <c r="A225" s="11"/>
      <c r="B225" s="11"/>
    </row>
    <row r="226" spans="1:2" ht="12.75" customHeight="1">
      <c r="A226" s="11"/>
      <c r="B226" s="11"/>
    </row>
    <row r="227" spans="1:2" ht="12.75" customHeight="1">
      <c r="A227" s="11"/>
      <c r="B227" s="11"/>
    </row>
    <row r="228" spans="1:2" ht="12.75" customHeight="1">
      <c r="A228" s="11"/>
      <c r="B228" s="11"/>
    </row>
    <row r="229" spans="1:2" ht="12.75" customHeight="1">
      <c r="A229" s="11"/>
      <c r="B229" s="11"/>
    </row>
    <row r="230" spans="1:2" ht="12.75" customHeight="1">
      <c r="A230" s="11"/>
      <c r="B230" s="11"/>
    </row>
    <row r="231" spans="1:2" ht="12.75" customHeight="1">
      <c r="A231" s="11"/>
      <c r="B231" s="11"/>
    </row>
    <row r="232" spans="1:2" ht="12.75" customHeight="1">
      <c r="A232" s="11"/>
      <c r="B232" s="11"/>
    </row>
    <row r="233" spans="1:2" ht="12.75" customHeight="1">
      <c r="A233" s="11"/>
      <c r="B233" s="11"/>
    </row>
    <row r="234" spans="1:2" ht="12.75" customHeight="1">
      <c r="A234" s="11"/>
      <c r="B234" s="11"/>
    </row>
    <row r="235" spans="1:2" ht="12.75" customHeight="1">
      <c r="A235" s="11"/>
      <c r="B235" s="11"/>
    </row>
    <row r="236" spans="1:2" ht="12.75" customHeight="1">
      <c r="A236" s="11"/>
      <c r="B236" s="11"/>
    </row>
    <row r="237" spans="1:2" ht="12.75" customHeight="1">
      <c r="A237" s="11"/>
      <c r="B237" s="11"/>
    </row>
    <row r="238" spans="1:2" ht="12.75" customHeight="1">
      <c r="A238" s="11"/>
      <c r="B238" s="11"/>
    </row>
    <row r="239" spans="1:2" ht="12.75" customHeight="1">
      <c r="A239" s="11"/>
      <c r="B239" s="11"/>
    </row>
    <row r="240" spans="1:2" ht="12.75" customHeight="1">
      <c r="A240" s="11"/>
      <c r="B240" s="11"/>
    </row>
    <row r="241" spans="1:2" ht="12.75" customHeight="1">
      <c r="A241" s="11"/>
      <c r="B241" s="11"/>
    </row>
    <row r="242" spans="1:2" ht="12.75" customHeight="1">
      <c r="A242" s="11"/>
      <c r="B242" s="11"/>
    </row>
    <row r="243" spans="1:2" ht="12.75" customHeight="1">
      <c r="A243" s="11"/>
      <c r="B243" s="11"/>
    </row>
    <row r="244" spans="1:2" ht="12.75" customHeight="1">
      <c r="A244" s="11"/>
      <c r="B244" s="11"/>
    </row>
    <row r="245" spans="1:2" ht="12.75" customHeight="1">
      <c r="A245" s="11"/>
      <c r="B245" s="11"/>
    </row>
    <row r="246" spans="1:2" ht="12.75" customHeight="1">
      <c r="A246" s="11"/>
      <c r="B246" s="11"/>
    </row>
    <row r="247" spans="1:2" ht="12.75" customHeight="1">
      <c r="A247" s="11"/>
      <c r="B247" s="11"/>
    </row>
    <row r="248" spans="1:2" ht="12.75" customHeight="1">
      <c r="A248" s="11"/>
      <c r="B248" s="11"/>
    </row>
    <row r="249" spans="1:2" ht="12.75" customHeight="1">
      <c r="A249" s="11"/>
      <c r="B249" s="11"/>
    </row>
    <row r="250" spans="1:2" ht="12.75" customHeight="1">
      <c r="A250" s="11"/>
      <c r="B250" s="11"/>
    </row>
    <row r="251" spans="1:2" ht="12.75" customHeight="1">
      <c r="A251" s="11"/>
      <c r="B251" s="11"/>
    </row>
    <row r="252" spans="1:2" ht="12.75" customHeight="1">
      <c r="A252" s="11"/>
      <c r="B252" s="11"/>
    </row>
    <row r="253" spans="1:2" ht="12.75" customHeight="1">
      <c r="A253" s="11"/>
      <c r="B253" s="11"/>
    </row>
    <row r="254" spans="1:2" ht="12.75" customHeight="1">
      <c r="A254" s="11"/>
      <c r="B254" s="11"/>
    </row>
    <row r="255" spans="1:2" ht="12.75" customHeight="1">
      <c r="A255" s="11"/>
      <c r="B255" s="11"/>
    </row>
    <row r="256" spans="1:2" ht="12.75" customHeight="1">
      <c r="A256" s="11"/>
      <c r="B256" s="11"/>
    </row>
    <row r="257" spans="1:2" ht="12.75" customHeight="1">
      <c r="A257" s="11"/>
      <c r="B257" s="11"/>
    </row>
    <row r="258" spans="1:2" ht="12.75" customHeight="1">
      <c r="A258" s="11"/>
      <c r="B258" s="11"/>
    </row>
    <row r="259" spans="1:2" ht="12.75" customHeight="1">
      <c r="A259" s="11"/>
      <c r="B259" s="11"/>
    </row>
    <row r="260" spans="1:2" ht="12.75" customHeight="1">
      <c r="A260" s="11"/>
      <c r="B260" s="11"/>
    </row>
    <row r="261" spans="1:2" ht="12.75" customHeight="1">
      <c r="A261" s="11"/>
      <c r="B261" s="11"/>
    </row>
    <row r="262" spans="1:2" ht="12.75" customHeight="1">
      <c r="A262" s="11"/>
      <c r="B262" s="11"/>
    </row>
    <row r="263" spans="1:2" ht="12.75" customHeight="1">
      <c r="A263" s="11"/>
      <c r="B263" s="11"/>
    </row>
    <row r="264" spans="1:2" ht="12.75" customHeight="1">
      <c r="A264" s="11"/>
      <c r="B264" s="11"/>
    </row>
    <row r="265" spans="1:2" ht="12.75" customHeight="1">
      <c r="A265" s="11"/>
      <c r="B265" s="11"/>
    </row>
    <row r="266" spans="1:2" ht="12.75" customHeight="1">
      <c r="A266" s="11"/>
      <c r="B266" s="11"/>
    </row>
    <row r="267" spans="1:2" ht="12.75" customHeight="1">
      <c r="A267" s="11"/>
      <c r="B267" s="11"/>
    </row>
    <row r="268" spans="1:2" ht="12.75" customHeight="1">
      <c r="A268" s="11"/>
      <c r="B268" s="11"/>
    </row>
    <row r="269" spans="1:2" ht="12.75" customHeight="1">
      <c r="A269" s="11"/>
      <c r="B269" s="11"/>
    </row>
    <row r="270" spans="1:2" ht="12.75" customHeight="1">
      <c r="A270" s="11"/>
      <c r="B270" s="11"/>
    </row>
    <row r="271" spans="1:2" ht="12.75" customHeight="1">
      <c r="A271" s="11"/>
      <c r="B271" s="11"/>
    </row>
    <row r="272" spans="1:2" ht="12.75" customHeight="1">
      <c r="A272" s="11"/>
      <c r="B272" s="11"/>
    </row>
    <row r="273" spans="1:2" ht="12.75" customHeight="1">
      <c r="A273" s="11"/>
      <c r="B273" s="11"/>
    </row>
    <row r="274" spans="1:2" ht="12.75" customHeight="1">
      <c r="A274" s="11"/>
      <c r="B274" s="11"/>
    </row>
    <row r="275" spans="1:2" ht="12.75" customHeight="1">
      <c r="A275" s="11"/>
      <c r="B275" s="11"/>
    </row>
    <row r="276" spans="1:2" ht="12.75" customHeight="1">
      <c r="A276" s="11"/>
      <c r="B276" s="11"/>
    </row>
    <row r="277" spans="1:2" ht="12.75" customHeight="1">
      <c r="A277" s="11"/>
      <c r="B277" s="11"/>
    </row>
    <row r="278" spans="1:2" ht="12.75" customHeight="1">
      <c r="A278" s="11"/>
      <c r="B278" s="11"/>
    </row>
    <row r="279" spans="1:2" ht="12.75" customHeight="1">
      <c r="A279" s="11"/>
      <c r="B279" s="11"/>
    </row>
    <row r="280" spans="1:2" ht="12.75" customHeight="1">
      <c r="A280" s="11"/>
      <c r="B280" s="11"/>
    </row>
    <row r="281" spans="1:2" ht="12.75" customHeight="1">
      <c r="A281" s="11"/>
      <c r="B281" s="11"/>
    </row>
    <row r="282" spans="1:2" ht="12.75" customHeight="1">
      <c r="A282" s="11"/>
      <c r="B282" s="11"/>
    </row>
    <row r="283" spans="1:2" ht="12.75" customHeight="1">
      <c r="A283" s="11"/>
      <c r="B283" s="11"/>
    </row>
    <row r="284" spans="1:2" ht="12.75" customHeight="1">
      <c r="A284" s="11"/>
      <c r="B284" s="11"/>
    </row>
    <row r="285" spans="1:2" ht="12.75" customHeight="1">
      <c r="A285" s="11"/>
      <c r="B285" s="11"/>
    </row>
    <row r="286" spans="1:2" ht="12.75" customHeight="1">
      <c r="A286" s="11"/>
      <c r="B286" s="11"/>
    </row>
    <row r="287" spans="1:2" ht="12.75" customHeight="1">
      <c r="A287" s="11"/>
      <c r="B287" s="11"/>
    </row>
    <row r="288" spans="1:2" ht="12.75" customHeight="1">
      <c r="A288" s="11"/>
      <c r="B288" s="11"/>
    </row>
    <row r="289" spans="1:2" ht="12.75" customHeight="1">
      <c r="A289" s="11"/>
      <c r="B289" s="11"/>
    </row>
    <row r="290" spans="1:2" ht="12.75" customHeight="1">
      <c r="A290" s="11"/>
      <c r="B290" s="11"/>
    </row>
    <row r="291" spans="1:2" ht="12.75" customHeight="1">
      <c r="A291" s="11"/>
      <c r="B291" s="11"/>
    </row>
    <row r="292" spans="1:2" ht="12.75" customHeight="1">
      <c r="A292" s="11"/>
      <c r="B292" s="11"/>
    </row>
    <row r="293" spans="1:2" ht="12.75" customHeight="1">
      <c r="A293" s="11"/>
      <c r="B293" s="11"/>
    </row>
    <row r="294" spans="1:2" ht="12.75" customHeight="1">
      <c r="A294" s="11"/>
      <c r="B294" s="11"/>
    </row>
    <row r="295" spans="1:2" ht="12.75" customHeight="1">
      <c r="A295" s="11"/>
      <c r="B295" s="11"/>
    </row>
    <row r="296" spans="1:2" ht="12.75" customHeight="1">
      <c r="A296" s="11"/>
      <c r="B296" s="11"/>
    </row>
    <row r="297" spans="1:2" ht="12.75" customHeight="1">
      <c r="A297" s="11"/>
      <c r="B297" s="11"/>
    </row>
    <row r="298" spans="1:2" ht="12.75" customHeight="1">
      <c r="A298" s="11"/>
      <c r="B298" s="11"/>
    </row>
    <row r="299" spans="1:2" ht="12.75" customHeight="1">
      <c r="A299" s="11"/>
      <c r="B299" s="11"/>
    </row>
    <row r="300" spans="1:2" ht="12.75" customHeight="1">
      <c r="A300" s="11"/>
      <c r="B300" s="11"/>
    </row>
    <row r="301" spans="1:2" ht="12.75" customHeight="1">
      <c r="A301" s="11"/>
      <c r="B301" s="11"/>
    </row>
    <row r="302" spans="1:2" ht="12.75" customHeight="1">
      <c r="A302" s="11"/>
      <c r="B302" s="11"/>
    </row>
    <row r="303" spans="1:2" ht="12.75" customHeight="1">
      <c r="A303" s="11"/>
      <c r="B303" s="11"/>
    </row>
    <row r="304" spans="1:2" ht="12.75" customHeight="1">
      <c r="A304" s="11"/>
      <c r="B304" s="11"/>
    </row>
    <row r="305" spans="1:2" ht="12.75" customHeight="1">
      <c r="A305" s="11"/>
      <c r="B305" s="11"/>
    </row>
    <row r="306" spans="1:2" ht="12.75" customHeight="1">
      <c r="A306" s="11"/>
      <c r="B306" s="11"/>
    </row>
    <row r="307" spans="1:2" ht="12.75" customHeight="1">
      <c r="A307" s="11"/>
      <c r="B307" s="11"/>
    </row>
    <row r="308" spans="1:2" ht="12.75" customHeight="1">
      <c r="A308" s="11"/>
      <c r="B308" s="11"/>
    </row>
    <row r="309" spans="1:2" ht="12.75" customHeight="1">
      <c r="A309" s="11"/>
      <c r="B309" s="11"/>
    </row>
    <row r="310" spans="1:2" ht="12.75" customHeight="1">
      <c r="A310" s="11"/>
      <c r="B310" s="11"/>
    </row>
    <row r="311" spans="1:2" ht="12.75" customHeight="1">
      <c r="A311" s="11"/>
      <c r="B311" s="11"/>
    </row>
    <row r="312" spans="1:2" ht="12.75" customHeight="1">
      <c r="A312" s="11"/>
      <c r="B312" s="11"/>
    </row>
    <row r="313" spans="1:2" ht="12.75" customHeight="1">
      <c r="A313" s="11"/>
      <c r="B313" s="11"/>
    </row>
    <row r="314" spans="1:2" ht="12.75" customHeight="1">
      <c r="A314" s="11"/>
      <c r="B314" s="11"/>
    </row>
    <row r="315" spans="1:2" ht="12.75" customHeight="1">
      <c r="A315" s="11"/>
      <c r="B315" s="11"/>
    </row>
    <row r="316" spans="1:2" ht="12.75" customHeight="1">
      <c r="A316" s="11"/>
      <c r="B316" s="11"/>
    </row>
    <row r="317" spans="1:2" ht="12.75" customHeight="1">
      <c r="A317" s="11"/>
      <c r="B317" s="11"/>
    </row>
    <row r="318" spans="1:2" ht="12.75" customHeight="1">
      <c r="A318" s="11"/>
      <c r="B318" s="11"/>
    </row>
    <row r="319" spans="1:2" ht="12.75" customHeight="1">
      <c r="A319" s="11"/>
      <c r="B319" s="11"/>
    </row>
    <row r="320" spans="1:2" ht="12.75" customHeight="1">
      <c r="A320" s="11"/>
      <c r="B320" s="11"/>
    </row>
    <row r="321" spans="1:2" ht="12.75" customHeight="1">
      <c r="A321" s="11"/>
      <c r="B321" s="11"/>
    </row>
    <row r="322" spans="1:2" ht="12.75" customHeight="1">
      <c r="A322" s="11"/>
      <c r="B322" s="11"/>
    </row>
    <row r="323" spans="1:2" ht="12.75" customHeight="1">
      <c r="A323" s="11"/>
      <c r="B323" s="11"/>
    </row>
    <row r="324" spans="1:2" ht="12.75" customHeight="1">
      <c r="A324" s="11"/>
      <c r="B324" s="11"/>
    </row>
    <row r="325" spans="1:2" ht="12.75" customHeight="1">
      <c r="A325" s="11"/>
      <c r="B325" s="11"/>
    </row>
    <row r="326" spans="1:2" ht="12.75" customHeight="1">
      <c r="A326" s="11"/>
      <c r="B326" s="11"/>
    </row>
    <row r="327" spans="1:2" ht="12.75" customHeight="1">
      <c r="A327" s="11"/>
      <c r="B327" s="11"/>
    </row>
    <row r="328" spans="1:2" ht="12.75" customHeight="1">
      <c r="A328" s="11"/>
      <c r="B328" s="11"/>
    </row>
    <row r="329" spans="1:2" ht="12.75" customHeight="1">
      <c r="A329" s="11"/>
      <c r="B329" s="11"/>
    </row>
    <row r="330" spans="1:2" ht="12.75" customHeight="1">
      <c r="A330" s="11"/>
      <c r="B330" s="11"/>
    </row>
    <row r="331" spans="1:2" ht="12.75" customHeight="1">
      <c r="A331" s="11"/>
      <c r="B331" s="11"/>
    </row>
    <row r="332" spans="1:2" ht="12.75" customHeight="1">
      <c r="A332" s="11"/>
      <c r="B332" s="11"/>
    </row>
    <row r="333" spans="1:2" ht="12.75" customHeight="1">
      <c r="A333" s="11"/>
      <c r="B333" s="11"/>
    </row>
    <row r="334" spans="1:2" ht="12.75" customHeight="1">
      <c r="A334" s="11"/>
      <c r="B334" s="11"/>
    </row>
    <row r="335" spans="1:2" ht="12.75" customHeight="1">
      <c r="A335" s="11"/>
      <c r="B335" s="11"/>
    </row>
    <row r="336" spans="1:2" ht="12.75" customHeight="1">
      <c r="A336" s="11"/>
      <c r="B336" s="11"/>
    </row>
    <row r="337" spans="1:2" ht="12.75" customHeight="1">
      <c r="A337" s="11"/>
      <c r="B337" s="11"/>
    </row>
    <row r="338" spans="1:2" ht="12.75" customHeight="1">
      <c r="A338" s="11"/>
      <c r="B338" s="11"/>
    </row>
    <row r="339" spans="1:2" ht="12.75" customHeight="1">
      <c r="A339" s="11"/>
      <c r="B339" s="11"/>
    </row>
    <row r="340" spans="1:2" ht="12.75" customHeight="1">
      <c r="A340" s="11"/>
      <c r="B340" s="11"/>
    </row>
    <row r="341" spans="1:2" ht="12.75" customHeight="1">
      <c r="A341" s="11"/>
      <c r="B341" s="11"/>
    </row>
    <row r="342" spans="1:2" ht="12.75" customHeight="1">
      <c r="A342" s="11"/>
      <c r="B342" s="11"/>
    </row>
    <row r="343" spans="1:2" ht="12.75" customHeight="1">
      <c r="A343" s="11"/>
      <c r="B343" s="11"/>
    </row>
    <row r="344" spans="1:2" ht="12.75" customHeight="1">
      <c r="A344" s="11"/>
      <c r="B344" s="11"/>
    </row>
    <row r="345" spans="1:2" ht="12.75" customHeight="1">
      <c r="A345" s="11"/>
      <c r="B345" s="11"/>
    </row>
    <row r="346" spans="1:2" ht="12.75" customHeight="1">
      <c r="A346" s="11"/>
      <c r="B346" s="11"/>
    </row>
    <row r="347" spans="1:2" ht="12.75" customHeight="1">
      <c r="A347" s="11"/>
      <c r="B347" s="11"/>
    </row>
    <row r="348" spans="1:2" ht="12.75" customHeight="1">
      <c r="A348" s="11"/>
      <c r="B348" s="11"/>
    </row>
    <row r="349" spans="1:2" ht="12.75" customHeight="1">
      <c r="A349" s="11"/>
      <c r="B349" s="11"/>
    </row>
    <row r="350" spans="1:2" ht="12.75" customHeight="1">
      <c r="A350" s="11"/>
      <c r="B350" s="11"/>
    </row>
    <row r="351" spans="1:2" ht="12.75" customHeight="1">
      <c r="A351" s="11"/>
      <c r="B351" s="11"/>
    </row>
    <row r="352" spans="1:2" ht="12.75" customHeight="1">
      <c r="A352" s="11"/>
      <c r="B352" s="11"/>
    </row>
    <row r="353" spans="1:2" ht="12.75" customHeight="1">
      <c r="A353" s="11"/>
      <c r="B353" s="11"/>
    </row>
    <row r="354" spans="1:2" ht="12.75" customHeight="1">
      <c r="A354" s="11"/>
      <c r="B354" s="11"/>
    </row>
    <row r="355" spans="1:2" ht="12.75" customHeight="1">
      <c r="A355" s="11"/>
      <c r="B355" s="11"/>
    </row>
    <row r="356" spans="1:2" ht="12.75" customHeight="1">
      <c r="A356" s="11"/>
      <c r="B356" s="11"/>
    </row>
    <row r="357" spans="1:2" ht="12.75" customHeight="1">
      <c r="A357" s="11"/>
      <c r="B357" s="11"/>
    </row>
    <row r="358" spans="1:2" ht="12.75" customHeight="1">
      <c r="A358" s="11"/>
      <c r="B358" s="11"/>
    </row>
    <row r="359" spans="1:2" ht="12.75" customHeight="1">
      <c r="A359" s="11"/>
      <c r="B359" s="11"/>
    </row>
    <row r="360" spans="1:2" ht="12.75" customHeight="1">
      <c r="A360" s="11"/>
      <c r="B360" s="11"/>
    </row>
    <row r="361" spans="1:2" ht="12.75" customHeight="1">
      <c r="A361" s="11"/>
      <c r="B361" s="11"/>
    </row>
    <row r="362" spans="1:2" ht="12.75" customHeight="1">
      <c r="A362" s="11"/>
      <c r="B362" s="11"/>
    </row>
    <row r="363" spans="1:2" ht="12.75" customHeight="1">
      <c r="A363" s="11"/>
      <c r="B363" s="11"/>
    </row>
    <row r="364" spans="1:2" ht="12.75" customHeight="1">
      <c r="A364" s="11"/>
      <c r="B364" s="11"/>
    </row>
    <row r="365" spans="1:2" ht="12.75" customHeight="1">
      <c r="A365" s="11"/>
      <c r="B365" s="11"/>
    </row>
    <row r="366" spans="1:2" ht="12.75" customHeight="1">
      <c r="A366" s="11"/>
      <c r="B366" s="11"/>
    </row>
    <row r="367" spans="1:2" ht="12.75" customHeight="1">
      <c r="A367" s="11"/>
      <c r="B367" s="11"/>
    </row>
    <row r="368" spans="1:2" ht="12.75" customHeight="1">
      <c r="A368" s="11"/>
      <c r="B368" s="11"/>
    </row>
    <row r="369" spans="1:2" ht="12.75" customHeight="1">
      <c r="A369" s="11"/>
      <c r="B369" s="11"/>
    </row>
    <row r="370" spans="1:2" ht="12.75" customHeight="1">
      <c r="A370" s="11"/>
      <c r="B370" s="11"/>
    </row>
    <row r="371" spans="1:2" ht="12.75" customHeight="1">
      <c r="A371" s="11"/>
      <c r="B371" s="11"/>
    </row>
    <row r="372" spans="1:2" ht="12.75" customHeight="1">
      <c r="A372" s="11"/>
      <c r="B372" s="11"/>
    </row>
    <row r="373" spans="1:2" ht="12.75" customHeight="1">
      <c r="A373" s="11"/>
      <c r="B373" s="11"/>
    </row>
    <row r="374" spans="1:2" ht="12.75" customHeight="1">
      <c r="A374" s="11"/>
      <c r="B374" s="11"/>
    </row>
    <row r="375" spans="1:2" ht="12.75" customHeight="1">
      <c r="A375" s="11"/>
      <c r="B375" s="11"/>
    </row>
    <row r="376" spans="1:2" ht="12.75" customHeight="1">
      <c r="A376" s="11"/>
      <c r="B376" s="11"/>
    </row>
    <row r="377" spans="1:2" ht="12.75" customHeight="1">
      <c r="A377" s="11"/>
      <c r="B377" s="11"/>
    </row>
    <row r="378" spans="1:2" ht="12.75" customHeight="1">
      <c r="A378" s="11"/>
      <c r="B378" s="11"/>
    </row>
    <row r="379" spans="1:2" ht="12.75" customHeight="1">
      <c r="A379" s="11"/>
      <c r="B379" s="11"/>
    </row>
    <row r="380" spans="1:2" ht="12.75" customHeight="1">
      <c r="A380" s="11"/>
      <c r="B380" s="11"/>
    </row>
    <row r="381" spans="1:2" ht="12.75" customHeight="1">
      <c r="A381" s="11"/>
      <c r="B381" s="11"/>
    </row>
    <row r="382" spans="1:2" ht="12.75" customHeight="1">
      <c r="A382" s="11"/>
      <c r="B382" s="11"/>
    </row>
    <row r="383" spans="1:2" ht="12.75" customHeight="1">
      <c r="A383" s="11"/>
      <c r="B383" s="11"/>
    </row>
    <row r="384" spans="1:2" ht="12.75" customHeight="1">
      <c r="A384" s="11"/>
      <c r="B384" s="11"/>
    </row>
    <row r="385" spans="1:2" ht="12.75" customHeight="1">
      <c r="A385" s="11"/>
      <c r="B385" s="11"/>
    </row>
    <row r="386" spans="1:2" ht="12.75" customHeight="1">
      <c r="A386" s="11"/>
      <c r="B386" s="11"/>
    </row>
    <row r="387" spans="1:2" ht="12.75" customHeight="1">
      <c r="A387" s="11"/>
      <c r="B387" s="11"/>
    </row>
    <row r="388" spans="1:2" ht="12.75" customHeight="1">
      <c r="A388" s="11"/>
      <c r="B388" s="11"/>
    </row>
    <row r="389" spans="1:2" ht="12.75" customHeight="1">
      <c r="A389" s="11"/>
      <c r="B389" s="11"/>
    </row>
    <row r="390" spans="1:2" ht="12.75" customHeight="1">
      <c r="A390" s="11"/>
      <c r="B390" s="11"/>
    </row>
    <row r="391" spans="1:2" ht="12.75" customHeight="1">
      <c r="A391" s="11"/>
      <c r="B391" s="11"/>
    </row>
    <row r="392" spans="1:2" ht="12.75" customHeight="1">
      <c r="A392" s="11"/>
      <c r="B392" s="11"/>
    </row>
    <row r="393" spans="1:2" ht="12.75" customHeight="1">
      <c r="A393" s="11"/>
      <c r="B393" s="11"/>
    </row>
    <row r="394" spans="1:2" ht="12.75" customHeight="1">
      <c r="A394" s="11"/>
      <c r="B394" s="11"/>
    </row>
    <row r="395" spans="1:2" ht="12.75" customHeight="1">
      <c r="A395" s="11"/>
      <c r="B395" s="11"/>
    </row>
    <row r="396" spans="1:2" ht="12.75" customHeight="1">
      <c r="A396" s="11"/>
      <c r="B396" s="11"/>
    </row>
    <row r="397" spans="1:2" ht="12.75" customHeight="1">
      <c r="A397" s="11"/>
      <c r="B397" s="11"/>
    </row>
    <row r="398" spans="1:2" ht="12.75" customHeight="1">
      <c r="A398" s="11"/>
      <c r="B398" s="11"/>
    </row>
    <row r="399" spans="1:2" ht="12.75" customHeight="1">
      <c r="A399" s="11"/>
      <c r="B399" s="11"/>
    </row>
    <row r="400" spans="1:2" ht="12.75" customHeight="1">
      <c r="A400" s="11"/>
      <c r="B400" s="11"/>
    </row>
    <row r="401" spans="1:2" ht="12.75" customHeight="1">
      <c r="A401" s="11"/>
      <c r="B401" s="11"/>
    </row>
    <row r="402" spans="1:2" ht="12.75" customHeight="1">
      <c r="A402" s="11"/>
      <c r="B402" s="11"/>
    </row>
    <row r="403" spans="1:2" ht="12.75" customHeight="1">
      <c r="A403" s="11"/>
      <c r="B403" s="11"/>
    </row>
    <row r="404" spans="1:2" ht="12.75" customHeight="1">
      <c r="A404" s="11"/>
      <c r="B404" s="11"/>
    </row>
    <row r="405" spans="1:2" ht="12.75" customHeight="1">
      <c r="A405" s="11"/>
      <c r="B405" s="11"/>
    </row>
    <row r="406" spans="1:2" ht="12.75" customHeight="1">
      <c r="A406" s="11"/>
      <c r="B406" s="11"/>
    </row>
    <row r="407" spans="1:2" ht="12.75" customHeight="1">
      <c r="A407" s="11"/>
      <c r="B407" s="11"/>
    </row>
    <row r="408" spans="1:2" ht="12.75" customHeight="1">
      <c r="A408" s="11"/>
      <c r="B408" s="11"/>
    </row>
    <row r="409" spans="1:2" ht="12.75" customHeight="1">
      <c r="A409" s="11"/>
      <c r="B409" s="11"/>
    </row>
    <row r="410" spans="1:2" ht="12.75" customHeight="1">
      <c r="A410" s="11"/>
      <c r="B410" s="11"/>
    </row>
    <row r="411" spans="1:2" ht="12.75" customHeight="1">
      <c r="A411" s="11"/>
      <c r="B411" s="11"/>
    </row>
    <row r="412" spans="1:2" ht="12.75" customHeight="1">
      <c r="A412" s="11"/>
      <c r="B412" s="11"/>
    </row>
    <row r="413" spans="1:2" ht="12.75" customHeight="1">
      <c r="A413" s="11"/>
      <c r="B413" s="11"/>
    </row>
    <row r="414" spans="1:2" ht="12.75" customHeight="1">
      <c r="A414" s="11"/>
      <c r="B414" s="11"/>
    </row>
    <row r="415" spans="1:2" ht="12.75" customHeight="1">
      <c r="A415" s="11"/>
      <c r="B415" s="11"/>
    </row>
    <row r="416" spans="1:2" ht="12.75" customHeight="1">
      <c r="A416" s="11"/>
      <c r="B416" s="11"/>
    </row>
    <row r="417" spans="1:2" ht="12.75" customHeight="1">
      <c r="A417" s="11"/>
      <c r="B417" s="11"/>
    </row>
    <row r="418" spans="1:2" ht="12.75" customHeight="1">
      <c r="A418" s="11"/>
      <c r="B418" s="11"/>
    </row>
    <row r="419" spans="1:2" ht="12.75" customHeight="1">
      <c r="A419" s="11"/>
      <c r="B419" s="11"/>
    </row>
    <row r="420" spans="1:2" ht="12.75" customHeight="1">
      <c r="A420" s="11"/>
      <c r="B420" s="11"/>
    </row>
    <row r="421" spans="1:2" ht="12.75" customHeight="1">
      <c r="A421" s="11"/>
      <c r="B421" s="11"/>
    </row>
    <row r="422" spans="1:2" ht="12.75" customHeight="1">
      <c r="A422" s="11"/>
      <c r="B422" s="11"/>
    </row>
    <row r="423" spans="1:2" ht="12.75" customHeight="1">
      <c r="A423" s="11"/>
      <c r="B423" s="11"/>
    </row>
    <row r="424" spans="1:2" ht="12.75" customHeight="1">
      <c r="A424" s="11"/>
      <c r="B424" s="11"/>
    </row>
    <row r="425" spans="1:2" ht="12.75" customHeight="1">
      <c r="A425" s="11"/>
      <c r="B425" s="11"/>
    </row>
    <row r="426" spans="1:2" ht="12.75" customHeight="1">
      <c r="A426" s="11"/>
      <c r="B426" s="11"/>
    </row>
    <row r="427" spans="1:2" ht="12.75" customHeight="1">
      <c r="A427" s="11"/>
      <c r="B427" s="11"/>
    </row>
    <row r="428" spans="1:2" ht="12.75" customHeight="1">
      <c r="A428" s="11"/>
      <c r="B428" s="11"/>
    </row>
    <row r="429" spans="1:2" ht="12.75" customHeight="1">
      <c r="A429" s="11"/>
      <c r="B429" s="11"/>
    </row>
    <row r="430" spans="1:2" ht="12.75" customHeight="1">
      <c r="A430" s="11"/>
      <c r="B430" s="11"/>
    </row>
    <row r="431" spans="1:2" ht="12.75" customHeight="1">
      <c r="A431" s="11"/>
      <c r="B431" s="11"/>
    </row>
    <row r="432" spans="1:2" ht="12.75" customHeight="1">
      <c r="A432" s="11"/>
      <c r="B432" s="11"/>
    </row>
    <row r="433" spans="1:2" ht="12.75" customHeight="1">
      <c r="A433" s="11"/>
      <c r="B433" s="11"/>
    </row>
    <row r="434" spans="1:2" ht="12.75" customHeight="1">
      <c r="A434" s="11"/>
      <c r="B434" s="11"/>
    </row>
    <row r="435" spans="1:2" ht="12.75" customHeight="1">
      <c r="A435" s="11"/>
      <c r="B435" s="11"/>
    </row>
    <row r="436" spans="1:2" ht="12.75" customHeight="1">
      <c r="A436" s="11"/>
      <c r="B436" s="11"/>
    </row>
    <row r="437" spans="1:2" ht="12.75" customHeight="1">
      <c r="A437" s="11"/>
      <c r="B437" s="11"/>
    </row>
    <row r="438" spans="1:2" ht="12.75" customHeight="1">
      <c r="A438" s="11"/>
      <c r="B438" s="11"/>
    </row>
    <row r="439" spans="1:2" ht="12.75" customHeight="1">
      <c r="A439" s="11"/>
      <c r="B439" s="11"/>
    </row>
    <row r="440" spans="1:2" ht="12.75" customHeight="1">
      <c r="A440" s="11"/>
      <c r="B440" s="11"/>
    </row>
    <row r="441" spans="1:2" ht="12.75" customHeight="1">
      <c r="A441" s="11"/>
      <c r="B441" s="11"/>
    </row>
    <row r="442" spans="1:2" ht="12.75" customHeight="1">
      <c r="A442" s="11"/>
      <c r="B442" s="11"/>
    </row>
    <row r="443" spans="1:2" ht="12.75" customHeight="1">
      <c r="A443" s="11"/>
      <c r="B443" s="11"/>
    </row>
    <row r="444" spans="1:2" ht="12.75" customHeight="1">
      <c r="A444" s="11"/>
      <c r="B444" s="11"/>
    </row>
    <row r="445" spans="1:2" ht="12.75" customHeight="1">
      <c r="A445" s="11"/>
      <c r="B445" s="11"/>
    </row>
    <row r="446" spans="1:2" ht="12.75" customHeight="1">
      <c r="A446" s="11"/>
      <c r="B446" s="11"/>
    </row>
    <row r="447" spans="1:2" ht="12.75" customHeight="1">
      <c r="A447" s="11"/>
      <c r="B447" s="11"/>
    </row>
    <row r="448" spans="1:2" ht="12.75" customHeight="1">
      <c r="A448" s="11"/>
      <c r="B448" s="11"/>
    </row>
    <row r="449" spans="1:2" ht="12.75" customHeight="1">
      <c r="A449" s="11"/>
      <c r="B449" s="11"/>
    </row>
    <row r="450" spans="1:2" ht="12.75" customHeight="1">
      <c r="A450" s="11"/>
      <c r="B450" s="11"/>
    </row>
    <row r="451" spans="1:2" ht="12.75" customHeight="1">
      <c r="A451" s="11"/>
      <c r="B451" s="11"/>
    </row>
    <row r="452" spans="1:2" ht="12.75" customHeight="1">
      <c r="A452" s="11"/>
      <c r="B452" s="11"/>
    </row>
    <row r="453" spans="1:2" ht="12.75" customHeight="1">
      <c r="A453" s="11"/>
      <c r="B453" s="11"/>
    </row>
    <row r="454" spans="1:2" ht="12.75" customHeight="1">
      <c r="A454" s="11"/>
      <c r="B454" s="11"/>
    </row>
    <row r="455" spans="1:2" ht="12.75" customHeight="1">
      <c r="A455" s="11"/>
      <c r="B455" s="11"/>
    </row>
    <row r="456" spans="1:2" ht="12.75" customHeight="1">
      <c r="A456" s="11"/>
      <c r="B456" s="11"/>
    </row>
    <row r="457" spans="1:2" ht="12.75" customHeight="1">
      <c r="A457" s="11"/>
      <c r="B457" s="11"/>
    </row>
    <row r="458" spans="1:2" ht="12.75" customHeight="1">
      <c r="A458" s="11"/>
      <c r="B458" s="11"/>
    </row>
    <row r="459" spans="1:2" ht="12.75" customHeight="1">
      <c r="A459" s="11"/>
      <c r="B459" s="11"/>
    </row>
    <row r="460" spans="1:2" ht="12.75" customHeight="1">
      <c r="A460" s="11"/>
      <c r="B460" s="11"/>
    </row>
    <row r="461" spans="1:2" ht="12.75" customHeight="1">
      <c r="A461" s="11"/>
      <c r="B461" s="11"/>
    </row>
    <row r="462" spans="1:2" ht="12.75" customHeight="1">
      <c r="A462" s="11"/>
      <c r="B462" s="11"/>
    </row>
    <row r="463" spans="1:2" ht="12.75" customHeight="1">
      <c r="A463" s="11"/>
      <c r="B463" s="11"/>
    </row>
    <row r="464" spans="1:2" ht="12.75" customHeight="1">
      <c r="A464" s="11"/>
      <c r="B464" s="11"/>
    </row>
    <row r="465" spans="1:2" ht="12.75" customHeight="1">
      <c r="A465" s="11"/>
      <c r="B465" s="11"/>
    </row>
    <row r="466" spans="1:2" ht="12.75" customHeight="1">
      <c r="A466" s="11"/>
      <c r="B466" s="11"/>
    </row>
    <row r="467" spans="1:2" ht="12.75" customHeight="1">
      <c r="A467" s="11"/>
      <c r="B467" s="11"/>
    </row>
    <row r="468" spans="1:2" ht="12.75" customHeight="1">
      <c r="A468" s="11"/>
      <c r="B468" s="11"/>
    </row>
    <row r="469" spans="1:2" ht="12.75" customHeight="1">
      <c r="A469" s="11"/>
      <c r="B469" s="11"/>
    </row>
    <row r="470" spans="1:2" ht="12.75" customHeight="1">
      <c r="A470" s="11"/>
      <c r="B470" s="11"/>
    </row>
    <row r="471" spans="1:2" ht="12.75" customHeight="1">
      <c r="A471" s="11"/>
      <c r="B471" s="11"/>
    </row>
    <row r="472" spans="1:2" ht="12.75" customHeight="1">
      <c r="A472" s="11"/>
      <c r="B472" s="11"/>
    </row>
    <row r="473" spans="1:2" ht="12.75" customHeight="1">
      <c r="A473" s="11"/>
      <c r="B473" s="11"/>
    </row>
    <row r="474" spans="1:2" ht="12.75" customHeight="1">
      <c r="A474" s="11"/>
      <c r="B474" s="11"/>
    </row>
    <row r="475" spans="1:2" ht="12.75" customHeight="1">
      <c r="A475" s="11"/>
      <c r="B475" s="11"/>
    </row>
    <row r="476" spans="1:2" ht="12.75" customHeight="1">
      <c r="A476" s="11"/>
      <c r="B476" s="11"/>
    </row>
    <row r="477" spans="1:2" ht="12.75" customHeight="1">
      <c r="A477" s="11"/>
      <c r="B477" s="11"/>
    </row>
    <row r="478" spans="1:2" ht="12.75" customHeight="1">
      <c r="A478" s="11"/>
      <c r="B478" s="11"/>
    </row>
    <row r="479" spans="1:2" ht="12.75" customHeight="1">
      <c r="A479" s="11"/>
      <c r="B479" s="11"/>
    </row>
    <row r="480" spans="1:2" ht="12.75" customHeight="1">
      <c r="A480" s="11"/>
      <c r="B480" s="11"/>
    </row>
    <row r="481" spans="1:2" ht="12.75" customHeight="1">
      <c r="A481" s="11"/>
      <c r="B481" s="11"/>
    </row>
    <row r="482" spans="1:2" ht="12.75" customHeight="1">
      <c r="A482" s="11"/>
      <c r="B482" s="11"/>
    </row>
    <row r="483" spans="1:2" ht="12.75" customHeight="1">
      <c r="A483" s="11"/>
      <c r="B483" s="11"/>
    </row>
    <row r="484" spans="1:2" ht="12.75" customHeight="1">
      <c r="A484" s="11"/>
      <c r="B484" s="11"/>
    </row>
    <row r="485" spans="1:2" ht="12.75" customHeight="1">
      <c r="A485" s="11"/>
      <c r="B485" s="11"/>
    </row>
    <row r="486" spans="1:2" ht="12.75" customHeight="1">
      <c r="A486" s="11"/>
      <c r="B486" s="11"/>
    </row>
    <row r="487" spans="1:2" ht="12.75" customHeight="1">
      <c r="A487" s="11"/>
      <c r="B487" s="11"/>
    </row>
    <row r="488" spans="1:2" ht="12.75" customHeight="1">
      <c r="A488" s="11"/>
      <c r="B488" s="11"/>
    </row>
    <row r="489" spans="1:2" ht="12.75" customHeight="1">
      <c r="A489" s="11"/>
      <c r="B489" s="11"/>
    </row>
    <row r="490" spans="1:2" ht="12.75" customHeight="1">
      <c r="A490" s="11"/>
      <c r="B490" s="11"/>
    </row>
    <row r="491" spans="1:2" ht="12.75" customHeight="1">
      <c r="A491" s="11"/>
      <c r="B491" s="11"/>
    </row>
    <row r="492" spans="1:2" ht="12.75" customHeight="1">
      <c r="A492" s="11"/>
      <c r="B492" s="11"/>
    </row>
    <row r="493" spans="1:2" ht="12.75" customHeight="1">
      <c r="A493" s="11"/>
      <c r="B493" s="11"/>
    </row>
    <row r="494" spans="1:2" ht="12.75" customHeight="1">
      <c r="A494" s="11"/>
      <c r="B494" s="11"/>
    </row>
    <row r="495" spans="1:2" ht="12.75" customHeight="1">
      <c r="A495" s="11"/>
      <c r="B495" s="11"/>
    </row>
    <row r="496" spans="1:2" ht="12.75" customHeight="1">
      <c r="A496" s="11"/>
      <c r="B496" s="11"/>
    </row>
    <row r="497" spans="1:2" ht="12.75" customHeight="1">
      <c r="A497" s="11"/>
      <c r="B497" s="11"/>
    </row>
    <row r="498" spans="1:2" ht="12.75" customHeight="1">
      <c r="A498" s="11"/>
      <c r="B498" s="11"/>
    </row>
    <row r="499" spans="1:2" ht="12.75" customHeight="1">
      <c r="A499" s="11"/>
      <c r="B499" s="11"/>
    </row>
    <row r="500" spans="1:2" ht="12.75" customHeight="1">
      <c r="A500" s="11"/>
      <c r="B500" s="11"/>
    </row>
    <row r="501" spans="1:2" ht="12.75" customHeight="1">
      <c r="A501" s="11"/>
      <c r="B501" s="11"/>
    </row>
    <row r="502" spans="1:2" ht="12.75" customHeight="1">
      <c r="A502" s="11"/>
      <c r="B502" s="11"/>
    </row>
    <row r="503" spans="1:2" ht="12.75" customHeight="1">
      <c r="A503" s="11"/>
      <c r="B503" s="11"/>
    </row>
    <row r="504" spans="1:2" ht="12.75" customHeight="1">
      <c r="A504" s="11"/>
      <c r="B504" s="11"/>
    </row>
    <row r="505" spans="1:2" ht="12.75" customHeight="1">
      <c r="A505" s="11"/>
      <c r="B505" s="11"/>
    </row>
    <row r="506" spans="1:2" ht="12.75" customHeight="1">
      <c r="A506" s="11"/>
      <c r="B506" s="11"/>
    </row>
    <row r="507" spans="1:2" ht="12.75" customHeight="1">
      <c r="A507" s="11"/>
      <c r="B507" s="11"/>
    </row>
    <row r="508" spans="1:2" ht="12.75" customHeight="1">
      <c r="A508" s="11"/>
      <c r="B508" s="11"/>
    </row>
    <row r="509" spans="1:2" ht="12.75" customHeight="1">
      <c r="A509" s="11"/>
      <c r="B509" s="11"/>
    </row>
    <row r="510" spans="1:2" ht="12.75" customHeight="1">
      <c r="A510" s="11"/>
      <c r="B510" s="11"/>
    </row>
    <row r="511" spans="1:2" ht="12.75" customHeight="1">
      <c r="A511" s="11"/>
      <c r="B511" s="11"/>
    </row>
    <row r="512" spans="1:2" ht="12.75" customHeight="1">
      <c r="A512" s="11"/>
      <c r="B512" s="11"/>
    </row>
    <row r="513" spans="1:2" ht="12.75" customHeight="1">
      <c r="A513" s="11"/>
      <c r="B513" s="11"/>
    </row>
    <row r="514" spans="1:2" ht="12.75" customHeight="1">
      <c r="A514" s="11"/>
      <c r="B514" s="11"/>
    </row>
    <row r="515" spans="1:2" ht="12.75" customHeight="1">
      <c r="A515" s="11"/>
      <c r="B515" s="11"/>
    </row>
    <row r="516" spans="1:2" ht="12.75" customHeight="1">
      <c r="A516" s="11"/>
      <c r="B516" s="11"/>
    </row>
    <row r="517" spans="1:2" ht="12.75" customHeight="1">
      <c r="A517" s="11"/>
      <c r="B517" s="11"/>
    </row>
    <row r="518" spans="1:2" ht="12.75" customHeight="1">
      <c r="A518" s="11"/>
      <c r="B518" s="11"/>
    </row>
    <row r="519" spans="1:2" ht="12.75" customHeight="1">
      <c r="A519" s="11"/>
      <c r="B519" s="11"/>
    </row>
    <row r="520" spans="1:2" ht="12.75" customHeight="1">
      <c r="A520" s="11"/>
      <c r="B520" s="11"/>
    </row>
    <row r="521" spans="1:2" ht="12.75" customHeight="1">
      <c r="A521" s="11"/>
      <c r="B521" s="11"/>
    </row>
    <row r="522" spans="1:2" ht="12.75" customHeight="1">
      <c r="A522" s="11"/>
      <c r="B522" s="11"/>
    </row>
    <row r="523" spans="1:2" ht="12.75" customHeight="1">
      <c r="A523" s="11"/>
      <c r="B523" s="11"/>
    </row>
    <row r="524" spans="1:2" ht="12.75" customHeight="1">
      <c r="A524" s="11"/>
      <c r="B524" s="11"/>
    </row>
    <row r="525" spans="1:2" ht="12.75" customHeight="1">
      <c r="A525" s="11"/>
      <c r="B525" s="11"/>
    </row>
    <row r="526" spans="1:2" ht="12.75" customHeight="1">
      <c r="A526" s="11"/>
      <c r="B526" s="11"/>
    </row>
    <row r="527" spans="1:2" ht="12.75" customHeight="1">
      <c r="A527" s="11"/>
      <c r="B527" s="11"/>
    </row>
    <row r="528" spans="1:2" ht="12.75" customHeight="1">
      <c r="A528" s="11"/>
      <c r="B528" s="11"/>
    </row>
    <row r="529" spans="1:2" ht="12.75" customHeight="1">
      <c r="A529" s="11"/>
      <c r="B529" s="11"/>
    </row>
    <row r="530" spans="1:2" ht="12.75" customHeight="1">
      <c r="A530" s="11"/>
      <c r="B530" s="11"/>
    </row>
    <row r="531" spans="1:2" ht="12.75" customHeight="1">
      <c r="A531" s="11"/>
      <c r="B531" s="11"/>
    </row>
    <row r="532" spans="1:2" ht="12.75" customHeight="1">
      <c r="A532" s="11"/>
      <c r="B532" s="11"/>
    </row>
    <row r="533" spans="1:2" ht="12.75" customHeight="1">
      <c r="A533" s="11"/>
      <c r="B533" s="11"/>
    </row>
    <row r="534" spans="1:2" ht="12.75" customHeight="1">
      <c r="A534" s="11"/>
      <c r="B534" s="11"/>
    </row>
    <row r="535" spans="1:2" ht="12.75" customHeight="1">
      <c r="A535" s="11"/>
      <c r="B535" s="11"/>
    </row>
    <row r="536" spans="1:2" ht="12.75" customHeight="1">
      <c r="A536" s="11"/>
      <c r="B536" s="11"/>
    </row>
    <row r="537" spans="1:2" ht="12.75" customHeight="1">
      <c r="A537" s="11"/>
      <c r="B537" s="11"/>
    </row>
    <row r="538" spans="1:2" ht="12.75" customHeight="1">
      <c r="A538" s="11"/>
      <c r="B538" s="11"/>
    </row>
    <row r="539" spans="1:2" ht="12.75" customHeight="1">
      <c r="A539" s="11"/>
      <c r="B539" s="11"/>
    </row>
    <row r="540" spans="1:2" ht="12.75" customHeight="1">
      <c r="A540" s="11"/>
      <c r="B540" s="11"/>
    </row>
    <row r="541" spans="1:2" ht="12.75" customHeight="1">
      <c r="A541" s="11"/>
      <c r="B541" s="11"/>
    </row>
    <row r="542" spans="1:2" ht="12.75" customHeight="1">
      <c r="A542" s="11"/>
      <c r="B542" s="11"/>
    </row>
    <row r="543" spans="1:2" ht="12.75" customHeight="1">
      <c r="A543" s="11"/>
      <c r="B543" s="11"/>
    </row>
    <row r="544" spans="1:2" ht="12.75" customHeight="1">
      <c r="A544" s="11"/>
      <c r="B544" s="11"/>
    </row>
    <row r="545" spans="1:2" ht="12.75" customHeight="1">
      <c r="A545" s="11"/>
      <c r="B545" s="11"/>
    </row>
    <row r="546" spans="1:2" ht="12.75" customHeight="1">
      <c r="A546" s="11"/>
      <c r="B546" s="11"/>
    </row>
    <row r="547" spans="1:2" ht="12.75" customHeight="1">
      <c r="A547" s="11"/>
      <c r="B547" s="11"/>
    </row>
    <row r="548" spans="1:2" ht="12.75" customHeight="1">
      <c r="A548" s="11"/>
      <c r="B548" s="11"/>
    </row>
    <row r="549" spans="1:2" ht="12.75" customHeight="1">
      <c r="A549" s="11"/>
      <c r="B549" s="11"/>
    </row>
    <row r="550" spans="1:2" ht="12.75" customHeight="1">
      <c r="A550" s="11"/>
      <c r="B550" s="11"/>
    </row>
    <row r="551" spans="1:2" ht="12.75" customHeight="1">
      <c r="A551" s="11"/>
      <c r="B551" s="11"/>
    </row>
    <row r="552" spans="1:2" ht="12.75" customHeight="1">
      <c r="A552" s="11"/>
      <c r="B552" s="11"/>
    </row>
    <row r="553" spans="1:2" ht="12.75" customHeight="1">
      <c r="A553" s="11"/>
      <c r="B553" s="11"/>
    </row>
    <row r="554" spans="1:2" ht="12.75" customHeight="1">
      <c r="A554" s="11"/>
      <c r="B554" s="11"/>
    </row>
    <row r="555" spans="1:2" ht="12.75" customHeight="1">
      <c r="A555" s="11"/>
      <c r="B555" s="11"/>
    </row>
    <row r="556" spans="1:2" ht="12.75" customHeight="1">
      <c r="A556" s="11"/>
      <c r="B556" s="11"/>
    </row>
    <row r="557" spans="1:2" ht="12.75" customHeight="1">
      <c r="A557" s="11"/>
      <c r="B557" s="11"/>
    </row>
    <row r="558" spans="1:2" ht="12.75" customHeight="1">
      <c r="A558" s="11"/>
      <c r="B558" s="11"/>
    </row>
    <row r="559" spans="1:2" ht="12.75" customHeight="1">
      <c r="A559" s="11"/>
      <c r="B559" s="11"/>
    </row>
    <row r="560" spans="1:2" ht="12.75" customHeight="1">
      <c r="A560" s="11"/>
      <c r="B560" s="11"/>
    </row>
    <row r="561" spans="1:2" ht="12.75" customHeight="1">
      <c r="A561" s="11"/>
      <c r="B561" s="11"/>
    </row>
    <row r="562" spans="1:2" ht="12.75" customHeight="1">
      <c r="A562" s="11"/>
      <c r="B562" s="11"/>
    </row>
    <row r="563" spans="1:2" ht="12.75" customHeight="1">
      <c r="A563" s="11"/>
      <c r="B563" s="11"/>
    </row>
    <row r="564" spans="1:2" ht="12.75" customHeight="1">
      <c r="A564" s="11"/>
      <c r="B564" s="11"/>
    </row>
    <row r="565" spans="1:2" ht="12.75" customHeight="1">
      <c r="A565" s="11"/>
      <c r="B565" s="11"/>
    </row>
    <row r="566" spans="1:2" ht="12.75" customHeight="1">
      <c r="A566" s="11"/>
      <c r="B566" s="11"/>
    </row>
    <row r="567" spans="1:2" ht="12.75" customHeight="1">
      <c r="A567" s="11"/>
      <c r="B567" s="11"/>
    </row>
    <row r="568" spans="1:2" ht="12.75" customHeight="1">
      <c r="A568" s="11"/>
      <c r="B568" s="11"/>
    </row>
    <row r="569" spans="1:2" ht="12.75" customHeight="1">
      <c r="A569" s="11"/>
      <c r="B569" s="11"/>
    </row>
    <row r="570" spans="1:2" ht="12.75" customHeight="1">
      <c r="A570" s="11"/>
      <c r="B570" s="11"/>
    </row>
    <row r="571" spans="1:2" ht="12.75" customHeight="1">
      <c r="A571" s="11"/>
      <c r="B571" s="11"/>
    </row>
    <row r="572" spans="1:2" ht="12.75" customHeight="1">
      <c r="A572" s="11"/>
      <c r="B572" s="11"/>
    </row>
    <row r="573" spans="1:2" ht="12.75" customHeight="1">
      <c r="A573" s="11"/>
      <c r="B573" s="11"/>
    </row>
    <row r="574" spans="1:2" ht="12.75" customHeight="1">
      <c r="A574" s="11"/>
      <c r="B574" s="11"/>
    </row>
    <row r="575" spans="1:2" ht="12.75" customHeight="1">
      <c r="A575" s="11"/>
      <c r="B575" s="11"/>
    </row>
    <row r="576" spans="1:2" ht="12.75" customHeight="1">
      <c r="A576" s="11"/>
      <c r="B576" s="11"/>
    </row>
    <row r="577" spans="1:2" ht="12.75" customHeight="1">
      <c r="A577" s="11"/>
      <c r="B577" s="11"/>
    </row>
    <row r="578" spans="1:2" ht="12.75" customHeight="1">
      <c r="A578" s="11"/>
      <c r="B578" s="11"/>
    </row>
    <row r="579" spans="1:2" ht="12.75" customHeight="1">
      <c r="A579" s="11"/>
      <c r="B579" s="11"/>
    </row>
    <row r="580" spans="1:2" ht="12.75" customHeight="1">
      <c r="A580" s="11"/>
      <c r="B580" s="11"/>
    </row>
    <row r="581" spans="1:2" ht="12.75" customHeight="1">
      <c r="A581" s="11"/>
      <c r="B581" s="11"/>
    </row>
    <row r="582" spans="1:2" ht="12.75" customHeight="1">
      <c r="A582" s="11"/>
      <c r="B582" s="11"/>
    </row>
    <row r="583" spans="1:2" ht="12.75" customHeight="1">
      <c r="A583" s="11"/>
      <c r="B583" s="11"/>
    </row>
    <row r="584" spans="1:2" ht="12.75" customHeight="1">
      <c r="A584" s="11"/>
      <c r="B584" s="11"/>
    </row>
    <row r="585" spans="1:2" ht="12.75" customHeight="1">
      <c r="A585" s="11"/>
      <c r="B585" s="11"/>
    </row>
    <row r="586" spans="1:2" ht="12.75" customHeight="1">
      <c r="A586" s="11"/>
      <c r="B586" s="11"/>
    </row>
    <row r="587" spans="1:2" ht="12.75" customHeight="1">
      <c r="A587" s="11"/>
      <c r="B587" s="11"/>
    </row>
    <row r="588" spans="1:2" ht="12.75" customHeight="1">
      <c r="A588" s="11"/>
      <c r="B588" s="11"/>
    </row>
    <row r="589" spans="1:2" ht="12.75" customHeight="1">
      <c r="A589" s="11"/>
      <c r="B589" s="11"/>
    </row>
    <row r="590" spans="1:2" ht="12.75" customHeight="1">
      <c r="A590" s="11"/>
      <c r="B590" s="11"/>
    </row>
    <row r="591" spans="1:2" ht="12.75" customHeight="1">
      <c r="A591" s="11"/>
      <c r="B591" s="11"/>
    </row>
    <row r="592" spans="1:2" ht="12.75" customHeight="1">
      <c r="A592" s="11"/>
      <c r="B592" s="11"/>
    </row>
    <row r="593" spans="1:2" ht="12.75" customHeight="1">
      <c r="A593" s="11"/>
      <c r="B593" s="11"/>
    </row>
    <row r="594" spans="1:2" ht="12.75" customHeight="1">
      <c r="A594" s="11"/>
      <c r="B594" s="11"/>
    </row>
    <row r="595" spans="1:2" ht="12.75" customHeight="1">
      <c r="A595" s="11"/>
      <c r="B595" s="11"/>
    </row>
    <row r="596" spans="1:2" ht="12.75" customHeight="1">
      <c r="A596" s="11"/>
      <c r="B596" s="11"/>
    </row>
    <row r="597" spans="1:2" ht="12.75" customHeight="1">
      <c r="A597" s="11"/>
      <c r="B597" s="11"/>
    </row>
    <row r="598" spans="1:2" ht="12.75" customHeight="1">
      <c r="A598" s="11"/>
      <c r="B598" s="11"/>
    </row>
    <row r="599" spans="1:2" ht="12.75" customHeight="1">
      <c r="A599" s="11"/>
      <c r="B599" s="11"/>
    </row>
    <row r="600" spans="1:2" ht="12.75" customHeight="1">
      <c r="A600" s="11"/>
      <c r="B600" s="11"/>
    </row>
    <row r="601" spans="1:2" ht="12.75" customHeight="1">
      <c r="A601" s="11"/>
      <c r="B601" s="11"/>
    </row>
    <row r="602" spans="1:2" ht="12.75" customHeight="1">
      <c r="A602" s="11"/>
      <c r="B602" s="11"/>
    </row>
    <row r="603" spans="1:2" ht="12.75" customHeight="1">
      <c r="A603" s="11"/>
      <c r="B603" s="11"/>
    </row>
    <row r="604" spans="1:2" ht="12.75" customHeight="1">
      <c r="A604" s="11"/>
      <c r="B604" s="11"/>
    </row>
    <row r="605" spans="1:2" ht="12.75" customHeight="1">
      <c r="A605" s="11"/>
      <c r="B605" s="11"/>
    </row>
    <row r="606" spans="1:2" ht="12.75" customHeight="1">
      <c r="A606" s="11"/>
      <c r="B606" s="11"/>
    </row>
    <row r="607" spans="1:2" ht="12.75" customHeight="1">
      <c r="A607" s="11"/>
      <c r="B607" s="11"/>
    </row>
    <row r="608" spans="1:2" ht="12.75" customHeight="1">
      <c r="A608" s="11"/>
      <c r="B608" s="11"/>
    </row>
    <row r="609" spans="1:2" ht="12.75" customHeight="1">
      <c r="A609" s="11"/>
      <c r="B609" s="11"/>
    </row>
    <row r="610" spans="1:2" ht="12.75" customHeight="1">
      <c r="A610" s="11"/>
      <c r="B610" s="11"/>
    </row>
    <row r="611" spans="1:2" ht="12.75" customHeight="1">
      <c r="A611" s="11"/>
      <c r="B611" s="11"/>
    </row>
    <row r="612" spans="1:2" ht="12.75" customHeight="1">
      <c r="A612" s="11"/>
      <c r="B612" s="11"/>
    </row>
    <row r="613" spans="1:2" ht="12.75" customHeight="1">
      <c r="A613" s="11"/>
      <c r="B613" s="11"/>
    </row>
    <row r="614" spans="1:2" ht="12.75" customHeight="1">
      <c r="A614" s="11"/>
      <c r="B614" s="11"/>
    </row>
    <row r="615" spans="1:2" ht="12.75" customHeight="1">
      <c r="A615" s="11"/>
      <c r="B615" s="11"/>
    </row>
    <row r="616" spans="1:2" ht="12.75" customHeight="1">
      <c r="A616" s="11"/>
      <c r="B616" s="11"/>
    </row>
    <row r="617" spans="1:2" ht="12.75" customHeight="1">
      <c r="A617" s="11"/>
      <c r="B617" s="11"/>
    </row>
    <row r="618" spans="1:2" ht="12.75" customHeight="1">
      <c r="A618" s="11"/>
      <c r="B618" s="11"/>
    </row>
    <row r="619" spans="1:2" ht="12.75" customHeight="1">
      <c r="A619" s="11"/>
      <c r="B619" s="11"/>
    </row>
    <row r="620" spans="1:2" ht="12.75" customHeight="1">
      <c r="A620" s="11"/>
      <c r="B620" s="11"/>
    </row>
    <row r="621" spans="1:2" ht="12.75" customHeight="1">
      <c r="A621" s="11"/>
      <c r="B621" s="11"/>
    </row>
    <row r="622" spans="1:2" ht="12.75" customHeight="1">
      <c r="A622" s="11"/>
      <c r="B622" s="11"/>
    </row>
    <row r="623" spans="1:2" ht="12.75" customHeight="1">
      <c r="A623" s="11"/>
      <c r="B623" s="11"/>
    </row>
    <row r="624" spans="1:2" ht="12.75" customHeight="1">
      <c r="A624" s="11"/>
      <c r="B624" s="11"/>
    </row>
    <row r="625" spans="1:2" ht="12.75" customHeight="1">
      <c r="A625" s="11"/>
      <c r="B625" s="11"/>
    </row>
    <row r="626" spans="1:2" ht="12.75" customHeight="1">
      <c r="A626" s="11"/>
      <c r="B626" s="11"/>
    </row>
    <row r="627" spans="1:2" ht="12.75" customHeight="1">
      <c r="A627" s="11"/>
      <c r="B627" s="11"/>
    </row>
    <row r="628" spans="1:2" ht="12.75" customHeight="1">
      <c r="A628" s="11"/>
      <c r="B628" s="11"/>
    </row>
    <row r="629" spans="1:2" ht="12.75" customHeight="1">
      <c r="A629" s="11"/>
      <c r="B629" s="11"/>
    </row>
    <row r="630" spans="1:2" ht="12.75" customHeight="1">
      <c r="A630" s="11"/>
      <c r="B630" s="11"/>
    </row>
    <row r="631" spans="1:2" ht="12.75" customHeight="1">
      <c r="A631" s="11"/>
      <c r="B631" s="11"/>
    </row>
    <row r="632" spans="1:2" ht="12.75" customHeight="1">
      <c r="A632" s="11"/>
      <c r="B632" s="11"/>
    </row>
    <row r="633" spans="1:2" ht="12.75" customHeight="1">
      <c r="A633" s="11"/>
      <c r="B633" s="11"/>
    </row>
    <row r="634" spans="1:2" ht="12.75" customHeight="1">
      <c r="A634" s="11"/>
      <c r="B634" s="11"/>
    </row>
    <row r="635" spans="1:2" ht="12.75" customHeight="1">
      <c r="A635" s="11"/>
      <c r="B635" s="11"/>
    </row>
    <row r="636" spans="1:2" ht="12.75" customHeight="1">
      <c r="A636" s="11"/>
      <c r="B636" s="11"/>
    </row>
    <row r="637" spans="1:2" ht="12.75" customHeight="1">
      <c r="A637" s="11"/>
      <c r="B637" s="11"/>
    </row>
    <row r="638" spans="1:2" ht="12.75" customHeight="1">
      <c r="A638" s="11"/>
      <c r="B638" s="11"/>
    </row>
    <row r="639" spans="1:2" ht="12.75" customHeight="1">
      <c r="A639" s="11"/>
      <c r="B639" s="11"/>
    </row>
    <row r="640" spans="1:2" ht="12.75" customHeight="1">
      <c r="A640" s="11"/>
      <c r="B640" s="11"/>
    </row>
    <row r="641" spans="1:2" ht="12.75" customHeight="1">
      <c r="A641" s="11"/>
      <c r="B641" s="11"/>
    </row>
    <row r="642" spans="1:2" ht="12.75" customHeight="1">
      <c r="A642" s="11"/>
      <c r="B642" s="11"/>
    </row>
    <row r="643" spans="1:2" ht="12.75" customHeight="1">
      <c r="A643" s="11"/>
      <c r="B643" s="11"/>
    </row>
    <row r="644" spans="1:2" ht="12.75" customHeight="1">
      <c r="A644" s="11"/>
      <c r="B644" s="11"/>
    </row>
    <row r="645" spans="1:2" ht="12.75" customHeight="1">
      <c r="A645" s="11"/>
      <c r="B645" s="11"/>
    </row>
    <row r="646" spans="1:2" ht="12.75" customHeight="1">
      <c r="A646" s="11"/>
      <c r="B646" s="11"/>
    </row>
    <row r="647" spans="1:2" ht="12.75" customHeight="1">
      <c r="A647" s="11"/>
      <c r="B647" s="11"/>
    </row>
    <row r="648" spans="1:2" ht="12.75" customHeight="1">
      <c r="A648" s="11"/>
      <c r="B648" s="11"/>
    </row>
    <row r="649" spans="1:2" ht="12.75" customHeight="1">
      <c r="A649" s="11"/>
      <c r="B649" s="11"/>
    </row>
    <row r="650" spans="1:2" ht="12.75" customHeight="1">
      <c r="A650" s="11"/>
      <c r="B650" s="11"/>
    </row>
    <row r="651" spans="1:2" ht="12.75" customHeight="1">
      <c r="A651" s="11"/>
      <c r="B651" s="11"/>
    </row>
    <row r="652" spans="1:2" ht="12.75" customHeight="1">
      <c r="A652" s="11"/>
      <c r="B652" s="11"/>
    </row>
    <row r="653" spans="1:2" ht="12.75" customHeight="1">
      <c r="A653" s="11"/>
      <c r="B653" s="11"/>
    </row>
    <row r="654" spans="1:2" ht="12.75" customHeight="1">
      <c r="A654" s="11"/>
      <c r="B654" s="11"/>
    </row>
    <row r="655" spans="1:2" ht="12.75" customHeight="1">
      <c r="A655" s="11"/>
      <c r="B655" s="11"/>
    </row>
    <row r="656" spans="1:2" ht="12.75" customHeight="1">
      <c r="A656" s="11"/>
      <c r="B656" s="11"/>
    </row>
    <row r="657" spans="1:2" ht="12.75" customHeight="1">
      <c r="A657" s="11"/>
      <c r="B657" s="11"/>
    </row>
    <row r="658" spans="1:2" ht="12.75" customHeight="1">
      <c r="A658" s="11"/>
      <c r="B658" s="11"/>
    </row>
    <row r="659" spans="1:2" ht="12.75" customHeight="1">
      <c r="A659" s="11"/>
      <c r="B659" s="11"/>
    </row>
    <row r="660" spans="1:2" ht="12.75" customHeight="1">
      <c r="A660" s="11"/>
      <c r="B660" s="11"/>
    </row>
    <row r="661" spans="1:2" ht="12.75" customHeight="1">
      <c r="A661" s="11"/>
      <c r="B661" s="11"/>
    </row>
    <row r="662" spans="1:2" ht="12.75" customHeight="1">
      <c r="A662" s="11"/>
      <c r="B662" s="11"/>
    </row>
    <row r="663" spans="1:2" ht="12.75" customHeight="1">
      <c r="A663" s="11"/>
      <c r="B663" s="11"/>
    </row>
    <row r="664" spans="1:2" ht="12.75" customHeight="1">
      <c r="A664" s="11"/>
      <c r="B664" s="11"/>
    </row>
    <row r="665" spans="1:2" ht="12.75" customHeight="1">
      <c r="A665" s="11"/>
      <c r="B665" s="11"/>
    </row>
    <row r="666" spans="1:2" ht="12.75" customHeight="1">
      <c r="A666" s="11"/>
      <c r="B666" s="11"/>
    </row>
    <row r="667" spans="1:2" ht="12.75" customHeight="1">
      <c r="A667" s="11"/>
      <c r="B667" s="11"/>
    </row>
    <row r="668" spans="1:2" ht="12.75" customHeight="1">
      <c r="A668" s="11"/>
      <c r="B668" s="11"/>
    </row>
    <row r="669" spans="1:2" ht="12.75" customHeight="1">
      <c r="A669" s="11"/>
      <c r="B669" s="11"/>
    </row>
    <row r="670" spans="1:2" ht="12.75" customHeight="1">
      <c r="A670" s="11"/>
      <c r="B670" s="11"/>
    </row>
    <row r="671" spans="1:2" ht="12.75" customHeight="1">
      <c r="A671" s="11"/>
      <c r="B671" s="11"/>
    </row>
    <row r="672" spans="1:2" ht="12.75" customHeight="1">
      <c r="A672" s="11"/>
      <c r="B672" s="11"/>
    </row>
    <row r="673" spans="1:2" ht="12.75" customHeight="1">
      <c r="A673" s="11"/>
      <c r="B673" s="11"/>
    </row>
    <row r="674" spans="1:2" ht="12.75" customHeight="1">
      <c r="A674" s="11"/>
      <c r="B674" s="11"/>
    </row>
    <row r="675" spans="1:2" ht="12.75" customHeight="1">
      <c r="A675" s="11"/>
      <c r="B675" s="11"/>
    </row>
    <row r="676" spans="1:2" ht="12.75" customHeight="1">
      <c r="A676" s="11"/>
      <c r="B676" s="11"/>
    </row>
    <row r="677" spans="1:2" ht="12.75" customHeight="1">
      <c r="A677" s="11"/>
      <c r="B677" s="11"/>
    </row>
    <row r="678" spans="1:2" ht="12.75" customHeight="1">
      <c r="A678" s="11"/>
      <c r="B678" s="11"/>
    </row>
    <row r="679" spans="1:2" ht="12.75" customHeight="1">
      <c r="A679" s="11"/>
      <c r="B679" s="11"/>
    </row>
    <row r="680" spans="1:2" ht="12.75" customHeight="1">
      <c r="A680" s="11"/>
      <c r="B680" s="11"/>
    </row>
    <row r="681" spans="1:2" ht="12.75" customHeight="1">
      <c r="A681" s="11"/>
      <c r="B681" s="11"/>
    </row>
    <row r="682" spans="1:2" ht="12.75" customHeight="1">
      <c r="A682" s="11"/>
      <c r="B682" s="11"/>
    </row>
    <row r="683" spans="1:2" ht="12.75" customHeight="1">
      <c r="A683" s="11"/>
      <c r="B683" s="11"/>
    </row>
    <row r="684" spans="1:2" ht="12.75" customHeight="1">
      <c r="A684" s="11"/>
      <c r="B684" s="11"/>
    </row>
    <row r="685" spans="1:2" ht="12.75" customHeight="1">
      <c r="A685" s="11"/>
      <c r="B685" s="11"/>
    </row>
    <row r="686" spans="1:2" ht="12.75" customHeight="1">
      <c r="A686" s="11"/>
      <c r="B686" s="11"/>
    </row>
    <row r="687" spans="1:2" ht="12.75" customHeight="1">
      <c r="A687" s="11"/>
      <c r="B687" s="11"/>
    </row>
    <row r="688" spans="1:2" ht="12.75" customHeight="1">
      <c r="A688" s="11"/>
      <c r="B688" s="11"/>
    </row>
    <row r="689" spans="1:2" ht="12.75" customHeight="1">
      <c r="A689" s="11"/>
      <c r="B689" s="11"/>
    </row>
    <row r="690" spans="1:2" ht="12.75" customHeight="1">
      <c r="A690" s="11"/>
      <c r="B690" s="11"/>
    </row>
    <row r="691" spans="1:2" ht="12.75" customHeight="1">
      <c r="A691" s="11"/>
      <c r="B691" s="11"/>
    </row>
    <row r="692" spans="1:2" ht="12.75" customHeight="1">
      <c r="A692" s="11"/>
      <c r="B692" s="11"/>
    </row>
    <row r="693" spans="1:2" ht="12.75" customHeight="1">
      <c r="A693" s="11"/>
      <c r="B693" s="11"/>
    </row>
    <row r="694" spans="1:2" ht="12.75" customHeight="1">
      <c r="A694" s="11"/>
      <c r="B694" s="11"/>
    </row>
    <row r="695" spans="1:2" ht="12.75" customHeight="1">
      <c r="A695" s="11"/>
      <c r="B695" s="11"/>
    </row>
    <row r="696" spans="1:2" ht="12.75" customHeight="1">
      <c r="A696" s="11"/>
      <c r="B696" s="11"/>
    </row>
    <row r="697" spans="1:2" ht="12.75" customHeight="1">
      <c r="A697" s="11"/>
      <c r="B697" s="11"/>
    </row>
    <row r="698" spans="1:2" ht="12.75" customHeight="1">
      <c r="A698" s="11"/>
      <c r="B698" s="11"/>
    </row>
    <row r="699" spans="1:2" ht="12.75" customHeight="1">
      <c r="A699" s="11"/>
      <c r="B699" s="11"/>
    </row>
    <row r="700" spans="1:2" ht="12.75" customHeight="1">
      <c r="A700" s="11"/>
      <c r="B700" s="11"/>
    </row>
    <row r="701" spans="1:2" ht="12.75" customHeight="1">
      <c r="A701" s="11"/>
      <c r="B701" s="11"/>
    </row>
    <row r="702" spans="1:2" ht="12.75" customHeight="1">
      <c r="A702" s="11"/>
      <c r="B702" s="11"/>
    </row>
    <row r="703" spans="1:2" ht="12.75" customHeight="1">
      <c r="A703" s="11"/>
      <c r="B703" s="11"/>
    </row>
    <row r="704" spans="1:2" ht="12.75" customHeight="1">
      <c r="A704" s="11"/>
      <c r="B704" s="11"/>
    </row>
    <row r="705" spans="1:2" ht="12.75" customHeight="1">
      <c r="A705" s="11"/>
      <c r="B705" s="11"/>
    </row>
    <row r="706" spans="1:2" ht="12.75" customHeight="1">
      <c r="A706" s="11"/>
      <c r="B706" s="11"/>
    </row>
    <row r="707" spans="1:2" ht="12.75" customHeight="1">
      <c r="A707" s="11"/>
      <c r="B707" s="11"/>
    </row>
    <row r="708" spans="1:2" ht="12.75" customHeight="1">
      <c r="A708" s="11"/>
      <c r="B708" s="11"/>
    </row>
    <row r="709" spans="1:2" ht="12.75" customHeight="1">
      <c r="A709" s="11"/>
      <c r="B709" s="11"/>
    </row>
    <row r="710" spans="1:2" ht="12.75" customHeight="1">
      <c r="A710" s="11"/>
      <c r="B710" s="11"/>
    </row>
    <row r="711" spans="1:2" ht="12.75" customHeight="1">
      <c r="A711" s="11"/>
      <c r="B711" s="11"/>
    </row>
    <row r="712" spans="1:2" ht="12.75" customHeight="1">
      <c r="A712" s="11"/>
      <c r="B712" s="11"/>
    </row>
    <row r="713" spans="1:2" ht="12.75" customHeight="1">
      <c r="A713" s="11"/>
      <c r="B713" s="11"/>
    </row>
    <row r="714" spans="1:2" ht="12.75" customHeight="1">
      <c r="A714" s="11"/>
      <c r="B714" s="11"/>
    </row>
    <row r="715" spans="1:2" ht="12.75" customHeight="1">
      <c r="A715" s="11"/>
      <c r="B715" s="11"/>
    </row>
    <row r="716" spans="1:2" ht="12.75" customHeight="1">
      <c r="A716" s="11"/>
      <c r="B716" s="11"/>
    </row>
    <row r="717" spans="1:2" ht="12.75" customHeight="1">
      <c r="A717" s="11"/>
      <c r="B717" s="11"/>
    </row>
    <row r="718" spans="1:2" ht="12.75" customHeight="1">
      <c r="A718" s="11"/>
      <c r="B718" s="11"/>
    </row>
    <row r="719" spans="1:2" ht="12.75" customHeight="1">
      <c r="A719" s="11"/>
      <c r="B719" s="11"/>
    </row>
    <row r="720" spans="1:2" ht="12.75" customHeight="1">
      <c r="A720" s="11"/>
      <c r="B720" s="11"/>
    </row>
    <row r="721" spans="1:2" ht="12.75" customHeight="1">
      <c r="A721" s="11"/>
      <c r="B721" s="11"/>
    </row>
    <row r="722" spans="1:2" ht="12.75" customHeight="1">
      <c r="A722" s="11"/>
      <c r="B722" s="11"/>
    </row>
    <row r="723" spans="1:2" ht="12.75" customHeight="1">
      <c r="A723" s="11"/>
      <c r="B723" s="11"/>
    </row>
    <row r="724" spans="1:2" ht="12.75" customHeight="1">
      <c r="A724" s="11"/>
      <c r="B724" s="11"/>
    </row>
    <row r="725" spans="1:2" ht="12.75" customHeight="1">
      <c r="A725" s="11"/>
      <c r="B725" s="11"/>
    </row>
    <row r="726" spans="1:2" ht="12.75" customHeight="1">
      <c r="A726" s="11"/>
      <c r="B726" s="11"/>
    </row>
    <row r="727" spans="1:2" ht="12.75" customHeight="1">
      <c r="A727" s="11"/>
      <c r="B727" s="11"/>
    </row>
    <row r="728" spans="1:2" ht="12.75" customHeight="1">
      <c r="A728" s="11"/>
      <c r="B728" s="11"/>
    </row>
    <row r="729" spans="1:2" ht="12.75" customHeight="1">
      <c r="A729" s="11"/>
      <c r="B729" s="11"/>
    </row>
    <row r="730" spans="1:2" ht="12.75" customHeight="1">
      <c r="A730" s="11"/>
      <c r="B730" s="11"/>
    </row>
    <row r="731" spans="1:2" ht="12.75" customHeight="1">
      <c r="A731" s="11"/>
      <c r="B731" s="11"/>
    </row>
    <row r="732" spans="1:2" ht="12.75" customHeight="1">
      <c r="A732" s="11"/>
      <c r="B732" s="11"/>
    </row>
    <row r="733" spans="1:2" ht="12.75" customHeight="1">
      <c r="A733" s="11"/>
      <c r="B733" s="11"/>
    </row>
    <row r="734" spans="1:2" ht="12.75" customHeight="1">
      <c r="A734" s="11"/>
      <c r="B734" s="11"/>
    </row>
    <row r="735" spans="1:2" ht="12.75" customHeight="1">
      <c r="A735" s="11"/>
      <c r="B735" s="11"/>
    </row>
    <row r="736" spans="1:2" ht="12.75" customHeight="1">
      <c r="A736" s="11"/>
      <c r="B736" s="11"/>
    </row>
    <row r="737" spans="1:2" ht="12.75" customHeight="1">
      <c r="A737" s="11"/>
      <c r="B737" s="11"/>
    </row>
    <row r="738" spans="1:2" ht="12.75" customHeight="1">
      <c r="A738" s="11"/>
      <c r="B738" s="11"/>
    </row>
    <row r="739" spans="1:2" ht="12.75" customHeight="1">
      <c r="A739" s="11"/>
      <c r="B739" s="11"/>
    </row>
    <row r="740" spans="1:2" ht="12.75" customHeight="1">
      <c r="A740" s="11"/>
      <c r="B740" s="11"/>
    </row>
    <row r="741" spans="1:2" ht="12.75" customHeight="1">
      <c r="A741" s="11"/>
      <c r="B741" s="11"/>
    </row>
    <row r="742" spans="1:2" ht="12.75" customHeight="1">
      <c r="A742" s="11"/>
      <c r="B742" s="11"/>
    </row>
    <row r="743" spans="1:2" ht="12.75" customHeight="1">
      <c r="A743" s="11"/>
      <c r="B743" s="11"/>
    </row>
    <row r="744" spans="1:2" ht="12.75" customHeight="1">
      <c r="A744" s="11"/>
      <c r="B744" s="11"/>
    </row>
    <row r="745" spans="1:2" ht="12.75" customHeight="1">
      <c r="A745" s="11"/>
      <c r="B745" s="11"/>
    </row>
    <row r="746" spans="1:2" ht="12.75" customHeight="1">
      <c r="A746" s="11"/>
      <c r="B746" s="11"/>
    </row>
    <row r="747" spans="1:2" ht="12.75" customHeight="1">
      <c r="A747" s="11"/>
      <c r="B747" s="11"/>
    </row>
    <row r="748" spans="1:2" ht="12.75" customHeight="1">
      <c r="A748" s="11"/>
      <c r="B748" s="11"/>
    </row>
    <row r="749" spans="1:2" ht="12.75" customHeight="1">
      <c r="A749" s="11"/>
      <c r="B749" s="11"/>
    </row>
    <row r="750" spans="1:2" ht="12.75" customHeight="1">
      <c r="A750" s="11"/>
      <c r="B750" s="11"/>
    </row>
    <row r="751" spans="1:2" ht="12.75" customHeight="1">
      <c r="A751" s="11"/>
      <c r="B751" s="11"/>
    </row>
    <row r="752" spans="1:2" ht="12.75" customHeight="1">
      <c r="A752" s="11"/>
      <c r="B752" s="11"/>
    </row>
    <row r="753" spans="1:2" ht="12.75" customHeight="1">
      <c r="A753" s="11"/>
      <c r="B753" s="11"/>
    </row>
    <row r="754" spans="1:2" ht="12.75" customHeight="1">
      <c r="A754" s="11"/>
      <c r="B754" s="11"/>
    </row>
    <row r="755" spans="1:2" ht="12.75" customHeight="1">
      <c r="A755" s="11"/>
      <c r="B755" s="11"/>
    </row>
    <row r="756" spans="1:2" ht="12.75" customHeight="1">
      <c r="A756" s="11"/>
      <c r="B756" s="11"/>
    </row>
    <row r="757" spans="1:2" ht="12.75" customHeight="1">
      <c r="A757" s="11"/>
      <c r="B757" s="11"/>
    </row>
    <row r="758" spans="1:2" ht="12.75" customHeight="1">
      <c r="A758" s="11"/>
      <c r="B758" s="11"/>
    </row>
    <row r="759" spans="1:2" ht="12.75" customHeight="1">
      <c r="A759" s="11"/>
      <c r="B759" s="11"/>
    </row>
    <row r="760" spans="1:2" ht="12.75" customHeight="1">
      <c r="A760" s="11"/>
      <c r="B760" s="11"/>
    </row>
    <row r="761" spans="1:2" ht="12.75" customHeight="1">
      <c r="A761" s="11"/>
      <c r="B761" s="11"/>
    </row>
    <row r="762" spans="1:2" ht="12.75" customHeight="1">
      <c r="A762" s="11"/>
      <c r="B762" s="11"/>
    </row>
    <row r="763" spans="1:2" ht="12.75" customHeight="1">
      <c r="A763" s="11"/>
      <c r="B763" s="11"/>
    </row>
    <row r="764" spans="1:2" ht="12.75" customHeight="1">
      <c r="A764" s="11"/>
      <c r="B764" s="11"/>
    </row>
    <row r="765" spans="1:2" ht="12.75" customHeight="1">
      <c r="A765" s="11"/>
      <c r="B765" s="11"/>
    </row>
    <row r="766" spans="1:2" ht="12.75" customHeight="1">
      <c r="A766" s="11"/>
      <c r="B766" s="11"/>
    </row>
    <row r="767" spans="1:2" ht="12.75" customHeight="1">
      <c r="A767" s="11"/>
      <c r="B767" s="11"/>
    </row>
    <row r="768" spans="1:2" ht="12.75" customHeight="1">
      <c r="A768" s="11"/>
      <c r="B768" s="11"/>
    </row>
    <row r="769" spans="1:2" ht="12.75" customHeight="1">
      <c r="A769" s="11"/>
      <c r="B769" s="11"/>
    </row>
    <row r="770" spans="1:2" ht="12.75" customHeight="1">
      <c r="A770" s="11"/>
      <c r="B770" s="11"/>
    </row>
    <row r="771" spans="1:2" ht="12.75" customHeight="1">
      <c r="A771" s="11"/>
      <c r="B771" s="11"/>
    </row>
    <row r="772" spans="1:2" ht="12.75" customHeight="1">
      <c r="A772" s="11"/>
      <c r="B772" s="11"/>
    </row>
    <row r="773" spans="1:2" ht="12.75" customHeight="1">
      <c r="A773" s="11"/>
      <c r="B773" s="11"/>
    </row>
    <row r="774" spans="1:2" ht="12.75" customHeight="1">
      <c r="A774" s="11"/>
      <c r="B774" s="11"/>
    </row>
    <row r="775" spans="1:2" ht="12.75" customHeight="1">
      <c r="A775" s="11"/>
      <c r="B775" s="11"/>
    </row>
    <row r="776" spans="1:2" ht="12.75" customHeight="1">
      <c r="A776" s="11"/>
      <c r="B776" s="11"/>
    </row>
    <row r="777" spans="1:2" ht="12.75" customHeight="1">
      <c r="A777" s="11"/>
      <c r="B777" s="11"/>
    </row>
    <row r="778" spans="1:2" ht="12.75" customHeight="1">
      <c r="A778" s="11"/>
      <c r="B778" s="11"/>
    </row>
    <row r="779" spans="1:2" ht="12.75" customHeight="1">
      <c r="A779" s="11"/>
      <c r="B779" s="11"/>
    </row>
    <row r="780" spans="1:2" ht="12.75" customHeight="1">
      <c r="A780" s="11"/>
      <c r="B780" s="11"/>
    </row>
    <row r="781" spans="1:2" ht="12.75" customHeight="1">
      <c r="A781" s="11"/>
      <c r="B781" s="11"/>
    </row>
    <row r="782" spans="1:2" ht="12.75" customHeight="1">
      <c r="A782" s="11"/>
      <c r="B782" s="11"/>
    </row>
    <row r="783" spans="1:2" ht="12.75" customHeight="1">
      <c r="A783" s="11"/>
      <c r="B783" s="11"/>
    </row>
    <row r="784" spans="1:2" ht="12.75" customHeight="1">
      <c r="A784" s="11"/>
      <c r="B784" s="11"/>
    </row>
    <row r="785" spans="1:2" ht="12.75" customHeight="1">
      <c r="A785" s="11"/>
      <c r="B785" s="11"/>
    </row>
    <row r="786" spans="1:2" ht="12.75" customHeight="1">
      <c r="A786" s="11"/>
      <c r="B786" s="11"/>
    </row>
    <row r="787" spans="1:2" ht="12.75" customHeight="1">
      <c r="A787" s="11"/>
      <c r="B787" s="11"/>
    </row>
    <row r="788" spans="1:2" ht="12.75" customHeight="1">
      <c r="A788" s="11"/>
      <c r="B788" s="11"/>
    </row>
    <row r="789" spans="1:2" ht="12.75" customHeight="1">
      <c r="A789" s="11"/>
      <c r="B789" s="11"/>
    </row>
    <row r="790" spans="1:2" ht="12.75" customHeight="1">
      <c r="A790" s="11"/>
      <c r="B790" s="11"/>
    </row>
    <row r="791" spans="1:2" ht="12.75" customHeight="1">
      <c r="A791" s="11"/>
      <c r="B791" s="11"/>
    </row>
    <row r="792" spans="1:2" ht="12.75" customHeight="1">
      <c r="A792" s="11"/>
      <c r="B792" s="11"/>
    </row>
    <row r="793" spans="1:2" ht="12.75" customHeight="1">
      <c r="A793" s="11"/>
      <c r="B793" s="11"/>
    </row>
    <row r="794" spans="1:2" ht="12.75" customHeight="1">
      <c r="A794" s="11"/>
      <c r="B794" s="11"/>
    </row>
    <row r="795" spans="1:2" ht="12.75" customHeight="1">
      <c r="A795" s="11"/>
      <c r="B795" s="11"/>
    </row>
    <row r="796" spans="1:2" ht="12.75" customHeight="1">
      <c r="A796" s="11"/>
      <c r="B796" s="11"/>
    </row>
    <row r="797" spans="1:2" ht="12.75" customHeight="1">
      <c r="A797" s="11"/>
      <c r="B797" s="11"/>
    </row>
    <row r="798" spans="1:2" ht="12.75" customHeight="1">
      <c r="A798" s="11"/>
      <c r="B798" s="11"/>
    </row>
    <row r="799" spans="1:2" ht="12.75" customHeight="1">
      <c r="A799" s="11"/>
      <c r="B799" s="11"/>
    </row>
    <row r="800" spans="1:2" ht="12.75" customHeight="1">
      <c r="A800" s="11"/>
      <c r="B800" s="11"/>
    </row>
    <row r="801" spans="1:2" ht="12.75" customHeight="1">
      <c r="A801" s="11"/>
      <c r="B801" s="11"/>
    </row>
    <row r="802" spans="1:2" ht="12.75" customHeight="1">
      <c r="A802" s="11"/>
      <c r="B802" s="11"/>
    </row>
    <row r="803" spans="1:2" ht="12.75" customHeight="1">
      <c r="A803" s="11"/>
      <c r="B803" s="11"/>
    </row>
    <row r="804" spans="1:2" ht="12.75" customHeight="1">
      <c r="A804" s="11"/>
      <c r="B804" s="11"/>
    </row>
    <row r="805" spans="1:2" ht="12.75" customHeight="1">
      <c r="A805" s="11"/>
      <c r="B805" s="11"/>
    </row>
    <row r="806" spans="1:2" ht="12.75" customHeight="1">
      <c r="A806" s="11"/>
      <c r="B806" s="11"/>
    </row>
    <row r="807" spans="1:2" ht="12.75" customHeight="1">
      <c r="A807" s="11"/>
      <c r="B807" s="11"/>
    </row>
    <row r="808" spans="1:2" ht="12.75" customHeight="1">
      <c r="A808" s="11"/>
      <c r="B808" s="11"/>
    </row>
    <row r="809" spans="1:2" ht="12.75" customHeight="1">
      <c r="A809" s="11"/>
      <c r="B809" s="11"/>
    </row>
    <row r="810" spans="1:2" ht="12.75" customHeight="1">
      <c r="A810" s="11"/>
      <c r="B810" s="11"/>
    </row>
    <row r="811" spans="1:2" ht="12.75" customHeight="1">
      <c r="A811" s="11"/>
      <c r="B811" s="11"/>
    </row>
    <row r="812" spans="1:2" ht="12.75" customHeight="1">
      <c r="A812" s="11"/>
      <c r="B812" s="11"/>
    </row>
    <row r="813" spans="1:2" ht="12.75" customHeight="1">
      <c r="A813" s="11"/>
      <c r="B813" s="11"/>
    </row>
    <row r="814" spans="1:2" ht="12.75" customHeight="1">
      <c r="A814" s="11"/>
      <c r="B814" s="11"/>
    </row>
    <row r="815" spans="1:2" ht="12.75" customHeight="1">
      <c r="A815" s="11"/>
      <c r="B815" s="11"/>
    </row>
    <row r="816" spans="1:2" ht="12.75" customHeight="1">
      <c r="A816" s="11"/>
      <c r="B816" s="11"/>
    </row>
    <row r="817" spans="1:2" ht="12.75" customHeight="1">
      <c r="A817" s="11"/>
      <c r="B817" s="11"/>
    </row>
    <row r="818" spans="1:2" ht="12.75" customHeight="1">
      <c r="A818" s="11"/>
      <c r="B818" s="11"/>
    </row>
    <row r="819" spans="1:2" ht="12.75" customHeight="1">
      <c r="A819" s="11"/>
      <c r="B819" s="11"/>
    </row>
    <row r="820" spans="1:2" ht="12.75" customHeight="1">
      <c r="A820" s="11"/>
      <c r="B820" s="11"/>
    </row>
    <row r="821" spans="1:2" ht="12.75" customHeight="1">
      <c r="A821" s="11"/>
      <c r="B821" s="11"/>
    </row>
    <row r="822" spans="1:2" ht="12.75" customHeight="1">
      <c r="A822" s="11"/>
      <c r="B822" s="11"/>
    </row>
    <row r="823" spans="1:2" ht="12.75" customHeight="1">
      <c r="A823" s="11"/>
      <c r="B823" s="11"/>
    </row>
    <row r="824" spans="1:2" ht="12.75" customHeight="1">
      <c r="A824" s="11"/>
      <c r="B824" s="11"/>
    </row>
    <row r="825" spans="1:2" ht="12.75" customHeight="1">
      <c r="A825" s="11"/>
      <c r="B825" s="11"/>
    </row>
    <row r="826" spans="1:2" ht="12.75" customHeight="1">
      <c r="A826" s="11"/>
      <c r="B826" s="11"/>
    </row>
    <row r="827" spans="1:2" ht="12.75" customHeight="1">
      <c r="A827" s="11"/>
      <c r="B827" s="11"/>
    </row>
    <row r="828" spans="1:2" ht="12.75" customHeight="1">
      <c r="A828" s="11"/>
      <c r="B828" s="11"/>
    </row>
    <row r="829" spans="1:2" ht="12.75" customHeight="1">
      <c r="A829" s="11"/>
      <c r="B829" s="11"/>
    </row>
    <row r="830" spans="1:2" ht="12.75" customHeight="1">
      <c r="A830" s="11"/>
      <c r="B830" s="11"/>
    </row>
    <row r="831" spans="1:2" ht="12.75" customHeight="1">
      <c r="A831" s="11"/>
      <c r="B831" s="11"/>
    </row>
    <row r="832" spans="1:2" ht="12.75" customHeight="1">
      <c r="A832" s="11"/>
      <c r="B832" s="11"/>
    </row>
    <row r="833" spans="1:2" ht="12.75" customHeight="1">
      <c r="A833" s="11"/>
      <c r="B833" s="11"/>
    </row>
    <row r="834" spans="1:2" ht="12.75" customHeight="1">
      <c r="A834" s="11"/>
      <c r="B834" s="11"/>
    </row>
    <row r="835" spans="1:2" ht="12.75" customHeight="1">
      <c r="A835" s="11"/>
      <c r="B835" s="11"/>
    </row>
    <row r="836" spans="1:2" ht="12.75" customHeight="1">
      <c r="A836" s="11"/>
      <c r="B836" s="11"/>
    </row>
    <row r="837" spans="1:2" ht="12.75" customHeight="1">
      <c r="A837" s="11"/>
      <c r="B837" s="11"/>
    </row>
    <row r="838" spans="1:2" ht="12.75" customHeight="1">
      <c r="A838" s="11"/>
      <c r="B838" s="11"/>
    </row>
    <row r="839" spans="1:2" ht="12.75" customHeight="1">
      <c r="A839" s="11"/>
      <c r="B839" s="11"/>
    </row>
    <row r="840" spans="1:2" ht="12.75" customHeight="1">
      <c r="A840" s="11"/>
      <c r="B840" s="11"/>
    </row>
    <row r="841" spans="1:2" ht="12.75" customHeight="1">
      <c r="A841" s="11"/>
      <c r="B841" s="11"/>
    </row>
    <row r="842" spans="1:2" ht="12.75" customHeight="1">
      <c r="A842" s="11"/>
      <c r="B842" s="11"/>
    </row>
    <row r="843" spans="1:2" ht="12.75" customHeight="1">
      <c r="A843" s="11"/>
      <c r="B843" s="11"/>
    </row>
    <row r="844" spans="1:2" ht="12.75" customHeight="1">
      <c r="A844" s="11"/>
      <c r="B844" s="11"/>
    </row>
    <row r="845" spans="1:2" ht="12.75" customHeight="1">
      <c r="A845" s="11"/>
      <c r="B845" s="11"/>
    </row>
    <row r="846" spans="1:2" ht="12.75" customHeight="1">
      <c r="A846" s="11"/>
      <c r="B846" s="11"/>
    </row>
    <row r="847" spans="1:2" ht="12.75" customHeight="1">
      <c r="A847" s="11"/>
      <c r="B847" s="11"/>
    </row>
    <row r="848" spans="1:2" ht="12.75" customHeight="1">
      <c r="A848" s="11"/>
      <c r="B848" s="11"/>
    </row>
    <row r="849" spans="1:2" ht="12.75" customHeight="1">
      <c r="A849" s="11"/>
      <c r="B849" s="11"/>
    </row>
    <row r="850" spans="1:2" ht="12.75" customHeight="1">
      <c r="A850" s="11"/>
      <c r="B850" s="11"/>
    </row>
    <row r="851" spans="1:2" ht="12.75" customHeight="1">
      <c r="A851" s="11"/>
      <c r="B851" s="11"/>
    </row>
    <row r="852" spans="1:2" ht="12.75" customHeight="1">
      <c r="A852" s="11"/>
      <c r="B852" s="11"/>
    </row>
    <row r="853" spans="1:2" ht="12.75" customHeight="1">
      <c r="A853" s="11"/>
      <c r="B853" s="11"/>
    </row>
    <row r="854" spans="1:2" ht="12.75" customHeight="1">
      <c r="A854" s="11"/>
      <c r="B854" s="11"/>
    </row>
    <row r="855" spans="1:2" ht="12.75" customHeight="1">
      <c r="A855" s="11"/>
      <c r="B855" s="11"/>
    </row>
    <row r="856" spans="1:2" ht="12.75" customHeight="1">
      <c r="A856" s="11"/>
      <c r="B856" s="11"/>
    </row>
    <row r="857" spans="1:2" ht="12.75" customHeight="1">
      <c r="A857" s="11"/>
      <c r="B857" s="11"/>
    </row>
    <row r="858" spans="1:2" ht="12.75" customHeight="1">
      <c r="A858" s="11"/>
      <c r="B858" s="11"/>
    </row>
    <row r="859" spans="1:2" ht="12.75" customHeight="1">
      <c r="A859" s="11"/>
      <c r="B859" s="11"/>
    </row>
    <row r="860" spans="1:2" ht="12.75" customHeight="1">
      <c r="A860" s="11"/>
      <c r="B860" s="11"/>
    </row>
    <row r="861" spans="1:2" ht="12.75" customHeight="1">
      <c r="A861" s="11"/>
      <c r="B861" s="11"/>
    </row>
    <row r="862" spans="1:2" ht="12.75" customHeight="1">
      <c r="A862" s="11"/>
      <c r="B862" s="11"/>
    </row>
    <row r="863" spans="1:2" ht="12.75" customHeight="1">
      <c r="A863" s="11"/>
      <c r="B863" s="11"/>
    </row>
    <row r="864" spans="1:2" ht="12.75" customHeight="1">
      <c r="A864" s="11"/>
      <c r="B864" s="11"/>
    </row>
    <row r="865" spans="1:2" ht="12.75" customHeight="1">
      <c r="A865" s="11"/>
      <c r="B865" s="11"/>
    </row>
    <row r="866" spans="1:2" ht="12.75" customHeight="1">
      <c r="A866" s="11"/>
      <c r="B866" s="11"/>
    </row>
    <row r="867" spans="1:2" ht="12.75" customHeight="1">
      <c r="A867" s="11"/>
      <c r="B867" s="11"/>
    </row>
    <row r="868" spans="1:2" ht="12.75" customHeight="1">
      <c r="A868" s="11"/>
      <c r="B868" s="11"/>
    </row>
    <row r="869" spans="1:2" ht="12.75" customHeight="1">
      <c r="A869" s="11"/>
      <c r="B869" s="11"/>
    </row>
    <row r="870" spans="1:2" ht="12.75" customHeight="1">
      <c r="A870" s="11"/>
      <c r="B870" s="11"/>
    </row>
    <row r="871" spans="1:2" ht="12.75" customHeight="1">
      <c r="A871" s="11"/>
      <c r="B871" s="11"/>
    </row>
    <row r="872" spans="1:2" ht="12.75" customHeight="1">
      <c r="A872" s="11"/>
      <c r="B872" s="11"/>
    </row>
    <row r="873" spans="1:2" ht="12.75" customHeight="1">
      <c r="A873" s="11"/>
      <c r="B873" s="11"/>
    </row>
    <row r="874" spans="1:2" ht="12.75" customHeight="1">
      <c r="A874" s="11"/>
      <c r="B874" s="11"/>
    </row>
    <row r="875" spans="1:2" ht="12.75" customHeight="1">
      <c r="A875" s="11"/>
      <c r="B875" s="11"/>
    </row>
    <row r="876" spans="1:2" ht="12.75" customHeight="1">
      <c r="A876" s="11"/>
      <c r="B876" s="11"/>
    </row>
    <row r="877" spans="1:2" ht="12.75" customHeight="1">
      <c r="A877" s="11"/>
      <c r="B877" s="11"/>
    </row>
    <row r="878" spans="1:2" ht="12.75" customHeight="1">
      <c r="A878" s="11"/>
      <c r="B878" s="11"/>
    </row>
    <row r="879" spans="1:2" ht="12.75" customHeight="1">
      <c r="A879" s="11"/>
      <c r="B879" s="11"/>
    </row>
    <row r="880" spans="1:2" ht="12.75" customHeight="1">
      <c r="A880" s="11"/>
      <c r="B880" s="11"/>
    </row>
    <row r="881" spans="1:2" ht="12.75" customHeight="1">
      <c r="A881" s="11"/>
      <c r="B881" s="11"/>
    </row>
    <row r="882" spans="1:2" ht="12.75" customHeight="1">
      <c r="A882" s="11"/>
      <c r="B882" s="11"/>
    </row>
    <row r="883" spans="1:2" ht="12.75" customHeight="1">
      <c r="A883" s="11"/>
      <c r="B883" s="11"/>
    </row>
    <row r="884" spans="1:2" ht="12.75" customHeight="1">
      <c r="A884" s="11"/>
      <c r="B884" s="11"/>
    </row>
    <row r="885" spans="1:2" ht="12.75" customHeight="1">
      <c r="A885" s="11"/>
      <c r="B885" s="11"/>
    </row>
    <row r="886" spans="1:2" ht="12.75" customHeight="1">
      <c r="A886" s="11"/>
      <c r="B886" s="11"/>
    </row>
    <row r="887" spans="1:2" ht="12.75" customHeight="1">
      <c r="A887" s="11"/>
      <c r="B887" s="11"/>
    </row>
    <row r="888" spans="1:2" ht="12.75" customHeight="1">
      <c r="A888" s="11"/>
      <c r="B888" s="11"/>
    </row>
    <row r="889" spans="1:2" ht="12.75" customHeight="1">
      <c r="A889" s="11"/>
      <c r="B889" s="11"/>
    </row>
    <row r="890" spans="1:2" ht="12.75" customHeight="1">
      <c r="A890" s="11"/>
      <c r="B890" s="11"/>
    </row>
    <row r="891" spans="1:2" ht="12.75" customHeight="1">
      <c r="A891" s="11"/>
      <c r="B891" s="11"/>
    </row>
    <row r="892" spans="1:2" ht="12.75" customHeight="1">
      <c r="A892" s="11"/>
      <c r="B892" s="11"/>
    </row>
    <row r="893" spans="1:2" ht="12.75" customHeight="1">
      <c r="A893" s="11"/>
      <c r="B893" s="11"/>
    </row>
    <row r="894" spans="1:2" ht="12.75" customHeight="1">
      <c r="A894" s="11"/>
      <c r="B894" s="11"/>
    </row>
    <row r="895" spans="1:2" ht="12.75" customHeight="1">
      <c r="A895" s="11"/>
      <c r="B895" s="11"/>
    </row>
    <row r="896" spans="1:2" ht="12.75" customHeight="1">
      <c r="A896" s="11"/>
      <c r="B896" s="11"/>
    </row>
    <row r="897" spans="1:2" ht="12.75" customHeight="1">
      <c r="A897" s="11"/>
      <c r="B897" s="11"/>
    </row>
    <row r="898" spans="1:2" ht="12.75" customHeight="1">
      <c r="A898" s="11"/>
      <c r="B898" s="11"/>
    </row>
    <row r="899" spans="1:2" ht="12.75" customHeight="1">
      <c r="A899" s="11"/>
      <c r="B899" s="11"/>
    </row>
    <row r="900" spans="1:2" ht="12.75" customHeight="1">
      <c r="A900" s="11"/>
      <c r="B900" s="11"/>
    </row>
    <row r="901" spans="1:2" ht="12.75" customHeight="1">
      <c r="A901" s="11"/>
      <c r="B901" s="11"/>
    </row>
    <row r="902" spans="1:2" ht="12.75" customHeight="1">
      <c r="A902" s="11"/>
      <c r="B902" s="11"/>
    </row>
    <row r="903" spans="1:2" ht="12.75" customHeight="1">
      <c r="A903" s="11"/>
      <c r="B903" s="11"/>
    </row>
    <row r="904" spans="1:2" ht="12.75" customHeight="1">
      <c r="A904" s="11"/>
      <c r="B904" s="11"/>
    </row>
    <row r="905" spans="1:2" ht="12.75" customHeight="1">
      <c r="A905" s="11"/>
      <c r="B905" s="11"/>
    </row>
    <row r="906" spans="1:2" ht="12.75" customHeight="1">
      <c r="A906" s="11"/>
      <c r="B906" s="11"/>
    </row>
    <row r="907" spans="1:2" ht="12.75" customHeight="1">
      <c r="A907" s="11"/>
      <c r="B907" s="11"/>
    </row>
    <row r="908" spans="1:2" ht="12.75" customHeight="1">
      <c r="A908" s="11"/>
      <c r="B908" s="11"/>
    </row>
    <row r="909" spans="1:2" ht="12.75" customHeight="1">
      <c r="A909" s="11"/>
      <c r="B909" s="11"/>
    </row>
    <row r="910" spans="1:2" ht="12.75" customHeight="1">
      <c r="A910" s="11"/>
      <c r="B910" s="11"/>
    </row>
    <row r="911" spans="1:2" ht="12.75" customHeight="1">
      <c r="A911" s="11"/>
      <c r="B911" s="11"/>
    </row>
    <row r="912" spans="1:2" ht="12.75" customHeight="1">
      <c r="A912" s="11"/>
      <c r="B912" s="11"/>
    </row>
    <row r="913" spans="1:2" ht="12.75" customHeight="1">
      <c r="A913" s="11"/>
      <c r="B913" s="11"/>
    </row>
    <row r="914" spans="1:2" ht="12.75" customHeight="1">
      <c r="A914" s="11"/>
      <c r="B914" s="11"/>
    </row>
    <row r="915" spans="1:2" ht="12.75" customHeight="1">
      <c r="A915" s="11"/>
      <c r="B915" s="11"/>
    </row>
    <row r="916" spans="1:2" ht="12.75" customHeight="1">
      <c r="A916" s="11"/>
      <c r="B916" s="11"/>
    </row>
    <row r="917" spans="1:2" ht="12.75" customHeight="1">
      <c r="A917" s="11"/>
      <c r="B917" s="11"/>
    </row>
    <row r="918" spans="1:2" ht="12.75" customHeight="1">
      <c r="A918" s="11"/>
      <c r="B918" s="11"/>
    </row>
    <row r="919" spans="1:2" ht="12.75" customHeight="1">
      <c r="A919" s="11"/>
      <c r="B919" s="11"/>
    </row>
    <row r="920" spans="1:2" ht="12.75" customHeight="1">
      <c r="A920" s="11"/>
      <c r="B920" s="11"/>
    </row>
    <row r="921" spans="1:2" ht="12.75" customHeight="1">
      <c r="A921" s="11"/>
      <c r="B921" s="11"/>
    </row>
    <row r="922" spans="1:2" ht="12.75" customHeight="1">
      <c r="A922" s="11"/>
      <c r="B922" s="11"/>
    </row>
    <row r="923" spans="1:2" ht="12.75" customHeight="1">
      <c r="A923" s="11"/>
      <c r="B923" s="11"/>
    </row>
    <row r="924" spans="1:2" ht="12.75" customHeight="1">
      <c r="A924" s="11"/>
      <c r="B924" s="11"/>
    </row>
    <row r="925" spans="1:2" ht="12.75" customHeight="1">
      <c r="A925" s="11"/>
      <c r="B925" s="11"/>
    </row>
    <row r="926" spans="1:2" ht="12.75" customHeight="1">
      <c r="A926" s="11"/>
      <c r="B926" s="11"/>
    </row>
    <row r="927" spans="1:2" ht="12.75" customHeight="1">
      <c r="A927" s="11"/>
      <c r="B927" s="11"/>
    </row>
    <row r="928" spans="1:2" ht="12.75" customHeight="1">
      <c r="A928" s="11"/>
      <c r="B928" s="11"/>
    </row>
    <row r="929" spans="1:2" ht="12.75" customHeight="1">
      <c r="A929" s="11"/>
      <c r="B929" s="11"/>
    </row>
    <row r="930" spans="1:2" ht="12.75" customHeight="1">
      <c r="A930" s="11"/>
      <c r="B930" s="11"/>
    </row>
    <row r="931" spans="1:2" ht="12.75" customHeight="1">
      <c r="A931" s="11"/>
      <c r="B931" s="11"/>
    </row>
    <row r="932" spans="1:2" ht="12.75" customHeight="1">
      <c r="A932" s="11"/>
      <c r="B932" s="11"/>
    </row>
    <row r="933" spans="1:2" ht="12.75" customHeight="1">
      <c r="A933" s="11"/>
      <c r="B933" s="11"/>
    </row>
    <row r="934" spans="1:2" ht="12.75" customHeight="1">
      <c r="A934" s="11"/>
      <c r="B934" s="11"/>
    </row>
    <row r="935" spans="1:2" ht="12.75" customHeight="1">
      <c r="A935" s="11"/>
      <c r="B935" s="11"/>
    </row>
    <row r="936" spans="1:2" ht="12.75" customHeight="1">
      <c r="A936" s="11"/>
      <c r="B936" s="11"/>
    </row>
    <row r="937" spans="1:2" ht="12.75" customHeight="1">
      <c r="A937" s="11"/>
      <c r="B937" s="11"/>
    </row>
    <row r="938" spans="1:2" ht="12.75" customHeight="1">
      <c r="A938" s="11"/>
      <c r="B938" s="11"/>
    </row>
    <row r="939" spans="1:2" ht="12.75" customHeight="1">
      <c r="A939" s="11"/>
      <c r="B939" s="11"/>
    </row>
    <row r="940" spans="1:2" ht="12.75" customHeight="1">
      <c r="A940" s="11"/>
      <c r="B940" s="11"/>
    </row>
    <row r="941" spans="1:2" ht="12.75" customHeight="1">
      <c r="A941" s="11"/>
      <c r="B941" s="11"/>
    </row>
    <row r="942" spans="1:2" ht="12.75" customHeight="1">
      <c r="A942" s="11"/>
      <c r="B942" s="11"/>
    </row>
    <row r="943" spans="1:2" ht="12.75" customHeight="1">
      <c r="A943" s="11"/>
      <c r="B943" s="11"/>
    </row>
    <row r="944" spans="1:2" ht="12.75" customHeight="1">
      <c r="A944" s="11"/>
      <c r="B944" s="11"/>
    </row>
    <row r="945" spans="1:2" ht="12.75" customHeight="1">
      <c r="A945" s="11"/>
      <c r="B945" s="11"/>
    </row>
    <row r="946" spans="1:2" ht="12.75" customHeight="1">
      <c r="A946" s="11"/>
      <c r="B946" s="11"/>
    </row>
    <row r="947" spans="1:2" ht="12.75" customHeight="1">
      <c r="A947" s="11"/>
      <c r="B947" s="11"/>
    </row>
    <row r="948" spans="1:2" ht="12.75" customHeight="1">
      <c r="A948" s="11"/>
      <c r="B948" s="11"/>
    </row>
    <row r="949" spans="1:2" ht="12.75" customHeight="1">
      <c r="A949" s="11"/>
      <c r="B949" s="11"/>
    </row>
    <row r="950" spans="1:2" ht="12.75" customHeight="1">
      <c r="A950" s="11"/>
      <c r="B950" s="11"/>
    </row>
    <row r="951" spans="1:2" ht="12.75" customHeight="1">
      <c r="A951" s="11"/>
      <c r="B951" s="11"/>
    </row>
    <row r="952" spans="1:2" ht="12.75" customHeight="1">
      <c r="A952" s="11"/>
      <c r="B952" s="11"/>
    </row>
    <row r="953" spans="1:2" ht="12.75" customHeight="1">
      <c r="A953" s="11"/>
      <c r="B953" s="11"/>
    </row>
    <row r="954" spans="1:2" ht="12.75" customHeight="1">
      <c r="A954" s="11"/>
      <c r="B954" s="11"/>
    </row>
    <row r="955" spans="1:2" ht="12.75" customHeight="1">
      <c r="A955" s="11"/>
      <c r="B955" s="11"/>
    </row>
    <row r="956" spans="1:2" ht="12.75" customHeight="1">
      <c r="A956" s="11"/>
      <c r="B956" s="11"/>
    </row>
    <row r="957" spans="1:2" ht="12.75" customHeight="1">
      <c r="A957" s="11"/>
      <c r="B957" s="11"/>
    </row>
    <row r="958" spans="1:2" ht="12.75" customHeight="1">
      <c r="A958" s="11"/>
      <c r="B958" s="11"/>
    </row>
    <row r="959" spans="1:2" ht="12.75" customHeight="1">
      <c r="A959" s="11"/>
      <c r="B959" s="11"/>
    </row>
    <row r="960" spans="1:2" ht="12.75" customHeight="1">
      <c r="A960" s="11"/>
      <c r="B960" s="11"/>
    </row>
    <row r="961" spans="1:2" ht="12.75" customHeight="1">
      <c r="A961" s="11"/>
      <c r="B961" s="11"/>
    </row>
    <row r="962" spans="1:2" ht="12.75" customHeight="1">
      <c r="A962" s="11"/>
      <c r="B962" s="11"/>
    </row>
    <row r="963" spans="1:2" ht="12.75" customHeight="1">
      <c r="A963" s="11"/>
      <c r="B963" s="11"/>
    </row>
    <row r="964" spans="1:2" ht="12.75" customHeight="1">
      <c r="A964" s="11"/>
      <c r="B964" s="11"/>
    </row>
    <row r="965" spans="1:2" ht="12.75" customHeight="1">
      <c r="A965" s="11"/>
      <c r="B965" s="11"/>
    </row>
    <row r="966" spans="1:2" ht="12.75" customHeight="1">
      <c r="A966" s="11"/>
      <c r="B966" s="11"/>
    </row>
    <row r="967" spans="1:2" ht="12.75" customHeight="1">
      <c r="A967" s="11"/>
      <c r="B967" s="11"/>
    </row>
    <row r="968" spans="1:2" ht="12.75" customHeight="1">
      <c r="A968" s="11"/>
      <c r="B968" s="11"/>
    </row>
    <row r="969" spans="1:2" ht="12.75" customHeight="1">
      <c r="A969" s="11"/>
      <c r="B969" s="11"/>
    </row>
    <row r="970" spans="1:2" ht="12.75" customHeight="1">
      <c r="A970" s="11"/>
      <c r="B970" s="11"/>
    </row>
    <row r="971" spans="1:2" ht="12.75" customHeight="1">
      <c r="A971" s="11"/>
      <c r="B971" s="11"/>
    </row>
    <row r="972" spans="1:2" ht="12.75" customHeight="1">
      <c r="A972" s="11"/>
      <c r="B972" s="11"/>
    </row>
    <row r="973" spans="1:2" ht="12.75" customHeight="1">
      <c r="A973" s="11"/>
      <c r="B973" s="11"/>
    </row>
    <row r="974" spans="1:2" ht="12.75" customHeight="1">
      <c r="A974" s="11"/>
      <c r="B974" s="11"/>
    </row>
    <row r="975" spans="1:2" ht="12.75" customHeight="1">
      <c r="A975" s="11"/>
      <c r="B975" s="11"/>
    </row>
    <row r="976" spans="1:2" ht="12.75" customHeight="1">
      <c r="A976" s="11"/>
      <c r="B976" s="11"/>
    </row>
    <row r="977" spans="1:2" ht="12.75" customHeight="1">
      <c r="A977" s="11"/>
      <c r="B977" s="11"/>
    </row>
    <row r="978" spans="1:2" ht="12.75" customHeight="1">
      <c r="A978" s="11"/>
      <c r="B978" s="11"/>
    </row>
    <row r="979" spans="1:2" ht="12.75" customHeight="1">
      <c r="A979" s="11"/>
      <c r="B979" s="11"/>
    </row>
    <row r="980" spans="1:2" ht="12.75" customHeight="1">
      <c r="A980" s="11"/>
      <c r="B980" s="11"/>
    </row>
    <row r="981" spans="1:2" ht="12.75" customHeight="1">
      <c r="A981" s="11"/>
      <c r="B981" s="11"/>
    </row>
    <row r="982" spans="1:2" ht="12.75" customHeight="1">
      <c r="A982" s="11"/>
      <c r="B982" s="11"/>
    </row>
    <row r="983" spans="1:2" ht="12.75" customHeight="1">
      <c r="A983" s="11"/>
      <c r="B983" s="11"/>
    </row>
    <row r="984" spans="1:2" ht="12.75" customHeight="1">
      <c r="A984" s="11"/>
      <c r="B984" s="11"/>
    </row>
    <row r="985" spans="1:2" ht="12.75" customHeight="1">
      <c r="A985" s="11"/>
      <c r="B985" s="11"/>
    </row>
    <row r="986" spans="1:2" ht="12.75" customHeight="1">
      <c r="A986" s="11"/>
      <c r="B986" s="11"/>
    </row>
    <row r="987" spans="1:2" ht="12.75" customHeight="1">
      <c r="A987" s="11"/>
      <c r="B987" s="11"/>
    </row>
    <row r="988" spans="1:2" ht="12.75" customHeight="1">
      <c r="A988" s="11"/>
      <c r="B988" s="11"/>
    </row>
    <row r="989" spans="1:2" ht="12.75" customHeight="1">
      <c r="A989" s="11"/>
      <c r="B989" s="11"/>
    </row>
    <row r="990" spans="1:2" ht="12.75" customHeight="1">
      <c r="A990" s="11"/>
      <c r="B990" s="11"/>
    </row>
    <row r="991" spans="1:2" ht="12.75" customHeight="1">
      <c r="A991" s="11"/>
      <c r="B991" s="11"/>
    </row>
    <row r="992" spans="1:2" ht="12.75" customHeight="1">
      <c r="A992" s="11"/>
      <c r="B992" s="11"/>
    </row>
    <row r="993" spans="1:2" ht="12.75" customHeight="1">
      <c r="A993" s="11"/>
      <c r="B993" s="11"/>
    </row>
    <row r="994" spans="1:2" ht="12.75" customHeight="1">
      <c r="A994" s="11"/>
      <c r="B994" s="11"/>
    </row>
    <row r="995" spans="1:2" ht="12.75" customHeight="1">
      <c r="A995" s="11"/>
      <c r="B995" s="11"/>
    </row>
    <row r="996" spans="1:2" ht="12.75" customHeight="1">
      <c r="A996" s="11"/>
      <c r="B996" s="11"/>
    </row>
    <row r="997" spans="1:2" ht="12.75" customHeight="1">
      <c r="A997" s="11"/>
      <c r="B997" s="11"/>
    </row>
    <row r="998" spans="1:2" ht="12.75" customHeight="1">
      <c r="A998" s="11"/>
      <c r="B998" s="11"/>
    </row>
    <row r="999" spans="1:2" ht="12.75" customHeight="1">
      <c r="A999" s="11"/>
      <c r="B999" s="11"/>
    </row>
    <row r="1000" spans="1:2" ht="12.75" customHeight="1">
      <c r="A1000" s="11"/>
      <c r="B1000" s="1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AS1000"/>
  <sheetViews>
    <sheetView showGridLines="0" topLeftCell="A47" workbookViewId="0">
      <selection activeCell="V15" sqref="V15"/>
    </sheetView>
  </sheetViews>
  <sheetFormatPr defaultColWidth="14.42578125" defaultRowHeight="15" customHeight="1"/>
  <cols>
    <col min="1" max="5" width="5" customWidth="1"/>
    <col min="6" max="6" width="6.28515625" customWidth="1"/>
    <col min="7" max="19" width="5" customWidth="1"/>
    <col min="20" max="28" width="3.7109375" customWidth="1"/>
    <col min="29" max="29" width="5.28515625" customWidth="1"/>
    <col min="30" max="30" width="6.28515625" customWidth="1"/>
    <col min="31" max="32" width="4.28515625" customWidth="1"/>
    <col min="33" max="33" width="5.28515625" customWidth="1"/>
    <col min="34" max="34" width="6.28515625" customWidth="1"/>
    <col min="35" max="36" width="4.28515625" customWidth="1"/>
    <col min="37" max="37" width="5.28515625" customWidth="1"/>
    <col min="38" max="38" width="6.28515625" customWidth="1"/>
    <col min="39" max="40" width="4.28515625" customWidth="1"/>
    <col min="41" max="41" width="5.28515625" customWidth="1"/>
    <col min="42" max="45" width="4.28515625" customWidth="1"/>
  </cols>
  <sheetData>
    <row r="1" spans="1:45" ht="12.75" customHeight="1">
      <c r="A1" s="300" t="s">
        <v>31</v>
      </c>
      <c r="B1" s="264"/>
      <c r="C1" s="264"/>
      <c r="D1" s="264"/>
      <c r="E1" s="264"/>
      <c r="F1" s="264"/>
      <c r="G1" s="264"/>
      <c r="H1" s="264"/>
      <c r="I1" s="264"/>
      <c r="J1" s="264"/>
      <c r="K1" s="264"/>
      <c r="L1" s="264"/>
      <c r="M1" s="264"/>
      <c r="N1" s="264"/>
      <c r="O1" s="264"/>
      <c r="P1" s="264"/>
      <c r="Q1" s="264"/>
      <c r="R1" s="264"/>
      <c r="S1" s="264"/>
      <c r="T1" s="13"/>
      <c r="U1" s="14"/>
      <c r="V1" s="6"/>
      <c r="W1" s="6"/>
      <c r="X1" s="6"/>
      <c r="Y1" s="6"/>
      <c r="Z1" s="6"/>
      <c r="AA1" s="6"/>
      <c r="AB1" s="6"/>
      <c r="AC1" s="6"/>
      <c r="AD1" s="6"/>
      <c r="AE1" s="6"/>
      <c r="AF1" s="6"/>
      <c r="AG1" s="6"/>
      <c r="AH1" s="6"/>
      <c r="AI1" s="6"/>
      <c r="AJ1" s="6"/>
      <c r="AK1" s="6"/>
      <c r="AL1" s="6"/>
      <c r="AM1" s="6"/>
      <c r="AN1" s="6"/>
      <c r="AO1" s="6"/>
      <c r="AP1" s="6"/>
      <c r="AQ1" s="6"/>
      <c r="AR1" s="6"/>
      <c r="AS1" s="6"/>
    </row>
    <row r="2" spans="1:45" ht="12.75" customHeight="1">
      <c r="A2" s="13"/>
      <c r="B2" s="13"/>
      <c r="C2" s="13"/>
      <c r="D2" s="13"/>
      <c r="E2" s="13"/>
      <c r="F2" s="13"/>
      <c r="G2" s="13"/>
      <c r="H2" s="13"/>
      <c r="I2" s="13"/>
      <c r="J2" s="13"/>
      <c r="K2" s="6"/>
      <c r="L2" s="6"/>
      <c r="M2" s="6"/>
      <c r="N2" s="6"/>
      <c r="O2" s="6"/>
      <c r="P2" s="6"/>
      <c r="Q2" s="6"/>
      <c r="R2" s="6"/>
      <c r="S2" s="6"/>
      <c r="T2" s="13"/>
      <c r="U2" s="14"/>
      <c r="V2" s="6"/>
      <c r="W2" s="6"/>
      <c r="X2" s="6"/>
      <c r="Y2" s="6"/>
      <c r="Z2" s="6"/>
      <c r="AA2" s="6"/>
      <c r="AB2" s="6"/>
      <c r="AC2" s="6"/>
      <c r="AD2" s="6"/>
      <c r="AE2" s="6"/>
      <c r="AF2" s="6"/>
      <c r="AG2" s="6"/>
      <c r="AH2" s="6"/>
      <c r="AI2" s="6"/>
      <c r="AJ2" s="6"/>
      <c r="AK2" s="6"/>
      <c r="AL2" s="6"/>
      <c r="AM2" s="6"/>
      <c r="AN2" s="6"/>
      <c r="AO2" s="6"/>
      <c r="AP2" s="6"/>
      <c r="AQ2" s="6"/>
      <c r="AR2" s="6"/>
      <c r="AS2" s="6"/>
    </row>
    <row r="3" spans="1:45" ht="12.75" customHeight="1">
      <c r="A3" s="299" t="s">
        <v>32</v>
      </c>
      <c r="B3" s="264"/>
      <c r="C3" s="264"/>
      <c r="D3" s="264"/>
      <c r="E3" s="264"/>
      <c r="F3" s="264"/>
      <c r="G3" s="264"/>
      <c r="H3" s="264"/>
      <c r="I3" s="264"/>
      <c r="J3" s="264"/>
      <c r="K3" s="264"/>
      <c r="L3" s="264"/>
      <c r="M3" s="264"/>
      <c r="N3" s="264"/>
      <c r="O3" s="264"/>
      <c r="P3" s="264"/>
      <c r="Q3" s="264"/>
      <c r="R3" s="264"/>
      <c r="S3" s="264"/>
      <c r="T3" s="13"/>
      <c r="U3" s="14"/>
      <c r="V3" s="6"/>
      <c r="W3" s="6"/>
      <c r="X3" s="6"/>
      <c r="Y3" s="6"/>
      <c r="Z3" s="6"/>
      <c r="AA3" s="6"/>
      <c r="AB3" s="6"/>
      <c r="AC3" s="6"/>
      <c r="AD3" s="6"/>
      <c r="AE3" s="6"/>
      <c r="AF3" s="6"/>
      <c r="AG3" s="6"/>
      <c r="AH3" s="6"/>
      <c r="AI3" s="6"/>
      <c r="AJ3" s="6"/>
      <c r="AK3" s="6"/>
      <c r="AL3" s="6"/>
      <c r="AM3" s="6"/>
      <c r="AN3" s="6"/>
      <c r="AO3" s="6"/>
      <c r="AP3" s="6"/>
      <c r="AQ3" s="6"/>
      <c r="AR3" s="6"/>
      <c r="AS3" s="6"/>
    </row>
    <row r="4" spans="1:45" ht="12.75" customHeight="1">
      <c r="A4" s="264"/>
      <c r="B4" s="264"/>
      <c r="C4" s="264"/>
      <c r="D4" s="264"/>
      <c r="E4" s="264"/>
      <c r="F4" s="264"/>
      <c r="G4" s="264"/>
      <c r="H4" s="264"/>
      <c r="I4" s="264"/>
      <c r="J4" s="264"/>
      <c r="K4" s="264"/>
      <c r="L4" s="264"/>
      <c r="M4" s="264"/>
      <c r="N4" s="264"/>
      <c r="O4" s="264"/>
      <c r="P4" s="264"/>
      <c r="Q4" s="264"/>
      <c r="R4" s="264"/>
      <c r="S4" s="264"/>
      <c r="T4" s="13"/>
      <c r="U4" s="14"/>
      <c r="V4" s="6"/>
      <c r="W4" s="6"/>
      <c r="X4" s="6"/>
      <c r="Y4" s="6"/>
      <c r="Z4" s="6"/>
      <c r="AA4" s="6"/>
      <c r="AB4" s="6"/>
      <c r="AC4" s="6"/>
      <c r="AD4" s="6"/>
      <c r="AE4" s="6"/>
      <c r="AF4" s="6"/>
      <c r="AG4" s="6"/>
      <c r="AH4" s="6"/>
      <c r="AI4" s="6"/>
      <c r="AJ4" s="6"/>
      <c r="AK4" s="6"/>
      <c r="AL4" s="6"/>
      <c r="AM4" s="6"/>
      <c r="AN4" s="6"/>
      <c r="AO4" s="6"/>
      <c r="AP4" s="6"/>
      <c r="AQ4" s="6"/>
      <c r="AR4" s="6"/>
      <c r="AS4" s="6"/>
    </row>
    <row r="5" spans="1:45" ht="12.75" customHeight="1">
      <c r="A5" s="264"/>
      <c r="B5" s="264"/>
      <c r="C5" s="264"/>
      <c r="D5" s="264"/>
      <c r="E5" s="264"/>
      <c r="F5" s="264"/>
      <c r="G5" s="264"/>
      <c r="H5" s="264"/>
      <c r="I5" s="264"/>
      <c r="J5" s="264"/>
      <c r="K5" s="264"/>
      <c r="L5" s="264"/>
      <c r="M5" s="264"/>
      <c r="N5" s="264"/>
      <c r="O5" s="264"/>
      <c r="P5" s="264"/>
      <c r="Q5" s="264"/>
      <c r="R5" s="264"/>
      <c r="S5" s="264"/>
      <c r="T5" s="13"/>
      <c r="U5" s="14"/>
      <c r="V5" s="6"/>
      <c r="W5" s="6"/>
      <c r="X5" s="6"/>
      <c r="Y5" s="6"/>
      <c r="Z5" s="6"/>
      <c r="AA5" s="6"/>
      <c r="AB5" s="6"/>
      <c r="AC5" s="6"/>
      <c r="AD5" s="6"/>
      <c r="AE5" s="6"/>
      <c r="AF5" s="6"/>
      <c r="AG5" s="6"/>
      <c r="AH5" s="6"/>
      <c r="AI5" s="6"/>
      <c r="AJ5" s="6"/>
      <c r="AK5" s="6"/>
      <c r="AL5" s="6"/>
      <c r="AM5" s="6"/>
      <c r="AN5" s="6"/>
      <c r="AO5" s="6"/>
      <c r="AP5" s="6"/>
      <c r="AQ5" s="6"/>
      <c r="AR5" s="6"/>
      <c r="AS5" s="6"/>
    </row>
    <row r="6" spans="1:45" ht="12.75" customHeight="1">
      <c r="A6" s="264"/>
      <c r="B6" s="264"/>
      <c r="C6" s="264"/>
      <c r="D6" s="264"/>
      <c r="E6" s="264"/>
      <c r="F6" s="264"/>
      <c r="G6" s="264"/>
      <c r="H6" s="264"/>
      <c r="I6" s="264"/>
      <c r="J6" s="264"/>
      <c r="K6" s="264"/>
      <c r="L6" s="264"/>
      <c r="M6" s="264"/>
      <c r="N6" s="264"/>
      <c r="O6" s="264"/>
      <c r="P6" s="264"/>
      <c r="Q6" s="264"/>
      <c r="R6" s="264"/>
      <c r="S6" s="264"/>
      <c r="T6" s="13"/>
      <c r="U6" s="14"/>
      <c r="V6" s="6"/>
      <c r="W6" s="6"/>
      <c r="X6" s="6"/>
      <c r="Y6" s="6"/>
      <c r="Z6" s="6"/>
      <c r="AA6" s="6"/>
      <c r="AB6" s="6"/>
      <c r="AC6" s="6"/>
      <c r="AD6" s="6"/>
      <c r="AE6" s="6"/>
      <c r="AF6" s="6"/>
      <c r="AG6" s="6"/>
      <c r="AH6" s="6"/>
      <c r="AI6" s="6"/>
      <c r="AJ6" s="6"/>
      <c r="AK6" s="6"/>
      <c r="AL6" s="6"/>
      <c r="AM6" s="6"/>
      <c r="AN6" s="6"/>
      <c r="AO6" s="6"/>
      <c r="AP6" s="6"/>
      <c r="AQ6" s="6"/>
      <c r="AR6" s="6"/>
      <c r="AS6" s="6"/>
    </row>
    <row r="7" spans="1:45" ht="12.75" customHeight="1">
      <c r="A7" s="264"/>
      <c r="B7" s="264"/>
      <c r="C7" s="264"/>
      <c r="D7" s="264"/>
      <c r="E7" s="264"/>
      <c r="F7" s="264"/>
      <c r="G7" s="264"/>
      <c r="H7" s="264"/>
      <c r="I7" s="264"/>
      <c r="J7" s="264"/>
      <c r="K7" s="264"/>
      <c r="L7" s="264"/>
      <c r="M7" s="264"/>
      <c r="N7" s="264"/>
      <c r="O7" s="264"/>
      <c r="P7" s="264"/>
      <c r="Q7" s="264"/>
      <c r="R7" s="264"/>
      <c r="S7" s="264"/>
      <c r="T7" s="13"/>
      <c r="U7" s="14"/>
      <c r="V7" s="6"/>
      <c r="W7" s="6"/>
      <c r="X7" s="6"/>
      <c r="Y7" s="6"/>
      <c r="Z7" s="6"/>
      <c r="AA7" s="6"/>
      <c r="AB7" s="6"/>
      <c r="AC7" s="6"/>
      <c r="AD7" s="6"/>
      <c r="AE7" s="6"/>
      <c r="AF7" s="6"/>
      <c r="AG7" s="6"/>
      <c r="AH7" s="6"/>
      <c r="AI7" s="6"/>
      <c r="AJ7" s="6"/>
      <c r="AK7" s="6"/>
      <c r="AL7" s="6"/>
      <c r="AM7" s="6"/>
      <c r="AN7" s="6"/>
      <c r="AO7" s="6"/>
      <c r="AP7" s="6"/>
      <c r="AQ7" s="6"/>
      <c r="AR7" s="6"/>
      <c r="AS7" s="6"/>
    </row>
    <row r="8" spans="1:45" ht="12.75" customHeight="1">
      <c r="A8" s="264"/>
      <c r="B8" s="264"/>
      <c r="C8" s="264"/>
      <c r="D8" s="264"/>
      <c r="E8" s="264"/>
      <c r="F8" s="264"/>
      <c r="G8" s="264"/>
      <c r="H8" s="264"/>
      <c r="I8" s="264"/>
      <c r="J8" s="264"/>
      <c r="K8" s="264"/>
      <c r="L8" s="264"/>
      <c r="M8" s="264"/>
      <c r="N8" s="264"/>
      <c r="O8" s="264"/>
      <c r="P8" s="264"/>
      <c r="Q8" s="264"/>
      <c r="R8" s="264"/>
      <c r="S8" s="264"/>
      <c r="T8" s="13"/>
      <c r="U8" s="14"/>
      <c r="V8" s="6"/>
      <c r="W8" s="6"/>
      <c r="X8" s="6"/>
      <c r="Y8" s="6"/>
      <c r="Z8" s="6"/>
      <c r="AA8" s="6"/>
      <c r="AB8" s="6"/>
      <c r="AC8" s="6"/>
      <c r="AD8" s="6"/>
      <c r="AE8" s="6"/>
      <c r="AF8" s="6"/>
      <c r="AG8" s="6"/>
      <c r="AH8" s="6"/>
      <c r="AI8" s="6"/>
      <c r="AJ8" s="6"/>
      <c r="AK8" s="6"/>
      <c r="AL8" s="6"/>
      <c r="AM8" s="6"/>
      <c r="AN8" s="6"/>
      <c r="AO8" s="6"/>
      <c r="AP8" s="6"/>
      <c r="AQ8" s="6"/>
      <c r="AR8" s="6"/>
      <c r="AS8" s="6"/>
    </row>
    <row r="9" spans="1:45" ht="12.75" customHeight="1">
      <c r="A9" s="264"/>
      <c r="B9" s="264"/>
      <c r="C9" s="264"/>
      <c r="D9" s="264"/>
      <c r="E9" s="264"/>
      <c r="F9" s="264"/>
      <c r="G9" s="264"/>
      <c r="H9" s="264"/>
      <c r="I9" s="264"/>
      <c r="J9" s="264"/>
      <c r="K9" s="264"/>
      <c r="L9" s="264"/>
      <c r="M9" s="264"/>
      <c r="N9" s="264"/>
      <c r="O9" s="264"/>
      <c r="P9" s="264"/>
      <c r="Q9" s="264"/>
      <c r="R9" s="264"/>
      <c r="S9" s="264"/>
      <c r="T9" s="13"/>
      <c r="U9" s="14"/>
      <c r="V9" s="6"/>
      <c r="W9" s="6"/>
      <c r="X9" s="6"/>
      <c r="Y9" s="6"/>
      <c r="Z9" s="6"/>
      <c r="AA9" s="6"/>
      <c r="AB9" s="6"/>
      <c r="AC9" s="6"/>
      <c r="AD9" s="6"/>
      <c r="AE9" s="6"/>
      <c r="AF9" s="6"/>
      <c r="AG9" s="6"/>
      <c r="AH9" s="6"/>
      <c r="AI9" s="6"/>
      <c r="AJ9" s="6"/>
      <c r="AK9" s="6"/>
      <c r="AL9" s="6"/>
      <c r="AM9" s="6"/>
      <c r="AN9" s="6"/>
      <c r="AO9" s="6"/>
      <c r="AP9" s="6"/>
      <c r="AQ9" s="6"/>
      <c r="AR9" s="6"/>
      <c r="AS9" s="6"/>
    </row>
    <row r="10" spans="1:45" ht="12.75" customHeight="1">
      <c r="A10" s="6"/>
      <c r="B10" s="6"/>
      <c r="C10" s="6"/>
      <c r="D10" s="6"/>
      <c r="E10" s="6"/>
      <c r="F10" s="6"/>
      <c r="G10" s="6"/>
      <c r="H10" s="6"/>
      <c r="I10" s="6"/>
      <c r="J10" s="6"/>
      <c r="K10" s="6"/>
      <c r="L10" s="6"/>
      <c r="M10" s="6"/>
      <c r="N10" s="6"/>
      <c r="O10" s="6"/>
      <c r="P10" s="6"/>
      <c r="Q10" s="6"/>
      <c r="R10" s="6"/>
      <c r="S10" s="6"/>
      <c r="T10" s="13"/>
      <c r="U10" s="14"/>
      <c r="V10" s="6"/>
      <c r="W10" s="6"/>
      <c r="X10" s="6"/>
      <c r="Y10" s="6"/>
      <c r="Z10" s="6"/>
      <c r="AA10" s="6"/>
      <c r="AB10" s="6"/>
      <c r="AC10" s="6"/>
      <c r="AD10" s="6"/>
      <c r="AE10" s="6"/>
      <c r="AF10" s="6"/>
      <c r="AG10" s="6"/>
      <c r="AH10" s="6"/>
      <c r="AI10" s="6"/>
      <c r="AJ10" s="6"/>
      <c r="AK10" s="6"/>
      <c r="AL10" s="6"/>
      <c r="AM10" s="6"/>
      <c r="AN10" s="6"/>
      <c r="AO10" s="6"/>
      <c r="AP10" s="6"/>
      <c r="AQ10" s="6"/>
      <c r="AR10" s="6"/>
      <c r="AS10" s="6"/>
    </row>
    <row r="11" spans="1:45" ht="12.75" customHeight="1">
      <c r="A11" s="292" t="s">
        <v>33</v>
      </c>
      <c r="B11" s="264"/>
      <c r="C11" s="264"/>
      <c r="D11" s="264"/>
      <c r="E11" s="264"/>
      <c r="F11" s="264"/>
      <c r="G11" s="264"/>
      <c r="H11" s="264"/>
      <c r="I11" s="264"/>
      <c r="J11" s="264"/>
      <c r="K11" s="264"/>
      <c r="L11" s="264"/>
      <c r="M11" s="264"/>
      <c r="N11" s="264"/>
      <c r="O11" s="264"/>
      <c r="P11" s="264"/>
      <c r="Q11" s="264"/>
      <c r="R11" s="264"/>
      <c r="S11" s="264"/>
      <c r="T11" s="13"/>
      <c r="U11" s="14"/>
      <c r="V11" s="6"/>
      <c r="W11" s="6"/>
      <c r="X11" s="6"/>
      <c r="Y11" s="6"/>
      <c r="Z11" s="6"/>
      <c r="AA11" s="6"/>
      <c r="AB11" s="6"/>
      <c r="AC11" s="6"/>
      <c r="AD11" s="6"/>
      <c r="AE11" s="6"/>
      <c r="AF11" s="6"/>
      <c r="AG11" s="6"/>
      <c r="AH11" s="6"/>
      <c r="AI11" s="6"/>
      <c r="AJ11" s="6"/>
      <c r="AK11" s="6"/>
      <c r="AL11" s="6"/>
      <c r="AM11" s="6"/>
      <c r="AN11" s="6"/>
      <c r="AO11" s="6"/>
      <c r="AP11" s="6"/>
      <c r="AQ11" s="6"/>
      <c r="AR11" s="6"/>
      <c r="AS11" s="6"/>
    </row>
    <row r="12" spans="1:45" ht="12.75" customHeight="1">
      <c r="A12" s="264"/>
      <c r="B12" s="264"/>
      <c r="C12" s="264"/>
      <c r="D12" s="264"/>
      <c r="E12" s="264"/>
      <c r="F12" s="264"/>
      <c r="G12" s="264"/>
      <c r="H12" s="264"/>
      <c r="I12" s="264"/>
      <c r="J12" s="264"/>
      <c r="K12" s="264"/>
      <c r="L12" s="264"/>
      <c r="M12" s="264"/>
      <c r="N12" s="264"/>
      <c r="O12" s="264"/>
      <c r="P12" s="264"/>
      <c r="Q12" s="264"/>
      <c r="R12" s="264"/>
      <c r="S12" s="264"/>
      <c r="T12" s="13"/>
      <c r="U12" s="14"/>
      <c r="V12" s="6"/>
      <c r="W12" s="6"/>
      <c r="X12" s="6"/>
      <c r="Y12" s="6"/>
      <c r="Z12" s="6"/>
      <c r="AA12" s="6"/>
      <c r="AB12" s="6"/>
      <c r="AC12" s="6"/>
      <c r="AD12" s="6"/>
      <c r="AE12" s="6"/>
      <c r="AF12" s="6"/>
      <c r="AG12" s="6"/>
      <c r="AH12" s="6"/>
      <c r="AI12" s="6"/>
      <c r="AJ12" s="6"/>
      <c r="AK12" s="6"/>
      <c r="AL12" s="6"/>
      <c r="AM12" s="6"/>
      <c r="AN12" s="6"/>
      <c r="AO12" s="6"/>
      <c r="AP12" s="6"/>
      <c r="AQ12" s="6"/>
      <c r="AR12" s="6"/>
      <c r="AS12" s="6"/>
    </row>
    <row r="13" spans="1:45" ht="12.75" customHeight="1">
      <c r="A13" s="6"/>
      <c r="B13" s="6"/>
      <c r="C13" s="6"/>
      <c r="D13" s="6"/>
      <c r="E13" s="6"/>
      <c r="F13" s="6"/>
      <c r="G13" s="6"/>
      <c r="H13" s="6"/>
      <c r="I13" s="6"/>
      <c r="J13" s="6"/>
      <c r="K13" s="6"/>
      <c r="L13" s="6"/>
      <c r="M13" s="6"/>
      <c r="N13" s="6"/>
      <c r="O13" s="6"/>
      <c r="P13" s="6"/>
      <c r="Q13" s="6"/>
      <c r="R13" s="6"/>
      <c r="S13" s="6"/>
      <c r="T13" s="13"/>
      <c r="U13" s="14"/>
      <c r="V13" s="6"/>
      <c r="W13" s="6"/>
      <c r="X13" s="6"/>
      <c r="Y13" s="6"/>
      <c r="Z13" s="6"/>
      <c r="AA13" s="6"/>
      <c r="AB13" s="6"/>
      <c r="AC13" s="6"/>
      <c r="AD13" s="6"/>
      <c r="AE13" s="6"/>
      <c r="AF13" s="6"/>
      <c r="AG13" s="6"/>
      <c r="AH13" s="6"/>
      <c r="AI13" s="6"/>
      <c r="AJ13" s="6"/>
      <c r="AK13" s="6"/>
      <c r="AL13" s="6"/>
      <c r="AM13" s="6"/>
      <c r="AN13" s="6"/>
      <c r="AO13" s="6"/>
      <c r="AP13" s="6"/>
      <c r="AQ13" s="6"/>
      <c r="AR13" s="6"/>
      <c r="AS13" s="6"/>
    </row>
    <row r="14" spans="1:45" ht="12.75" customHeight="1">
      <c r="A14" s="6" t="s">
        <v>34</v>
      </c>
      <c r="B14" s="6"/>
      <c r="C14" s="6"/>
      <c r="D14" s="294" t="s">
        <v>855</v>
      </c>
      <c r="E14" s="267"/>
      <c r="F14" s="267"/>
      <c r="G14" s="267"/>
      <c r="H14" s="267"/>
      <c r="I14" s="267"/>
      <c r="J14" s="268"/>
      <c r="K14" s="6" t="s">
        <v>35</v>
      </c>
      <c r="L14" s="6"/>
      <c r="M14" s="6"/>
      <c r="N14" s="6"/>
      <c r="O14" s="294" t="s">
        <v>859</v>
      </c>
      <c r="P14" s="267"/>
      <c r="Q14" s="267"/>
      <c r="R14" s="267"/>
      <c r="S14" s="268"/>
      <c r="T14" s="13"/>
      <c r="U14" s="14"/>
      <c r="V14" s="6"/>
      <c r="W14" s="6"/>
      <c r="X14" s="6"/>
      <c r="Y14" s="6"/>
      <c r="Z14" s="6"/>
      <c r="AA14" s="6"/>
      <c r="AB14" s="6"/>
      <c r="AC14" s="6"/>
      <c r="AD14" s="6"/>
      <c r="AE14" s="6"/>
      <c r="AF14" s="6"/>
      <c r="AG14" s="6"/>
      <c r="AH14" s="6"/>
      <c r="AI14" s="6"/>
      <c r="AJ14" s="6"/>
      <c r="AK14" s="6"/>
      <c r="AL14" s="6"/>
      <c r="AM14" s="6"/>
      <c r="AN14" s="6"/>
      <c r="AO14" s="6"/>
      <c r="AP14" s="6"/>
      <c r="AQ14" s="6"/>
      <c r="AR14" s="6"/>
      <c r="AS14" s="6"/>
    </row>
    <row r="15" spans="1:45" ht="12.75" customHeight="1">
      <c r="A15" s="6" t="s">
        <v>36</v>
      </c>
      <c r="B15" s="6"/>
      <c r="C15" s="6"/>
      <c r="D15" s="294" t="s">
        <v>856</v>
      </c>
      <c r="E15" s="267"/>
      <c r="F15" s="267"/>
      <c r="G15" s="267"/>
      <c r="H15" s="267"/>
      <c r="I15" s="267"/>
      <c r="J15" s="268"/>
      <c r="K15" s="6" t="s">
        <v>37</v>
      </c>
      <c r="L15" s="6"/>
      <c r="M15" s="6"/>
      <c r="N15" s="295" t="s">
        <v>857</v>
      </c>
      <c r="O15" s="267"/>
      <c r="P15" s="267"/>
      <c r="Q15" s="267"/>
      <c r="R15" s="267"/>
      <c r="S15" s="268"/>
      <c r="T15" s="13"/>
      <c r="U15" s="14"/>
      <c r="V15" s="6"/>
      <c r="W15" s="6"/>
      <c r="X15" s="6"/>
      <c r="Y15" s="6"/>
      <c r="Z15" s="6"/>
      <c r="AA15" s="6"/>
      <c r="AB15" s="6"/>
      <c r="AC15" s="6"/>
      <c r="AD15" s="6"/>
      <c r="AE15" s="6"/>
      <c r="AF15" s="6"/>
      <c r="AG15" s="6"/>
      <c r="AH15" s="6"/>
      <c r="AI15" s="6"/>
      <c r="AJ15" s="6"/>
      <c r="AK15" s="6"/>
      <c r="AL15" s="6"/>
      <c r="AM15" s="6"/>
      <c r="AN15" s="6"/>
      <c r="AO15" s="6"/>
      <c r="AP15" s="6"/>
      <c r="AQ15" s="6"/>
      <c r="AR15" s="6"/>
      <c r="AS15" s="6"/>
    </row>
    <row r="16" spans="1:45" ht="12.75" customHeight="1">
      <c r="A16" s="6" t="s">
        <v>38</v>
      </c>
      <c r="B16" s="6"/>
      <c r="C16" s="6"/>
      <c r="D16" s="294" t="s">
        <v>858</v>
      </c>
      <c r="E16" s="267"/>
      <c r="F16" s="267"/>
      <c r="G16" s="267"/>
      <c r="H16" s="267"/>
      <c r="I16" s="267"/>
      <c r="J16" s="268"/>
      <c r="K16" s="6" t="s">
        <v>37</v>
      </c>
      <c r="L16" s="6"/>
      <c r="M16" s="6"/>
      <c r="N16" s="295" t="s">
        <v>862</v>
      </c>
      <c r="O16" s="267"/>
      <c r="P16" s="267"/>
      <c r="Q16" s="267"/>
      <c r="R16" s="267"/>
      <c r="S16" s="268"/>
      <c r="T16" s="13"/>
      <c r="U16" s="14"/>
      <c r="V16" s="6"/>
      <c r="W16" s="6"/>
      <c r="X16" s="6"/>
      <c r="Y16" s="6"/>
      <c r="Z16" s="6"/>
      <c r="AA16" s="6"/>
      <c r="AB16" s="6"/>
      <c r="AC16" s="6"/>
      <c r="AD16" s="6"/>
      <c r="AE16" s="6"/>
      <c r="AF16" s="6"/>
      <c r="AG16" s="6"/>
      <c r="AH16" s="6"/>
      <c r="AI16" s="6"/>
      <c r="AJ16" s="6"/>
      <c r="AK16" s="6"/>
      <c r="AL16" s="6"/>
      <c r="AM16" s="6"/>
      <c r="AN16" s="6"/>
      <c r="AO16" s="6"/>
      <c r="AP16" s="6"/>
      <c r="AQ16" s="6"/>
      <c r="AR16" s="6"/>
      <c r="AS16" s="6"/>
    </row>
    <row r="17" spans="1:45" ht="12.75" customHeight="1">
      <c r="A17" s="6" t="s">
        <v>39</v>
      </c>
      <c r="B17" s="6"/>
      <c r="C17" s="6"/>
      <c r="D17" s="298" t="s">
        <v>40</v>
      </c>
      <c r="E17" s="267"/>
      <c r="F17" s="267"/>
      <c r="G17" s="267"/>
      <c r="H17" s="267"/>
      <c r="I17" s="267"/>
      <c r="J17" s="268"/>
      <c r="K17" s="6"/>
      <c r="L17" s="6"/>
      <c r="M17" s="6"/>
      <c r="N17" s="6"/>
      <c r="O17" s="6"/>
      <c r="P17" s="6"/>
      <c r="Q17" s="6"/>
      <c r="R17" s="6"/>
      <c r="S17" s="6"/>
      <c r="T17" s="278" t="s">
        <v>41</v>
      </c>
      <c r="U17" s="267"/>
      <c r="V17" s="267"/>
      <c r="W17" s="267"/>
      <c r="X17" s="267"/>
      <c r="Y17" s="267"/>
      <c r="Z17" s="267"/>
      <c r="AA17" s="267"/>
      <c r="AB17" s="268"/>
      <c r="AC17" s="278" t="s">
        <v>42</v>
      </c>
      <c r="AD17" s="267"/>
      <c r="AE17" s="267"/>
      <c r="AF17" s="268"/>
      <c r="AG17" s="278" t="s">
        <v>43</v>
      </c>
      <c r="AH17" s="267"/>
      <c r="AI17" s="267"/>
      <c r="AJ17" s="268"/>
      <c r="AK17" s="278" t="s">
        <v>44</v>
      </c>
      <c r="AL17" s="267"/>
      <c r="AM17" s="267"/>
      <c r="AN17" s="268"/>
      <c r="AO17" s="278" t="s">
        <v>45</v>
      </c>
      <c r="AP17" s="267"/>
      <c r="AQ17" s="267"/>
      <c r="AR17" s="267"/>
      <c r="AS17" s="268"/>
    </row>
    <row r="18" spans="1:45" ht="12.75" customHeight="1">
      <c r="A18" s="15" t="s">
        <v>46</v>
      </c>
      <c r="B18" s="16"/>
      <c r="C18" s="16"/>
      <c r="D18" s="16"/>
      <c r="E18" s="16"/>
      <c r="F18" s="16"/>
      <c r="G18" s="16"/>
      <c r="H18" s="16"/>
      <c r="I18" s="16"/>
      <c r="J18" s="16"/>
      <c r="K18" s="16"/>
      <c r="L18" s="16"/>
      <c r="M18" s="16"/>
      <c r="N18" s="16"/>
      <c r="O18" s="16"/>
      <c r="P18" s="16"/>
      <c r="Q18" s="16"/>
      <c r="R18" s="16"/>
      <c r="S18" s="17"/>
      <c r="T18" s="273" t="s">
        <v>48</v>
      </c>
      <c r="U18" s="270" t="s">
        <v>49</v>
      </c>
      <c r="V18" s="270" t="s">
        <v>50</v>
      </c>
      <c r="W18" s="270" t="s">
        <v>51</v>
      </c>
      <c r="X18" s="270" t="s">
        <v>52</v>
      </c>
      <c r="Y18" s="270" t="s">
        <v>53</v>
      </c>
      <c r="Z18" s="273" t="s">
        <v>54</v>
      </c>
      <c r="AA18" s="273" t="s">
        <v>55</v>
      </c>
      <c r="AB18" s="273" t="s">
        <v>56</v>
      </c>
      <c r="AC18" s="270" t="s">
        <v>57</v>
      </c>
      <c r="AD18" s="270" t="s">
        <v>58</v>
      </c>
      <c r="AE18" s="270" t="s">
        <v>59</v>
      </c>
      <c r="AF18" s="270" t="s">
        <v>60</v>
      </c>
      <c r="AG18" s="270" t="s">
        <v>57</v>
      </c>
      <c r="AH18" s="270" t="s">
        <v>58</v>
      </c>
      <c r="AI18" s="273" t="s">
        <v>59</v>
      </c>
      <c r="AJ18" s="270" t="s">
        <v>60</v>
      </c>
      <c r="AK18" s="270" t="s">
        <v>57</v>
      </c>
      <c r="AL18" s="270" t="s">
        <v>58</v>
      </c>
      <c r="AM18" s="273" t="s">
        <v>59</v>
      </c>
      <c r="AN18" s="270" t="s">
        <v>60</v>
      </c>
      <c r="AO18" s="270" t="s">
        <v>61</v>
      </c>
      <c r="AP18" s="270" t="s">
        <v>62</v>
      </c>
      <c r="AQ18" s="270" t="s">
        <v>63</v>
      </c>
      <c r="AR18" s="270" t="s">
        <v>64</v>
      </c>
      <c r="AS18" s="270" t="s">
        <v>65</v>
      </c>
    </row>
    <row r="19" spans="1:45" ht="12.75" customHeight="1">
      <c r="A19" s="293" t="str">
        <f>IF(COUNTIF(A24:B47,"NO")&gt;0,"Yes. Chassis deviates from baseline requirements","No. Chassis does not deviate from baseline requirements")</f>
        <v>No. Chassis does not deviate from baseline requirements</v>
      </c>
      <c r="B19" s="267"/>
      <c r="C19" s="267"/>
      <c r="D19" s="267"/>
      <c r="E19" s="267"/>
      <c r="F19" s="267"/>
      <c r="G19" s="267"/>
      <c r="H19" s="267"/>
      <c r="I19" s="267"/>
      <c r="J19" s="267"/>
      <c r="K19" s="267"/>
      <c r="L19" s="267"/>
      <c r="M19" s="267"/>
      <c r="N19" s="267"/>
      <c r="O19" s="267"/>
      <c r="P19" s="267"/>
      <c r="Q19" s="267"/>
      <c r="R19" s="267"/>
      <c r="S19" s="268"/>
      <c r="T19" s="271"/>
      <c r="U19" s="271"/>
      <c r="V19" s="271"/>
      <c r="W19" s="271"/>
      <c r="X19" s="271"/>
      <c r="Y19" s="271"/>
      <c r="Z19" s="271"/>
      <c r="AA19" s="271"/>
      <c r="AB19" s="271"/>
      <c r="AC19" s="271"/>
      <c r="AD19" s="271"/>
      <c r="AE19" s="271"/>
      <c r="AF19" s="271"/>
      <c r="AG19" s="271"/>
      <c r="AH19" s="271"/>
      <c r="AI19" s="271"/>
      <c r="AJ19" s="271"/>
      <c r="AK19" s="271"/>
      <c r="AL19" s="271"/>
      <c r="AM19" s="271"/>
      <c r="AN19" s="271"/>
      <c r="AO19" s="271"/>
      <c r="AP19" s="271"/>
      <c r="AQ19" s="271"/>
      <c r="AR19" s="271"/>
      <c r="AS19" s="271"/>
    </row>
    <row r="20" spans="1:45" ht="12.75" customHeight="1">
      <c r="A20" s="6"/>
      <c r="B20" s="6"/>
      <c r="C20" s="6"/>
      <c r="D20" s="6"/>
      <c r="E20" s="6"/>
      <c r="F20" s="6"/>
      <c r="G20" s="6"/>
      <c r="H20" s="6"/>
      <c r="I20" s="6"/>
      <c r="J20" s="6"/>
      <c r="K20" s="6"/>
      <c r="L20" s="6"/>
      <c r="M20" s="6"/>
      <c r="N20" s="6"/>
      <c r="O20" s="6"/>
      <c r="P20" s="6"/>
      <c r="Q20" s="6"/>
      <c r="R20" s="6"/>
      <c r="S20" s="6"/>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c r="AR20" s="271"/>
      <c r="AS20" s="271"/>
    </row>
    <row r="21" spans="1:45" ht="12.75" customHeight="1">
      <c r="A21" s="297" t="s">
        <v>68</v>
      </c>
      <c r="B21" s="283"/>
      <c r="C21" s="297" t="s">
        <v>78</v>
      </c>
      <c r="D21" s="282"/>
      <c r="E21" s="296" t="s">
        <v>79</v>
      </c>
      <c r="F21" s="283"/>
      <c r="G21" s="281" t="s">
        <v>80</v>
      </c>
      <c r="H21" s="282"/>
      <c r="I21" s="282"/>
      <c r="J21" s="282"/>
      <c r="K21" s="282"/>
      <c r="L21" s="282"/>
      <c r="M21" s="282"/>
      <c r="N21" s="283"/>
      <c r="O21" s="296" t="s">
        <v>81</v>
      </c>
      <c r="P21" s="282"/>
      <c r="Q21" s="282"/>
      <c r="R21" s="282"/>
      <c r="S21" s="282"/>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71"/>
      <c r="AS21" s="271"/>
    </row>
    <row r="22" spans="1:45" ht="12.75" customHeight="1">
      <c r="A22" s="284"/>
      <c r="B22" s="285"/>
      <c r="C22" s="284"/>
      <c r="D22" s="264"/>
      <c r="E22" s="284"/>
      <c r="F22" s="285"/>
      <c r="G22" s="284"/>
      <c r="H22" s="264"/>
      <c r="I22" s="264"/>
      <c r="J22" s="264"/>
      <c r="K22" s="264"/>
      <c r="L22" s="264"/>
      <c r="M22" s="264"/>
      <c r="N22" s="285"/>
      <c r="O22" s="284"/>
      <c r="P22" s="264"/>
      <c r="Q22" s="264"/>
      <c r="R22" s="264"/>
      <c r="S22" s="264"/>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row>
    <row r="23" spans="1:45" ht="12.75" customHeight="1">
      <c r="A23" s="286"/>
      <c r="B23" s="280"/>
      <c r="C23" s="286"/>
      <c r="D23" s="287"/>
      <c r="E23" s="286"/>
      <c r="F23" s="280"/>
      <c r="G23" s="286"/>
      <c r="H23" s="287"/>
      <c r="I23" s="287"/>
      <c r="J23" s="287"/>
      <c r="K23" s="287"/>
      <c r="L23" s="287"/>
      <c r="M23" s="287"/>
      <c r="N23" s="280"/>
      <c r="O23" s="286"/>
      <c r="P23" s="287"/>
      <c r="Q23" s="287"/>
      <c r="R23" s="287"/>
      <c r="S23" s="287"/>
      <c r="T23" s="272"/>
      <c r="U23" s="272"/>
      <c r="V23" s="272"/>
      <c r="W23" s="272"/>
      <c r="X23" s="272"/>
      <c r="Y23" s="272"/>
      <c r="Z23" s="272"/>
      <c r="AA23" s="272"/>
      <c r="AB23" s="272"/>
      <c r="AC23" s="272"/>
      <c r="AD23" s="272"/>
      <c r="AE23" s="272"/>
      <c r="AF23" s="272"/>
      <c r="AG23" s="272"/>
      <c r="AH23" s="272"/>
      <c r="AI23" s="272"/>
      <c r="AJ23" s="272"/>
      <c r="AK23" s="272"/>
      <c r="AL23" s="272"/>
      <c r="AM23" s="272"/>
      <c r="AN23" s="272"/>
      <c r="AO23" s="272"/>
      <c r="AP23" s="272"/>
      <c r="AQ23" s="272"/>
      <c r="AR23" s="272"/>
      <c r="AS23" s="272"/>
    </row>
    <row r="24" spans="1:45" ht="12.75" customHeight="1">
      <c r="A24" s="277" t="str">
        <f>IF(AND('T2.9 Main Hoop Tubing'!D13&gt;='T2.9 Main Hoop Tubing'!C13,'T2.9 Main Hoop Tubing'!D14&gt;='T2.9 Main Hoop Tubing'!C14),"YES","NO")</f>
        <v>YES</v>
      </c>
      <c r="B24" s="268"/>
      <c r="C24" s="277" t="str">
        <f t="shared" ref="C24:C44" si="0">IF(A24="N/A","N/A",IF(A24="YES","NO","YES"))</f>
        <v>NO</v>
      </c>
      <c r="D24" s="268"/>
      <c r="E24" s="278" t="s">
        <v>91</v>
      </c>
      <c r="F24" s="268"/>
      <c r="G24" s="288" t="s">
        <v>92</v>
      </c>
      <c r="H24" s="264"/>
      <c r="I24" s="264"/>
      <c r="J24" s="264"/>
      <c r="K24" s="264"/>
      <c r="L24" s="264"/>
      <c r="M24" s="264"/>
      <c r="N24" s="264"/>
      <c r="O24" s="291" t="s">
        <v>860</v>
      </c>
      <c r="P24" s="267"/>
      <c r="Q24" s="267"/>
      <c r="R24" s="267"/>
      <c r="S24" s="268"/>
      <c r="T24" s="35" t="str">
        <f>IF(A24="no",'T2.9 Main Hoop Tubing'!E20,"NA")</f>
        <v>NA</v>
      </c>
      <c r="U24" s="35" t="str">
        <f>IF(A24="no",'T2.9 Main Hoop Tubing'!E21,"NA")</f>
        <v>NA</v>
      </c>
      <c r="V24" s="35" t="str">
        <f>IF(A24="no",'T2.9 Main Hoop Tubing'!E22,"NA")</f>
        <v>NA</v>
      </c>
      <c r="W24" s="35" t="str">
        <f>IF(A24="no",'T2.9 Main Hoop Tubing'!E23,"NA")</f>
        <v>NA</v>
      </c>
      <c r="X24" s="35" t="str">
        <f>IF(A24="no",'T2.9 Main Hoop Tubing'!E24,"NA")</f>
        <v>NA</v>
      </c>
      <c r="Y24" s="35" t="str">
        <f>IF(A24="no",'T2.9 Main Hoop Tubing'!E25,"NA")</f>
        <v>NA</v>
      </c>
      <c r="Z24" s="35" t="str">
        <f>IF(A24="no",'T2.9 Main Hoop Tubing'!E26,"NA")</f>
        <v>NA</v>
      </c>
      <c r="AA24" s="38" t="str">
        <f>IF(A24="no",'T2.9 Main Hoop Tubing'!E27,"NA")</f>
        <v>NA</v>
      </c>
      <c r="AB24" s="35" t="str">
        <f>IF(A24="no",'T2.9 Main Hoop Tubing'!E28,"NA")</f>
        <v>NA</v>
      </c>
      <c r="AC24" s="31" t="str">
        <f>'T2.9 Main Hoop Tubing'!D4</f>
        <v>Steel</v>
      </c>
      <c r="AD24" s="31" t="str">
        <f>'T2.9 Main Hoop Tubing'!D5</f>
        <v>Round</v>
      </c>
      <c r="AE24" s="39">
        <f>'T2.9 Main Hoop Tubing'!D13</f>
        <v>25.4</v>
      </c>
      <c r="AF24" s="40">
        <f>'T2.9 Main Hoop Tubing'!D14</f>
        <v>2.5</v>
      </c>
      <c r="AG24" s="31"/>
      <c r="AH24" s="31"/>
      <c r="AI24" s="39"/>
      <c r="AJ24" s="40"/>
      <c r="AK24" s="31"/>
      <c r="AL24" s="31"/>
      <c r="AM24" s="39"/>
      <c r="AN24" s="40"/>
      <c r="AO24" s="31"/>
      <c r="AP24" s="31"/>
      <c r="AQ24" s="39"/>
      <c r="AR24" s="39"/>
      <c r="AS24" s="40"/>
    </row>
    <row r="25" spans="1:45" ht="12.75" customHeight="1">
      <c r="A25" s="277" t="str">
        <f>IF(AND('T2.10 Front Hoop Tubing'!D4='T2.10 Front Hoop Tubing'!C4,'T2.10 Front Hoop Tubing'!D5='T2.10 Front Hoop Tubing'!C5,'T2.10 Front Hoop Tubing'!D13&gt;='T2.10 Front Hoop Tubing'!C13,'T2.10 Front Hoop Tubing'!D14&gt;='T2.10 Front Hoop Tubing'!C14),"YES","NO")</f>
        <v>YES</v>
      </c>
      <c r="B25" s="268"/>
      <c r="C25" s="277" t="str">
        <f t="shared" si="0"/>
        <v>NO</v>
      </c>
      <c r="D25" s="268"/>
      <c r="E25" s="278" t="s">
        <v>113</v>
      </c>
      <c r="F25" s="268"/>
      <c r="G25" s="266" t="s">
        <v>114</v>
      </c>
      <c r="H25" s="267"/>
      <c r="I25" s="267"/>
      <c r="J25" s="267"/>
      <c r="K25" s="267"/>
      <c r="L25" s="267"/>
      <c r="M25" s="267"/>
      <c r="N25" s="268"/>
      <c r="O25" s="291" t="s">
        <v>860</v>
      </c>
      <c r="P25" s="267"/>
      <c r="Q25" s="267"/>
      <c r="R25" s="267"/>
      <c r="S25" s="268"/>
      <c r="T25" s="35" t="str">
        <f>IF(A25="no",'T2.10 Front Hoop Tubing'!E20,"NA")</f>
        <v>NA</v>
      </c>
      <c r="U25" s="35" t="str">
        <f>IF(A25="no",'T2.10 Front Hoop Tubing'!E21,"NA")</f>
        <v>NA</v>
      </c>
      <c r="V25" s="35" t="str">
        <f>IF(A25="no",'T2.10 Front Hoop Tubing'!E22,"NA")</f>
        <v>NA</v>
      </c>
      <c r="W25" s="35" t="str">
        <f>IF(A25="no",'T2.10 Front Hoop Tubing'!E23,"NA")</f>
        <v>NA</v>
      </c>
      <c r="X25" s="35" t="str">
        <f>IF(A25="no",'T2.10 Front Hoop Tubing'!E24,"NA")</f>
        <v>NA</v>
      </c>
      <c r="Y25" s="35" t="str">
        <f>IF(A25="no",'T2.10 Front Hoop Tubing'!E25,"NA")</f>
        <v>NA</v>
      </c>
      <c r="Z25" s="35" t="str">
        <f>IF(A25="no",'T2.10 Front Hoop Tubing'!E26,"NA")</f>
        <v>NA</v>
      </c>
      <c r="AA25" s="38" t="str">
        <f>IF(A25="no",'T2.10 Front Hoop Tubing'!E27,"NA")</f>
        <v>NA</v>
      </c>
      <c r="AB25" s="35" t="str">
        <f>IF(A25="no",'T2.10 Front Hoop Tubing'!E28,"NA")</f>
        <v>NA</v>
      </c>
      <c r="AC25" s="31" t="str">
        <f>'T2.10 Front Hoop Tubing'!D4</f>
        <v>Steel</v>
      </c>
      <c r="AD25" s="31" t="str">
        <f>'T2.10 Front Hoop Tubing'!D5</f>
        <v>Round</v>
      </c>
      <c r="AE25" s="39">
        <f>'T2.10 Front Hoop Tubing'!D13</f>
        <v>25.4</v>
      </c>
      <c r="AF25" s="40">
        <f>'T2.10 Front Hoop Tubing'!D14</f>
        <v>2.5</v>
      </c>
      <c r="AG25" s="31"/>
      <c r="AH25" s="31"/>
      <c r="AI25" s="39"/>
      <c r="AJ25" s="40"/>
      <c r="AK25" s="31"/>
      <c r="AL25" s="31"/>
      <c r="AM25" s="39"/>
      <c r="AN25" s="40"/>
      <c r="AO25" s="31"/>
      <c r="AP25" s="31"/>
      <c r="AQ25" s="39"/>
      <c r="AR25" s="39"/>
      <c r="AS25" s="40"/>
    </row>
    <row r="26" spans="1:45" ht="12.75" customHeight="1">
      <c r="A26" s="277" t="str">
        <f>IF(AND('T2.11 Main Hoop Bracing'!D13&gt;='T2.11 Main Hoop Bracing'!C13,'T2.11 Main Hoop Bracing'!D14&gt;='T2.11 Main Hoop Bracing'!C14,'T2.11 Main Hoop Bracing'!D5='T2.11 Main Hoop Bracing'!C5),"YES","NO")</f>
        <v>YES</v>
      </c>
      <c r="B26" s="268"/>
      <c r="C26" s="277" t="str">
        <f t="shared" si="0"/>
        <v>NO</v>
      </c>
      <c r="D26" s="268"/>
      <c r="E26" s="278" t="s">
        <v>129</v>
      </c>
      <c r="F26" s="268"/>
      <c r="G26" s="266" t="s">
        <v>130</v>
      </c>
      <c r="H26" s="267"/>
      <c r="I26" s="267"/>
      <c r="J26" s="267"/>
      <c r="K26" s="267"/>
      <c r="L26" s="267"/>
      <c r="M26" s="267"/>
      <c r="N26" s="268"/>
      <c r="O26" s="291" t="s">
        <v>860</v>
      </c>
      <c r="P26" s="267"/>
      <c r="Q26" s="267"/>
      <c r="R26" s="267"/>
      <c r="S26" s="268"/>
      <c r="T26" s="35" t="str">
        <f>IF(A26="NO",'T2.11 Main Hoop Bracing'!E20,"NA")</f>
        <v>NA</v>
      </c>
      <c r="U26" s="35" t="str">
        <f>IF(A26="NO",'T2.11 Main Hoop Bracing'!E21,"NA")</f>
        <v>NA</v>
      </c>
      <c r="V26" s="35" t="str">
        <f>IF(A26="NO",'T2.11 Main Hoop Bracing'!E22,"NA")</f>
        <v>NA</v>
      </c>
      <c r="W26" s="35" t="str">
        <f>IF(A26="NO",'T2.11 Main Hoop Bracing'!E23,"NA")</f>
        <v>NA</v>
      </c>
      <c r="X26" s="35" t="str">
        <f>IF(A26="NO",'T2.11 Main Hoop Bracing'!E24,"NA")</f>
        <v>NA</v>
      </c>
      <c r="Y26" s="35" t="str">
        <f>IF(A26="NO",'T2.11 Main Hoop Bracing'!E25,"NA")</f>
        <v>NA</v>
      </c>
      <c r="Z26" s="35" t="str">
        <f>IF(A26="NO",'T2.11 Main Hoop Bracing'!E26,"NA")</f>
        <v>NA</v>
      </c>
      <c r="AA26" s="38" t="str">
        <f>IF(A26="NO",'T2.11 Main Hoop Bracing'!E27,"NA")</f>
        <v>NA</v>
      </c>
      <c r="AB26" s="35" t="str">
        <f>IF(A26="NO",'T2.11 Main Hoop Bracing'!E28,"NA")</f>
        <v>NA</v>
      </c>
      <c r="AC26" s="31" t="str">
        <f>'T2.11 Main Hoop Bracing'!D4</f>
        <v>Steel</v>
      </c>
      <c r="AD26" s="31" t="str">
        <f>'T2.11 Main Hoop Bracing'!D5</f>
        <v>Round</v>
      </c>
      <c r="AE26" s="39">
        <f>'T2.11 Main Hoop Bracing'!D13</f>
        <v>25.4</v>
      </c>
      <c r="AF26" s="40">
        <f>'T2.11 Main Hoop Bracing'!D14</f>
        <v>1.6</v>
      </c>
      <c r="AG26" s="31"/>
      <c r="AH26" s="31"/>
      <c r="AI26" s="31"/>
      <c r="AJ26" s="31"/>
      <c r="AK26" s="31"/>
      <c r="AL26" s="31"/>
      <c r="AM26" s="31"/>
      <c r="AN26" s="31"/>
      <c r="AO26" s="31"/>
      <c r="AP26" s="31"/>
      <c r="AQ26" s="31"/>
      <c r="AR26" s="31"/>
      <c r="AS26" s="31"/>
    </row>
    <row r="27" spans="1:45" ht="12.75" customHeight="1">
      <c r="A27" s="277" t="str">
        <f>IF(NOT('T2.11.5 T2.6 MHoop Brace Spt'!F2="tubing only"),"N/A",IF(AND('T2.11.5 T2.6 MHoop Brace Spt'!E5='T2.11.5 T2.6 MHoop Brace Spt'!C5,'T2.11.5 T2.6 MHoop Brace Spt'!E15&gt;='T2.11.5 T2.6 MHoop Brace Spt'!C15,'T2.11.5 T2.6 MHoop Brace Spt'!E16&gt;='T2.11.5 T2.6 MHoop Brace Spt'!C16),"YES","NO"))</f>
        <v>YES</v>
      </c>
      <c r="B27" s="268"/>
      <c r="C27" s="277" t="str">
        <f t="shared" si="0"/>
        <v>NO</v>
      </c>
      <c r="D27" s="268"/>
      <c r="E27" s="278" t="s">
        <v>132</v>
      </c>
      <c r="F27" s="268"/>
      <c r="G27" s="269" t="s">
        <v>133</v>
      </c>
      <c r="H27" s="267"/>
      <c r="I27" s="267"/>
      <c r="J27" s="267"/>
      <c r="K27" s="267"/>
      <c r="L27" s="267"/>
      <c r="M27" s="267"/>
      <c r="N27" s="268"/>
      <c r="O27" s="291" t="s">
        <v>860</v>
      </c>
      <c r="P27" s="267"/>
      <c r="Q27" s="267"/>
      <c r="R27" s="267"/>
      <c r="S27" s="268"/>
      <c r="T27" s="35" t="str">
        <f>IF(A27="NO",'T2.11.5 T2.6 MHoop Brace Spt'!$H$27,"NA")</f>
        <v>NA</v>
      </c>
      <c r="U27" s="35" t="str">
        <f>IF(A27="NO",'T2.11.5 T2.6 MHoop Brace Spt'!$H$28,"NA")</f>
        <v>NA</v>
      </c>
      <c r="V27" s="35" t="str">
        <f>IF(A27="NO",'T2.11.5 T2.6 MHoop Brace Spt'!$H$29,"NA")</f>
        <v>NA</v>
      </c>
      <c r="W27" s="35" t="str">
        <f>IF(A27="NO",'T2.11.5 T2.6 MHoop Brace Spt'!$H$30,"NA")</f>
        <v>NA</v>
      </c>
      <c r="X27" s="35" t="str">
        <f>IF(A27="NO",'T2.11.5 T2.6 MHoop Brace Spt'!$H$31,"NA")</f>
        <v>NA</v>
      </c>
      <c r="Y27" s="35" t="str">
        <f>IF(A27="NO",'T2.11.5 T2.6 MHoop Brace Spt'!$H$32,"NA")</f>
        <v>NA</v>
      </c>
      <c r="Z27" s="35" t="str">
        <f>IF(A27="NO",'T2.11.5 T2.6 MHoop Brace Spt'!$H$33,"NA")</f>
        <v>NA</v>
      </c>
      <c r="AA27" s="38" t="str">
        <f>IF(A27="NO",'T2.11.5 T2.6 MHoop Brace Spt'!$H$34,"NA")</f>
        <v>NA</v>
      </c>
      <c r="AB27" s="35" t="str">
        <f>IF(A27="NO",'T2.11.5 T2.6 MHoop Brace Spt'!$H$35,"NA")</f>
        <v>NA</v>
      </c>
      <c r="AC27" s="40" t="str">
        <f>IF(A27="N/A","",IF('T2.11.5 T2.6 MHoop Brace Spt'!$F$2="composite only","",'T2.11.5 T2.6 MHoop Brace Spt'!E5))</f>
        <v>Steel</v>
      </c>
      <c r="AD27" s="40" t="str">
        <f>IF(A27="N/A","",IF('T2.11.5 T2.6 MHoop Brace Spt'!$F$2="composite only","",'T2.11.5 T2.6 MHoop Brace Spt'!$E$6))</f>
        <v>Round</v>
      </c>
      <c r="AE27" s="39">
        <f>IF(A27="N/A","",IF('T2.11.5 T2.6 MHoop Brace Spt'!$F$2="composite only","",'T2.11.5 T2.6 MHoop Brace Spt'!$E$15))</f>
        <v>25.4</v>
      </c>
      <c r="AF27" s="40">
        <f>IF(A27="N/A","",IF('T2.11.5 T2.6 MHoop Brace Spt'!$F$2="composite only","",'T2.11.5 T2.6 MHoop Brace Spt'!$E$16))</f>
        <v>2.5</v>
      </c>
      <c r="AG27" s="31"/>
      <c r="AH27" s="31"/>
      <c r="AI27" s="31"/>
      <c r="AJ27" s="31"/>
      <c r="AK27" s="31"/>
      <c r="AL27" s="31"/>
      <c r="AM27" s="31"/>
      <c r="AN27" s="31"/>
      <c r="AO27" s="31"/>
      <c r="AP27" s="31"/>
      <c r="AQ27" s="31"/>
      <c r="AR27" s="31"/>
      <c r="AS27" s="31"/>
    </row>
    <row r="28" spans="1:45" ht="12.75" customHeight="1">
      <c r="A28" s="277" t="str">
        <f>IF('T2.12 T2.6 FHoop Bracing'!F2="tubing only",IF(AND('T2.12 T2.6 FHoop Bracing'!E6='T2.12 T2.6 FHoop Bracing'!C6,'T2.12 T2.6 FHoop Bracing'!E15&gt;='T2.12 T2.6 FHoop Bracing'!C15,'T2.12 T2.6 FHoop Bracing'!E16&gt;='T2.12 T2.6 FHoop Bracing'!C16,'T2.12 T2.6 FHoop Bracing'!E5='T2.12 T2.6 FHoop Bracing'!C5),"YES","NO"),"N/A")</f>
        <v>YES</v>
      </c>
      <c r="B28" s="268"/>
      <c r="C28" s="277" t="str">
        <f t="shared" si="0"/>
        <v>NO</v>
      </c>
      <c r="D28" s="268"/>
      <c r="E28" s="278" t="s">
        <v>134</v>
      </c>
      <c r="F28" s="268"/>
      <c r="G28" s="266" t="s">
        <v>135</v>
      </c>
      <c r="H28" s="267"/>
      <c r="I28" s="267"/>
      <c r="J28" s="267"/>
      <c r="K28" s="267"/>
      <c r="L28" s="267"/>
      <c r="M28" s="267"/>
      <c r="N28" s="268"/>
      <c r="O28" s="291" t="s">
        <v>860</v>
      </c>
      <c r="P28" s="267"/>
      <c r="Q28" s="267"/>
      <c r="R28" s="267"/>
      <c r="S28" s="268"/>
      <c r="T28" s="35" t="str">
        <f>IF($A$28="NO",'T2.12 T2.6 FHoop Bracing'!$H$27,"NA")</f>
        <v>NA</v>
      </c>
      <c r="U28" s="35" t="str">
        <f>IF($A$28="NO",'T2.12 T2.6 FHoop Bracing'!$H$28,"NA")</f>
        <v>NA</v>
      </c>
      <c r="V28" s="35" t="str">
        <f>IF($A$28="NO",'T2.12 T2.6 FHoop Bracing'!$H$29,"NA")</f>
        <v>NA</v>
      </c>
      <c r="W28" s="35" t="str">
        <f>IF($A$28="NO",'T2.12 T2.6 FHoop Bracing'!$H$30,"NA")</f>
        <v>NA</v>
      </c>
      <c r="X28" s="35" t="str">
        <f>IF($A$28="NO",'T2.12 T2.6 FHoop Bracing'!$H$31,"NA")</f>
        <v>NA</v>
      </c>
      <c r="Y28" s="35" t="str">
        <f>IF($A$28="NO",'T2.12 T2.6 FHoop Bracing'!$H$32,"NA")</f>
        <v>NA</v>
      </c>
      <c r="Z28" s="35" t="str">
        <f>IF($A$28="NO",'T2.12 T2.6 FHoop Bracing'!$H$33,"NA")</f>
        <v>NA</v>
      </c>
      <c r="AA28" s="38" t="str">
        <f>IF($A$28="NO",'T2.12 T2.6 FHoop Bracing'!$H$34,"NA")</f>
        <v>NA</v>
      </c>
      <c r="AB28" s="35" t="str">
        <f>IF($A$28="NO",'T2.12 T2.6 FHoop Bracing'!$H$35,"NA")</f>
        <v>NA</v>
      </c>
      <c r="AC28" s="40" t="str">
        <f>IF(A28="N/A","",IF('T2.12 T2.6 FHoop Bracing'!$F$2="Composite Only","",'T2.12 T2.6 FHoop Bracing'!$E$5))</f>
        <v>Steel</v>
      </c>
      <c r="AD28" s="40" t="str">
        <f>IF(A28="N/A","",IF('T2.12 T2.6 FHoop Bracing'!$F$2="Composite Only","",'T2.12 T2.6 FHoop Bracing'!$E$6))</f>
        <v>Round</v>
      </c>
      <c r="AE28" s="39">
        <f>IF(A28="N/A","",IF('T2.12 T2.6 FHoop Bracing'!$F$2="Composite Only","",'T2.12 T2.6 FHoop Bracing'!$E$15))</f>
        <v>25.4</v>
      </c>
      <c r="AF28" s="40">
        <f>IF(A28="N/A","",IF('T2.12 T2.6 FHoop Bracing'!$F$2="Composite Only","",'T2.12 T2.6 FHoop Bracing'!$E$16))</f>
        <v>1.6</v>
      </c>
      <c r="AG28" s="31"/>
      <c r="AH28" s="31"/>
      <c r="AI28" s="31"/>
      <c r="AJ28" s="31"/>
      <c r="AK28" s="31"/>
      <c r="AL28" s="31"/>
      <c r="AM28" s="31"/>
      <c r="AN28" s="31"/>
      <c r="AO28" s="31"/>
      <c r="AP28" s="31"/>
      <c r="AQ28" s="31"/>
      <c r="AR28" s="31"/>
      <c r="AS28" s="31"/>
    </row>
    <row r="29" spans="1:45" ht="12.75" customHeight="1">
      <c r="A29" s="277" t="str">
        <f>IF(NOT('T2.14 T2.6 Ft Bulkhead'!F2="tubing only"),"N/A",IF(AND('T2.14 T2.6 Ft Bulkhead'!E5='T2.14 T2.6 Ft Bulkhead'!C5,'T2.14 T2.6 Ft Bulkhead'!E15&gt;='T2.14 T2.6 Ft Bulkhead'!C15,'T2.14 T2.6 Ft Bulkhead'!E16&gt;='T2.14 T2.6 Ft Bulkhead'!C16),"YES","NO"))</f>
        <v>YES</v>
      </c>
      <c r="B29" s="268"/>
      <c r="C29" s="277" t="str">
        <f t="shared" si="0"/>
        <v>NO</v>
      </c>
      <c r="D29" s="268"/>
      <c r="E29" s="278" t="s">
        <v>143</v>
      </c>
      <c r="F29" s="268"/>
      <c r="G29" s="266" t="s">
        <v>144</v>
      </c>
      <c r="H29" s="267"/>
      <c r="I29" s="267"/>
      <c r="J29" s="267"/>
      <c r="K29" s="267"/>
      <c r="L29" s="267"/>
      <c r="M29" s="267"/>
      <c r="N29" s="268"/>
      <c r="O29" s="291" t="s">
        <v>860</v>
      </c>
      <c r="P29" s="267"/>
      <c r="Q29" s="267"/>
      <c r="R29" s="267"/>
      <c r="S29" s="268"/>
      <c r="T29" s="35" t="str">
        <f>IF($A$29="NO",'T2.14 T2.6 Ft Bulkhead'!$H27,"NA")</f>
        <v>NA</v>
      </c>
      <c r="U29" s="35" t="str">
        <f>IF($A$29="NO",'T2.14 T2.6 Ft Bulkhead'!$H28,"NA")</f>
        <v>NA</v>
      </c>
      <c r="V29" s="35" t="str">
        <f>IF($A$29="NO",'T2.14 T2.6 Ft Bulkhead'!$H29,"NA")</f>
        <v>NA</v>
      </c>
      <c r="W29" s="35" t="str">
        <f>IF($A$29="NO",'T2.14 T2.6 Ft Bulkhead'!$H30,"NA")</f>
        <v>NA</v>
      </c>
      <c r="X29" s="35" t="str">
        <f>IF($A$29="NO",'T2.14 T2.6 Ft Bulkhead'!$H31,"NA")</f>
        <v>NA</v>
      </c>
      <c r="Y29" s="35" t="str">
        <f>IF($A$29="NO",'T2.14 T2.6 Ft Bulkhead'!$H32,"NA")</f>
        <v>NA</v>
      </c>
      <c r="Z29" s="35" t="str">
        <f>IF($A$29="NO",'T2.14 T2.6 Ft Bulkhead'!$H33,"NA")</f>
        <v>NA</v>
      </c>
      <c r="AA29" s="38" t="str">
        <f>IF($A$29="NO",'T2.14 T2.6 Ft Bulkhead'!$H34,"NA")</f>
        <v>NA</v>
      </c>
      <c r="AB29" s="35" t="str">
        <f>IF($A$29="NO",'T2.14 T2.6 Ft Bulkhead'!$H35,"NA")</f>
        <v>NA</v>
      </c>
      <c r="AC29" s="40" t="str">
        <f>IF(A29="N/A","",IF('T2.14 T2.6 Ft Bulkhead'!$F$2="Composite only","",'T2.14 T2.6 Ft Bulkhead'!$E$5))</f>
        <v>Steel</v>
      </c>
      <c r="AD29" s="40" t="str">
        <f>IF(A29="N/A","",IF('T2.14 T2.6 Ft Bulkhead'!$F$2="Composite only","",'T2.14 T2.6 Ft Bulkhead'!$E$6))</f>
        <v>Round</v>
      </c>
      <c r="AE29" s="39">
        <f>IF(A29="N/A","",IF('T2.14 T2.6 Ft Bulkhead'!$F$2="Composite only","",'T2.14 T2.6 Ft Bulkhead'!$E$15))</f>
        <v>25.4</v>
      </c>
      <c r="AF29" s="40">
        <f>IF(A29="N/A","",IF('T2.14 T2.6 Ft Bulkhead'!$F$2="Composite only","",'T2.14 T2.6 Ft Bulkhead'!$E$16))</f>
        <v>2.5</v>
      </c>
      <c r="AG29" s="31"/>
      <c r="AH29" s="31"/>
      <c r="AI29" s="31"/>
      <c r="AJ29" s="31"/>
      <c r="AK29" s="31"/>
      <c r="AL29" s="31"/>
      <c r="AM29" s="31"/>
      <c r="AN29" s="31"/>
      <c r="AO29" s="31"/>
      <c r="AP29" s="31"/>
      <c r="AQ29" s="31"/>
      <c r="AR29" s="31"/>
      <c r="AS29" s="31"/>
    </row>
    <row r="30" spans="1:45" ht="12.75" customHeight="1">
      <c r="A30" s="289" t="str">
        <f>IF(NOT('T2.15 T2.6 FBH S''pt Structure'!F2="tubing only"),"N/A",IF('T2.15 T2.6 FBH S''pt Structure'!G17="YES","YES","NO"))</f>
        <v>YES</v>
      </c>
      <c r="B30" s="290"/>
      <c r="C30" s="289" t="str">
        <f t="shared" si="0"/>
        <v>NO</v>
      </c>
      <c r="D30" s="290"/>
      <c r="E30" s="279" t="s">
        <v>147</v>
      </c>
      <c r="F30" s="280"/>
      <c r="G30" s="301" t="s">
        <v>148</v>
      </c>
      <c r="H30" s="287"/>
      <c r="I30" s="287"/>
      <c r="J30" s="287"/>
      <c r="K30" s="287"/>
      <c r="L30" s="287"/>
      <c r="M30" s="287"/>
      <c r="N30" s="280"/>
      <c r="O30" s="303" t="s">
        <v>860</v>
      </c>
      <c r="P30" s="304"/>
      <c r="Q30" s="304"/>
      <c r="R30" s="304"/>
      <c r="S30" s="290"/>
      <c r="T30" s="51" t="str">
        <f>IF($A$30="NO",'T2.15 T2.6 FBH S''pt Structure'!$K$27,"NA")</f>
        <v>NA</v>
      </c>
      <c r="U30" s="51" t="str">
        <f>IF($A$30="NO",'T2.15 T2.6 FBH S''pt Structure'!$K$28,"NA")</f>
        <v>NA</v>
      </c>
      <c r="V30" s="51" t="str">
        <f>IF($A$30="NO",'T2.15 T2.6 FBH S''pt Structure'!$K$29,"NA")</f>
        <v>NA</v>
      </c>
      <c r="W30" s="51" t="str">
        <f>IF($A$30="NO",'T2.15 T2.6 FBH S''pt Structure'!$K$30,"NA")</f>
        <v>NA</v>
      </c>
      <c r="X30" s="51" t="str">
        <f>IF($A$30="NO",'T2.15 T2.6 FBH S''pt Structure'!$K$31,"NA")</f>
        <v>NA</v>
      </c>
      <c r="Y30" s="51" t="str">
        <f>IF($A$30="NO",'T2.15 T2.6 FBH S''pt Structure'!$K$32,"NA")</f>
        <v>NA</v>
      </c>
      <c r="Z30" s="51" t="str">
        <f>IF($A$30="NO",'T2.15 T2.6 FBH S''pt Structure'!$K$33,"NA")</f>
        <v>NA</v>
      </c>
      <c r="AA30" s="38" t="str">
        <f>IF($A$30="NO",'T2.15 T2.6 FBH S''pt Structure'!$K$34,"NA")</f>
        <v>NA</v>
      </c>
      <c r="AB30" s="51" t="str">
        <f>IF($A$30="NO",'T2.15 T2.6 FBH S''pt Structure'!$K$35,"NA")</f>
        <v>NA</v>
      </c>
      <c r="AC30" s="54" t="str">
        <f>IF('T2.15 T2.6 FBH S''pt Structure'!$F$2="tubing only",'T2.15 T2.6 FBH S''pt Structure'!$E$5,"")</f>
        <v>Steel</v>
      </c>
      <c r="AD30" s="54" t="str">
        <f>IF('T2.15 T2.6 FBH S''pt Structure'!$F$2="tubing only",'T2.15 T2.6 FBH S''pt Structure'!$E$6,"")</f>
        <v>Round</v>
      </c>
      <c r="AE30" s="55">
        <f>IF('T2.15 T2.6 FBH S''pt Structure'!$F$2="tubing only",'T2.15 T2.6 FBH S''pt Structure'!$E$15,"")</f>
        <v>25.4</v>
      </c>
      <c r="AF30" s="54">
        <f>IF('T2.15 T2.6 FBH S''pt Structure'!$F$2="tubing only",'T2.15 T2.6 FBH S''pt Structure'!$E$16,"")</f>
        <v>2.5</v>
      </c>
      <c r="AG30" s="54" t="str">
        <f>IF('T2.15 T2.6 FBH S''pt Structure'!$F$2="tubing only",IF('T2.15 T2.6 FBH S''pt Structure'!$F$14&gt;0,'T2.15 T2.6 FBH S''pt Structure'!$F$5,""),"")</f>
        <v>Steel</v>
      </c>
      <c r="AH30" s="54" t="str">
        <f>IF('T2.15 T2.6 FBH S''pt Structure'!$F$2="tubing only",IF('T2.15 T2.6 FBH S''pt Structure'!$F$14&gt;0,'T2.15 T2.6 FBH S''pt Structure'!$F$6,""),"")</f>
        <v>Round</v>
      </c>
      <c r="AI30" s="55">
        <f>IF('T2.15 T2.6 FBH S''pt Structure'!$F$2="tubing only",IF('T2.15 T2.6 FBH S''pt Structure'!$F$14&gt;0,'T2.15 T2.6 FBH S''pt Structure'!$F$15,""),"")</f>
        <v>25.4</v>
      </c>
      <c r="AJ30" s="54">
        <f>IF('T2.15 T2.6 FBH S''pt Structure'!$F$2="tubing only",IF('T2.15 T2.6 FBH S''pt Structure'!$F$14&gt;0,'T2.15 T2.6 FBH S''pt Structure'!$F$16,""),"")</f>
        <v>1.6</v>
      </c>
      <c r="AK30" s="54" t="str">
        <f>IF('T2.15 T2.6 FBH S''pt Structure'!$F$2="tubing only",IF('T2.15 T2.6 FBH S''pt Structure'!$G$14&gt;0,'T2.15 T2.6 FBH S''pt Structure'!$G$5,""),"")</f>
        <v/>
      </c>
      <c r="AL30" s="54" t="str">
        <f>IF('T2.15 T2.6 FBH S''pt Structure'!$F$2="tubing only",IF('T2.15 T2.6 FBH S''pt Structure'!$G$14&gt;0,'T2.15 T2.6 FBH S''pt Structure'!$G$6,""),"")</f>
        <v/>
      </c>
      <c r="AM30" s="55" t="str">
        <f>IF('T2.15 T2.6 FBH S''pt Structure'!$F$2="tubing only",IF('T2.15 T2.6 FBH S''pt Structure'!$G$14&gt;0,'T2.15 T2.6 FBH S''pt Structure'!$G$15,""),"")</f>
        <v/>
      </c>
      <c r="AN30" s="54" t="str">
        <f>IF('T2.15 T2.6 FBH S''pt Structure'!$F$2="tubing only",IF('T2.15 T2.6 FBH S''pt Structure'!$G$14&gt;0,'T2.15 T2.6 FBH S''pt Structure'!$G$16,""),"")</f>
        <v/>
      </c>
      <c r="AO30" s="54"/>
      <c r="AP30" s="55"/>
      <c r="AQ30" s="54"/>
      <c r="AR30" s="54"/>
      <c r="AS30" s="56"/>
    </row>
    <row r="31" spans="1:45" ht="12.75" customHeight="1">
      <c r="A31" s="277" t="str">
        <f>IF(NOT('T2.16.1 T2.16.2 SIS'!F2="tubing only"),"N/A",IF('T2.16.1 T2.16.2 SIS'!G17="YES","YES","NO"))</f>
        <v>YES</v>
      </c>
      <c r="B31" s="268"/>
      <c r="C31" s="277" t="str">
        <f t="shared" si="0"/>
        <v>NO</v>
      </c>
      <c r="D31" s="268"/>
      <c r="E31" s="278" t="s">
        <v>165</v>
      </c>
      <c r="F31" s="268"/>
      <c r="G31" s="266" t="s">
        <v>166</v>
      </c>
      <c r="H31" s="267"/>
      <c r="I31" s="267"/>
      <c r="J31" s="267"/>
      <c r="K31" s="267"/>
      <c r="L31" s="267"/>
      <c r="M31" s="267"/>
      <c r="N31" s="268"/>
      <c r="O31" s="291" t="s">
        <v>860</v>
      </c>
      <c r="P31" s="267"/>
      <c r="Q31" s="267"/>
      <c r="R31" s="267"/>
      <c r="S31" s="268"/>
      <c r="T31" s="35" t="str">
        <f>IF($A$31="NO",'T2.16.1 T2.16.2 SIS'!$L$27,"NA")</f>
        <v>NA</v>
      </c>
      <c r="U31" s="35" t="str">
        <f>IF($A$31="NO",'T2.16.1 T2.16.2 SIS'!$L$28,"NA")</f>
        <v>NA</v>
      </c>
      <c r="V31" s="35" t="str">
        <f>IF($A$31="NO",'T2.16.1 T2.16.2 SIS'!$L$29,"NA")</f>
        <v>NA</v>
      </c>
      <c r="W31" s="35" t="str">
        <f>IF($A$31="NO",'T2.16.1 T2.16.2 SIS'!$L$30,"NA")</f>
        <v>NA</v>
      </c>
      <c r="X31" s="35" t="str">
        <f>IF($A$31="NO",'T2.16.1 T2.16.2 SIS'!$L$31,"NA")</f>
        <v>NA</v>
      </c>
      <c r="Y31" s="35" t="str">
        <f>IF($A$31="NO",'T2.16.1 T2.16.2 SIS'!$L$32,"NA")</f>
        <v>NA</v>
      </c>
      <c r="Z31" s="35" t="str">
        <f>IF($A$31="NO",'T2.16.1 T2.16.2 SIS'!$L$33,"NA")</f>
        <v>NA</v>
      </c>
      <c r="AA31" s="38" t="str">
        <f>IF($A$31="NO",'T2.16.1 T2.16.2 SIS'!$L$34,"NA")</f>
        <v>NA</v>
      </c>
      <c r="AB31" s="35" t="str">
        <f>IF($A$31="NO",'T2.16.1 T2.16.2 SIS'!$L$35,"NA")</f>
        <v>NA</v>
      </c>
      <c r="AC31" s="40" t="str">
        <f>IF('T2.16.1 T2.16.2 SIS'!$F$2="tubing only",'T2.16.1 T2.16.2 SIS'!$E$5,"")</f>
        <v>Steel</v>
      </c>
      <c r="AD31" s="40" t="str">
        <f>IF('T2.16.1 T2.16.2 SIS'!$F$2="tubing only",'T2.16.1 T2.16.2 SIS'!$E$6,"")</f>
        <v>Round</v>
      </c>
      <c r="AE31" s="39">
        <f>IF('T2.16.1 T2.16.2 SIS'!$F$2="tubing only",'T2.16.1 T2.16.2 SIS'!$E$15,"")</f>
        <v>25.4</v>
      </c>
      <c r="AF31" s="40">
        <f>IF('T2.16.1 T2.16.2 SIS'!$F$2="tubing only",'T2.16.1 T2.16.2 SIS'!$E$16,"")</f>
        <v>2.5</v>
      </c>
      <c r="AG31" s="40" t="str">
        <f>IF('T2.16.1 T2.16.2 SIS'!$F$2="tubing only",IF('T2.16.1 T2.16.2 SIS'!$F$14&gt;0,'T2.16.1 T2.16.2 SIS'!$F$5,""),"")</f>
        <v>Steel</v>
      </c>
      <c r="AH31" s="40" t="str">
        <f>IF('T2.16.1 T2.16.2 SIS'!$F$2="tubing only",IF('T2.16.1 T2.16.2 SIS'!$F$14&gt;0,'T2.16.1 T2.16.2 SIS'!$F$6,""),"")</f>
        <v>Round</v>
      </c>
      <c r="AI31" s="39">
        <f>IF('T2.16.1 T2.16.2 SIS'!$F$2="tubing only",IF('T2.16.1 T2.16.2 SIS'!$F$14&gt;0,'T2.16.1 T2.16.2 SIS'!$F$15,""),"")</f>
        <v>25.4</v>
      </c>
      <c r="AJ31" s="40">
        <f>IF('T2.16.1 T2.16.2 SIS'!$F$2="tubing only",IF('T2.16.1 T2.16.2 SIS'!$F$14&gt;0,'T2.16.1 T2.16.2 SIS'!$F$16,""),"")</f>
        <v>2.5</v>
      </c>
      <c r="AK31" s="40" t="str">
        <f>IF('T2.16.1 T2.16.2 SIS'!$F$2="tubing only",IF('T2.16.1 T2.16.2 SIS'!$G$14&gt;0,'T2.16.1 T2.16.2 SIS'!$G$5,""),"")</f>
        <v/>
      </c>
      <c r="AL31" s="40" t="str">
        <f>IF('T2.16.1 T2.16.2 SIS'!$F$2="tubing only",IF('T2.16.1 T2.16.2 SIS'!$G$14&gt;0,'T2.16.1 T2.16.2 SIS'!$G$6,""),"")</f>
        <v/>
      </c>
      <c r="AM31" s="39" t="str">
        <f>IF('T2.16.1 T2.16.2 SIS'!$F$2="tubing only",IF('T2.16.1 T2.16.2 SIS'!$G$14&gt;0,'T2.16.1 T2.16.2 SIS'!$G$15,""),"")</f>
        <v/>
      </c>
      <c r="AN31" s="40" t="str">
        <f>IF('T2.16.1 T2.16.2 SIS'!$F$2="tubing only",IF('T2.16.1 T2.16.2 SIS'!$G$14&gt;0,'T2.16.1 T2.16.2 SIS'!$G$16,""),"")</f>
        <v/>
      </c>
      <c r="AO31" s="40"/>
      <c r="AP31" s="39"/>
      <c r="AQ31" s="40"/>
      <c r="AR31" s="40"/>
      <c r="AS31" s="57"/>
    </row>
    <row r="32" spans="1:45" ht="12.75" customHeight="1">
      <c r="A32" s="277" t="str">
        <f>IF(AND('T4.5 Shoulder Harness Bar'!F2="tubing only",'T4.5 Shoulder Harness Bar'!E5='T4.5 Shoulder Harness Bar'!C5,'T4.5 Shoulder Harness Bar'!E15&gt;='T4.5 Shoulder Harness Bar'!C15,'T4.5 Shoulder Harness Bar'!E16&gt;='T4.5 Shoulder Harness Bar'!C16),"YES","NO")</f>
        <v>YES</v>
      </c>
      <c r="B32" s="268"/>
      <c r="C32" s="277" t="str">
        <f t="shared" si="0"/>
        <v>NO</v>
      </c>
      <c r="D32" s="268"/>
      <c r="E32" s="278" t="s">
        <v>167</v>
      </c>
      <c r="F32" s="268"/>
      <c r="G32" s="266" t="s">
        <v>168</v>
      </c>
      <c r="H32" s="267"/>
      <c r="I32" s="267"/>
      <c r="J32" s="267"/>
      <c r="K32" s="267"/>
      <c r="L32" s="267"/>
      <c r="M32" s="267"/>
      <c r="N32" s="268"/>
      <c r="O32" s="291" t="s">
        <v>860</v>
      </c>
      <c r="P32" s="267"/>
      <c r="Q32" s="267"/>
      <c r="R32" s="267"/>
      <c r="S32" s="268"/>
      <c r="T32" s="35" t="str">
        <f>IF(A32="YES","NA",'T4.5 Shoulder Harness Bar'!H27)</f>
        <v>NA</v>
      </c>
      <c r="U32" s="35" t="str">
        <f>IF(A32="YES","NA",'T4.5 Shoulder Harness Bar'!H28)</f>
        <v>NA</v>
      </c>
      <c r="V32" s="35" t="str">
        <f>IF(A32="YES","NA",'T4.5 Shoulder Harness Bar'!H29)</f>
        <v>NA</v>
      </c>
      <c r="W32" s="35" t="str">
        <f>IF(A32="YES","NA",'T4.5 Shoulder Harness Bar'!H30)</f>
        <v>NA</v>
      </c>
      <c r="X32" s="35" t="str">
        <f>IF(A32="YES","NA",'T4.5 Shoulder Harness Bar'!H31)</f>
        <v>NA</v>
      </c>
      <c r="Y32" s="35" t="str">
        <f>IF(A32="YES","NA",'T4.5 Shoulder Harness Bar'!H32)</f>
        <v>NA</v>
      </c>
      <c r="Z32" s="35" t="str">
        <f>IF(A32="YES","NA",'T4.5 Shoulder Harness Bar'!H33)</f>
        <v>NA</v>
      </c>
      <c r="AA32" s="38" t="str">
        <f>IF(A32="YES","NA",'T4.5 Shoulder Harness Bar'!H34)</f>
        <v>NA</v>
      </c>
      <c r="AB32" s="35" t="str">
        <f>IF(A32="YES","NA",'T4.5 Shoulder Harness Bar'!H35)</f>
        <v>NA</v>
      </c>
      <c r="AC32" s="40" t="str">
        <f>IF('T4.5 Shoulder Harness Bar'!F2="composite only","",'T4.5 Shoulder Harness Bar'!E5)</f>
        <v>Steel</v>
      </c>
      <c r="AD32" s="40" t="str">
        <f>IF('T4.5 Shoulder Harness Bar'!F2="composite only","",'T4.5 Shoulder Harness Bar'!E6)</f>
        <v>Round</v>
      </c>
      <c r="AE32" s="39">
        <f>IF('T4.5 Shoulder Harness Bar'!F2="composite only","",'T4.5 Shoulder Harness Bar'!E15)</f>
        <v>25.4</v>
      </c>
      <c r="AF32" s="40">
        <f>IF('T4.5 Shoulder Harness Bar'!F2="composite only","",'T4.5 Shoulder Harness Bar'!E16)</f>
        <v>2.5</v>
      </c>
      <c r="AG32" s="31"/>
      <c r="AH32" s="31"/>
      <c r="AI32" s="31"/>
      <c r="AJ32" s="31"/>
      <c r="AK32" s="31"/>
      <c r="AL32" s="31"/>
      <c r="AM32" s="31"/>
      <c r="AN32" s="31"/>
      <c r="AO32" s="40" t="str">
        <f>IF('T4.5 Shoulder Harness Bar'!F2="tubing only","",'T4.5 Shoulder Harness Bar'!F5)</f>
        <v/>
      </c>
      <c r="AP32" s="39" t="str">
        <f>IF('T4.5 Shoulder Harness Bar'!F2="tubing only","",'T4.5 Shoulder Harness Bar'!F18)</f>
        <v/>
      </c>
      <c r="AQ32" s="40" t="str">
        <f>IF('T4.5 Shoulder Harness Bar'!$F$2="tubing only","",'T4.5 Shoulder Harness Bar'!F20)</f>
        <v/>
      </c>
      <c r="AR32" s="40" t="str">
        <f>IF('T4.5 Shoulder Harness Bar'!$F$2="tubing only","",'T4.5 Shoulder Harness Bar'!F21)</f>
        <v/>
      </c>
      <c r="AS32" s="57" t="str">
        <f>IF('T4.5 Shoulder Harness Bar'!F2="tubing only","",'T4.5 Shoulder Harness Bar'!F22)</f>
        <v/>
      </c>
    </row>
    <row r="33" spans="1:45" ht="12.75" customHeight="1">
      <c r="A33" s="277" t="str">
        <f>IF('T2.20 IA AI Plate'!D19="YES","YES","NO")</f>
        <v>YES</v>
      </c>
      <c r="B33" s="268"/>
      <c r="C33" s="277" t="str">
        <f t="shared" si="0"/>
        <v>NO</v>
      </c>
      <c r="D33" s="268"/>
      <c r="E33" s="278" t="s">
        <v>169</v>
      </c>
      <c r="F33" s="268"/>
      <c r="G33" s="266" t="s">
        <v>170</v>
      </c>
      <c r="H33" s="267"/>
      <c r="I33" s="267"/>
      <c r="J33" s="267"/>
      <c r="K33" s="267"/>
      <c r="L33" s="267"/>
      <c r="M33" s="267"/>
      <c r="N33" s="268"/>
      <c r="O33" s="291" t="s">
        <v>861</v>
      </c>
      <c r="P33" s="267"/>
      <c r="Q33" s="267"/>
      <c r="R33" s="267"/>
      <c r="S33" s="268"/>
      <c r="T33" s="35" t="str">
        <f>IF(A33="YES","NA",IF('T2.20 IA AI Plate'!D33="FAIL","FA",IF('T2.20 IA AI Plate'!D34="PASS","PA","CH")))</f>
        <v>NA</v>
      </c>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row>
    <row r="34" spans="1:45" ht="12.75" customHeight="1">
      <c r="A34" s="277" t="str">
        <f>IF('T2.12 T2.6 FHoop Bracing'!F2="tubing only","N/A","NO")</f>
        <v>N/A</v>
      </c>
      <c r="B34" s="268"/>
      <c r="C34" s="277" t="str">
        <f t="shared" si="0"/>
        <v>N/A</v>
      </c>
      <c r="D34" s="268"/>
      <c r="E34" s="278" t="s">
        <v>171</v>
      </c>
      <c r="F34" s="268"/>
      <c r="G34" s="266" t="s">
        <v>172</v>
      </c>
      <c r="H34" s="267"/>
      <c r="I34" s="267"/>
      <c r="J34" s="267"/>
      <c r="K34" s="267"/>
      <c r="L34" s="267"/>
      <c r="M34" s="267"/>
      <c r="N34" s="268"/>
      <c r="O34" s="291"/>
      <c r="P34" s="267"/>
      <c r="Q34" s="267"/>
      <c r="R34" s="267"/>
      <c r="S34" s="268"/>
      <c r="T34" s="35" t="str">
        <f>IF($A$34="NO",'T2.12 T2.6 FHoop Bracing'!$H$27,"NA")</f>
        <v>NA</v>
      </c>
      <c r="U34" s="35" t="str">
        <f>IF($A$34="NO",'T2.12 T2.6 FHoop Bracing'!$H$28,"NA")</f>
        <v>NA</v>
      </c>
      <c r="V34" s="35" t="str">
        <f>IF($A$34="NO",'T2.12 T2.6 FHoop Bracing'!$H$29,"NA")</f>
        <v>NA</v>
      </c>
      <c r="W34" s="35" t="str">
        <f>IF($A$34="NO",'T2.12 T2.6 FHoop Bracing'!$H$30,"NA")</f>
        <v>NA</v>
      </c>
      <c r="X34" s="35" t="str">
        <f>IF($A$34="NO",'T2.12 T2.6 FHoop Bracing'!$H$31,"NA")</f>
        <v>NA</v>
      </c>
      <c r="Y34" s="35" t="str">
        <f>IF($A$34="NO",'T2.12 T2.6 FHoop Bracing'!$H$32,"NA")</f>
        <v>NA</v>
      </c>
      <c r="Z34" s="35" t="str">
        <f>IF($A$34="NO",'T2.12 T2.6 FHoop Bracing'!$H$33,"NA")</f>
        <v>NA</v>
      </c>
      <c r="AA34" s="38" t="str">
        <f>IF($A$34="NO",'T2.12 T2.6 FHoop Bracing'!$H$34,"NA")</f>
        <v>NA</v>
      </c>
      <c r="AB34" s="35" t="str">
        <f>IF($A$34="NO",'T2.12 T2.6 FHoop Bracing'!$H$35,"NA")</f>
        <v>NA</v>
      </c>
      <c r="AC34" s="40" t="str">
        <f>IF('T2.12 T2.6 FHoop Bracing'!$F$2="tubing Only","",'T2.12 T2.6 FHoop Bracing'!$E$5)</f>
        <v/>
      </c>
      <c r="AD34" s="40" t="str">
        <f>IF('T2.12 T2.6 FHoop Bracing'!$F$2="tubing Only","",'T2.12 T2.6 FHoop Bracing'!$E$6)</f>
        <v/>
      </c>
      <c r="AE34" s="39" t="str">
        <f>IF('T2.12 T2.6 FHoop Bracing'!$F$2="tubing Only","",'T2.12 T2.6 FHoop Bracing'!$E$15)</f>
        <v/>
      </c>
      <c r="AF34" s="40" t="str">
        <f>IF('T2.12 T2.6 FHoop Bracing'!$F$2="tubing Only","",'T2.12 T2.6 FHoop Bracing'!$E$16)</f>
        <v/>
      </c>
      <c r="AG34" s="31"/>
      <c r="AH34" s="31"/>
      <c r="AI34" s="31"/>
      <c r="AJ34" s="31"/>
      <c r="AK34" s="31"/>
      <c r="AL34" s="31"/>
      <c r="AM34" s="31"/>
      <c r="AN34" s="31"/>
      <c r="AO34" s="40" t="str">
        <f>IF('T2.12 T2.6 FHoop Bracing'!$F$2="tubing Only","",'T2.12 T2.6 FHoop Bracing'!$F$5)</f>
        <v/>
      </c>
      <c r="AP34" s="39" t="str">
        <f>IF('T2.12 T2.6 FHoop Bracing'!$F$2="tubing Only","",'T2.12 T2.6 FHoop Bracing'!$F$18)</f>
        <v/>
      </c>
      <c r="AQ34" s="40" t="str">
        <f>IF('T2.12 T2.6 FHoop Bracing'!$F$2="tubing Only","",'T2.12 T2.6 FHoop Bracing'!$F$20)</f>
        <v/>
      </c>
      <c r="AR34" s="40" t="str">
        <f>IF('T2.12 T2.6 FHoop Bracing'!$F$2="tubing Only","",'T2.12 T2.6 FHoop Bracing'!$F$20)</f>
        <v/>
      </c>
      <c r="AS34" s="57" t="str">
        <f>IF('T2.12 T2.6 FHoop Bracing'!$F$2="tubing Only","",'T2.12 T2.6 FHoop Bracing'!$F$22)</f>
        <v/>
      </c>
    </row>
    <row r="35" spans="1:45" ht="12.75" customHeight="1">
      <c r="A35" s="277" t="str">
        <f>IF('T2.14 T2.6 Ft Bulkhead'!F2="tubing only","N/A","NO")</f>
        <v>N/A</v>
      </c>
      <c r="B35" s="268"/>
      <c r="C35" s="277" t="str">
        <f t="shared" si="0"/>
        <v>N/A</v>
      </c>
      <c r="D35" s="268"/>
      <c r="E35" s="278" t="s">
        <v>173</v>
      </c>
      <c r="F35" s="268"/>
      <c r="G35" s="266" t="s">
        <v>174</v>
      </c>
      <c r="H35" s="267"/>
      <c r="I35" s="267"/>
      <c r="J35" s="267"/>
      <c r="K35" s="267"/>
      <c r="L35" s="267"/>
      <c r="M35" s="267"/>
      <c r="N35" s="268"/>
      <c r="O35" s="291"/>
      <c r="P35" s="267"/>
      <c r="Q35" s="267"/>
      <c r="R35" s="267"/>
      <c r="S35" s="268"/>
      <c r="T35" s="35" t="str">
        <f>IF($A$35="NO",'T2.14 T2.6 Ft Bulkhead'!$H27,"NA")</f>
        <v>NA</v>
      </c>
      <c r="U35" s="35" t="str">
        <f>IF($A$35="NO",'T2.14 T2.6 Ft Bulkhead'!$H28,"NA")</f>
        <v>NA</v>
      </c>
      <c r="V35" s="35" t="str">
        <f>IF($A$35="NO",'T2.14 T2.6 Ft Bulkhead'!$H29,"NA")</f>
        <v>NA</v>
      </c>
      <c r="W35" s="35" t="str">
        <f>IF($A$35="NO",'T2.14 T2.6 Ft Bulkhead'!$H30,"NA")</f>
        <v>NA</v>
      </c>
      <c r="X35" s="35" t="str">
        <f>IF($A$35="NO",'T2.14 T2.6 Ft Bulkhead'!$H31,"NA")</f>
        <v>NA</v>
      </c>
      <c r="Y35" s="35" t="str">
        <f>IF($A$35="NO",'T2.14 T2.6 Ft Bulkhead'!$H32,"NA")</f>
        <v>NA</v>
      </c>
      <c r="Z35" s="35" t="str">
        <f>IF($A$35="NO",'T2.14 T2.6 Ft Bulkhead'!$H33,"NA")</f>
        <v>NA</v>
      </c>
      <c r="AA35" s="38" t="str">
        <f>IF($A$35="NO",'T2.14 T2.6 Ft Bulkhead'!$H34,"NA")</f>
        <v>NA</v>
      </c>
      <c r="AB35" s="35" t="str">
        <f>IF($A$35="NO",'T2.14 T2.6 Ft Bulkhead'!$H35,"NA")</f>
        <v>NA</v>
      </c>
      <c r="AC35" s="40" t="str">
        <f>IF('T2.14 T2.6 Ft Bulkhead'!$F$2="tubes + Composite",'T2.14 T2.6 Ft Bulkhead'!$E$5,"")</f>
        <v/>
      </c>
      <c r="AD35" s="40" t="str">
        <f>IF('T2.14 T2.6 Ft Bulkhead'!$F$2="tubes + composite",'T2.14 T2.6 Ft Bulkhead'!$E$6,"")</f>
        <v/>
      </c>
      <c r="AE35" s="39" t="str">
        <f>IF('T2.14 T2.6 Ft Bulkhead'!$F$2="tubes + composite",'T2.14 T2.6 Ft Bulkhead'!$E$15,"")</f>
        <v/>
      </c>
      <c r="AF35" s="40" t="str">
        <f>IF('T2.14 T2.6 Ft Bulkhead'!$F$2="tubes + composite",'T2.14 T2.6 Ft Bulkhead'!$E$16,"")</f>
        <v/>
      </c>
      <c r="AG35" s="31"/>
      <c r="AH35" s="31"/>
      <c r="AI35" s="31"/>
      <c r="AJ35" s="31"/>
      <c r="AK35" s="31"/>
      <c r="AL35" s="31"/>
      <c r="AM35" s="31"/>
      <c r="AN35" s="31"/>
      <c r="AO35" s="40" t="str">
        <f>IF('T2.14 T2.6 Ft Bulkhead'!$F$2="tubing only","",'T2.14 T2.6 Ft Bulkhead'!$F$5)</f>
        <v/>
      </c>
      <c r="AP35" s="39" t="str">
        <f>IF('T2.14 T2.6 Ft Bulkhead'!$F$2="tubing only","",'T2.14 T2.6 Ft Bulkhead'!$F$18)</f>
        <v/>
      </c>
      <c r="AQ35" s="40" t="str">
        <f>IF('T2.14 T2.6 Ft Bulkhead'!$F$2="tubing only","",'T2.14 T2.6 Ft Bulkhead'!$F$20)</f>
        <v/>
      </c>
      <c r="AR35" s="40" t="str">
        <f>IF('T2.14 T2.6 Ft Bulkhead'!$F$2="tubing only","",'T2.14 T2.6 Ft Bulkhead'!$F$21)</f>
        <v/>
      </c>
      <c r="AS35" s="57" t="str">
        <f>IF('T2.14 T2.6 Ft Bulkhead'!$F$2="tubing only","",'T2.14 T2.6 Ft Bulkhead'!$F$22)</f>
        <v/>
      </c>
    </row>
    <row r="36" spans="1:45" ht="12.75" customHeight="1">
      <c r="A36" s="277" t="str">
        <f>IF('T2.15 T2.6 FBH S''pt Structure'!F2="tubing only","N/A","NO")</f>
        <v>N/A</v>
      </c>
      <c r="B36" s="268"/>
      <c r="C36" s="277" t="str">
        <f t="shared" si="0"/>
        <v>N/A</v>
      </c>
      <c r="D36" s="268"/>
      <c r="E36" s="278" t="s">
        <v>175</v>
      </c>
      <c r="F36" s="268"/>
      <c r="G36" s="266" t="s">
        <v>176</v>
      </c>
      <c r="H36" s="267"/>
      <c r="I36" s="267"/>
      <c r="J36" s="267"/>
      <c r="K36" s="267"/>
      <c r="L36" s="267"/>
      <c r="M36" s="267"/>
      <c r="N36" s="268"/>
      <c r="O36" s="291"/>
      <c r="P36" s="267"/>
      <c r="Q36" s="267"/>
      <c r="R36" s="267"/>
      <c r="S36" s="268"/>
      <c r="T36" s="35" t="str">
        <f>IF($A$36="NO",'T2.15 T2.6 FBH S''pt Structure'!$K$27,"NA")</f>
        <v>NA</v>
      </c>
      <c r="U36" s="35" t="str">
        <f>IF($A$36="NO",'T2.15 T2.6 FBH S''pt Structure'!$K$28,"NA")</f>
        <v>NA</v>
      </c>
      <c r="V36" s="35" t="str">
        <f>IF($A$36="NO",'T2.15 T2.6 FBH S''pt Structure'!$K$29,"NA")</f>
        <v>NA</v>
      </c>
      <c r="W36" s="35" t="str">
        <f>IF($A$36="NO",'T2.15 T2.6 FBH S''pt Structure'!$K$30,"NA")</f>
        <v>NA</v>
      </c>
      <c r="X36" s="35" t="str">
        <f>IF($A$36="NO",'T2.15 T2.6 FBH S''pt Structure'!$K$31,"NA")</f>
        <v>NA</v>
      </c>
      <c r="Y36" s="35" t="str">
        <f>IF($A$36="NO",'T2.15 T2.6 FBH S''pt Structure'!$K$32,"NA")</f>
        <v>NA</v>
      </c>
      <c r="Z36" s="35" t="str">
        <f>IF($A$36="NO",'T2.15 T2.6 FBH S''pt Structure'!$K$33,"NA")</f>
        <v>NA</v>
      </c>
      <c r="AA36" s="38" t="str">
        <f>IF($A$36="NO",'T2.15 T2.6 FBH S''pt Structure'!$K$34,"NA")</f>
        <v>NA</v>
      </c>
      <c r="AB36" s="35" t="str">
        <f>IF($A$36="NO",'T2.15 T2.6 FBH S''pt Structure'!$K$35,"NA")</f>
        <v>NA</v>
      </c>
      <c r="AC36" s="40" t="str">
        <f>IF('T2.15 T2.6 FBH S''pt Structure'!$F$2="Tubes + composite",'T2.15 T2.6 FBH S''pt Structure'!$E$5,"")</f>
        <v/>
      </c>
      <c r="AD36" s="40" t="str">
        <f>IF('T2.15 T2.6 FBH S''pt Structure'!$F$2="Tubes + composite",'T2.15 T2.6 FBH S''pt Structure'!$E$6,"")</f>
        <v/>
      </c>
      <c r="AE36" s="39" t="str">
        <f>IF('T2.15 T2.6 FBH S''pt Structure'!$F$2="Tubes + composite",'T2.15 T2.6 FBH S''pt Structure'!$E$15,"")</f>
        <v/>
      </c>
      <c r="AF36" s="40" t="str">
        <f>IF('T2.15 T2.6 FBH S''pt Structure'!$F$2="Tubes + composite",'T2.15 T2.6 FBH S''pt Structure'!$E$16,"")</f>
        <v/>
      </c>
      <c r="AG36" s="40" t="str">
        <f>IF('T2.15 T2.6 FBH S''pt Structure'!$F$2="Tubes + composite",IF('T2.15 T2.6 FBH S''pt Structure'!$F$14&gt;0,'T2.15 T2.6 FBH S''pt Structure'!$F$5,""),"")</f>
        <v/>
      </c>
      <c r="AH36" s="40" t="str">
        <f>IF('T2.15 T2.6 FBH S''pt Structure'!$F$2="Tubes + composite",IF('T2.15 T2.6 FBH S''pt Structure'!$F$14&gt;0,'T2.15 T2.6 FBH S''pt Structure'!$F$6,""),"")</f>
        <v/>
      </c>
      <c r="AI36" s="39" t="str">
        <f>IF('T2.15 T2.6 FBH S''pt Structure'!$F$2="Tubes + composite",IF('T2.15 T2.6 FBH S''pt Structure'!$F$14&gt;0,'T2.15 T2.6 FBH S''pt Structure'!$F$15,""),"")</f>
        <v/>
      </c>
      <c r="AJ36" s="40" t="str">
        <f>IF('T2.15 T2.6 FBH S''pt Structure'!$F$2="Tubes + composite",IF('T2.15 T2.6 FBH S''pt Structure'!$F$14&gt;0,'T2.15 T2.6 FBH S''pt Structure'!$F$16,""),"")</f>
        <v/>
      </c>
      <c r="AK36" s="40" t="str">
        <f>IF('T2.15 T2.6 FBH S''pt Structure'!$F$2="Tubes + composite",IF('T2.15 T2.6 FBH S''pt Structure'!$G$14&gt;0,'T2.15 T2.6 FBH S''pt Structure'!$G$5,""),"")</f>
        <v/>
      </c>
      <c r="AL36" s="40" t="str">
        <f>IF('T2.15 T2.6 FBH S''pt Structure'!$F$2="Tubes + composite",IF('T2.15 T2.6 FBH S''pt Structure'!$G$14&gt;0,'T2.15 T2.6 FBH S''pt Structure'!$G$6,""),"")</f>
        <v/>
      </c>
      <c r="AM36" s="39" t="str">
        <f>IF('T2.15 T2.6 FBH S''pt Structure'!$F$2="Tubes + composite",IF('T2.15 T2.6 FBH S''pt Structure'!$G$14&gt;0,'T2.15 T2.6 FBH S''pt Structure'!$G$15,""),"")</f>
        <v/>
      </c>
      <c r="AN36" s="40" t="str">
        <f>IF('T2.15 T2.6 FBH S''pt Structure'!$F$2="Tubes + composite",IF('T2.15 T2.6 FBH S''pt Structure'!$G$14&gt;0,'T2.15 T2.6 FBH S''pt Structure'!$G$16,""),"")</f>
        <v/>
      </c>
      <c r="AO36" s="40" t="str">
        <f>IF('T2.15 T2.6 FBH S''pt Structure'!$F$2="tubing only","",'T2.15 T2.6 FBH S''pt Structure'!$I$5)</f>
        <v/>
      </c>
      <c r="AP36" s="39" t="str">
        <f>IF('T2.15 T2.6 FBH S''pt Structure'!$F$2="tubing only","",'T2.15 T2.6 FBH S''pt Structure'!$I$18)</f>
        <v/>
      </c>
      <c r="AQ36" s="40" t="str">
        <f>IF('T2.15 T2.6 FBH S''pt Structure'!$F$2="tubing only","",'T2.15 T2.6 FBH S''pt Structure'!$I$20)</f>
        <v/>
      </c>
      <c r="AR36" s="40" t="str">
        <f>IF('T2.15 T2.6 FBH S''pt Structure'!$F$2="tubing only","",'T2.15 T2.6 FBH S''pt Structure'!$I$21)</f>
        <v/>
      </c>
      <c r="AS36" s="57" t="str">
        <f>IF('T2.15 T2.6 FBH S''pt Structure'!$F$2="tubing only","",'T2.15 T2.6 FBH S''pt Structure'!$I$22)</f>
        <v/>
      </c>
    </row>
    <row r="37" spans="1:45" ht="12.75" customHeight="1">
      <c r="A37" s="277" t="str">
        <f>IF('T2.16.1 T2.16.2 SIS'!F2="tubing only","N/A","NO")</f>
        <v>N/A</v>
      </c>
      <c r="B37" s="268"/>
      <c r="C37" s="277" t="str">
        <f t="shared" si="0"/>
        <v>N/A</v>
      </c>
      <c r="D37" s="268"/>
      <c r="E37" s="278" t="s">
        <v>165</v>
      </c>
      <c r="F37" s="268"/>
      <c r="G37" s="266" t="s">
        <v>177</v>
      </c>
      <c r="H37" s="267"/>
      <c r="I37" s="267"/>
      <c r="J37" s="267"/>
      <c r="K37" s="267"/>
      <c r="L37" s="267"/>
      <c r="M37" s="267"/>
      <c r="N37" s="268"/>
      <c r="O37" s="291"/>
      <c r="P37" s="267"/>
      <c r="Q37" s="267"/>
      <c r="R37" s="267"/>
      <c r="S37" s="268"/>
      <c r="T37" s="274" t="str">
        <f>IF($A$37="NO",'T2.16.1 T2.16.2 SIS'!$L$27,"NA")</f>
        <v>NA</v>
      </c>
      <c r="U37" s="274" t="str">
        <f>IF($A$37="NO",'T2.16.1 T2.16.2 SIS'!$L$28,"NA")</f>
        <v>NA</v>
      </c>
      <c r="V37" s="274" t="str">
        <f>IF($A$37="NO",'T2.16.1 T2.16.2 SIS'!$L$29,"NA")</f>
        <v>NA</v>
      </c>
      <c r="W37" s="274" t="str">
        <f>IF($A$37="NO",'T2.16.1 T2.16.2 SIS'!$L$30,"NA")</f>
        <v>NA</v>
      </c>
      <c r="X37" s="274" t="str">
        <f>IF($A$37="NO",'T2.16.1 T2.16.2 SIS'!$L$31,"NA")</f>
        <v>NA</v>
      </c>
      <c r="Y37" s="274" t="str">
        <f>IF($A$37="NO",'T2.16.1 T2.16.2 SIS'!$L$32,"NA")</f>
        <v>NA</v>
      </c>
      <c r="Z37" s="274" t="str">
        <f>IF($A$37="NO",'T2.16.1 T2.16.2 SIS'!$L$33,"NA")</f>
        <v>NA</v>
      </c>
      <c r="AA37" s="313" t="str">
        <f>IF($A$37="NO",'T2.16.1 T2.16.2 SIS'!$L$34,"NA")</f>
        <v>NA</v>
      </c>
      <c r="AB37" s="274" t="str">
        <f>IF($A$37="NO",'T2.16.1 T2.16.2 SIS'!$L$35,"NA")</f>
        <v>NA</v>
      </c>
      <c r="AC37" s="275" t="str">
        <f>IF('T2.16.1 T2.16.2 SIS'!$F$2="tubes + composite",'T2.16.1 T2.16.2 SIS'!$E$5,"")</f>
        <v/>
      </c>
      <c r="AD37" s="275" t="str">
        <f>IF('T2.16.1 T2.16.2 SIS'!$F$2="tubes + composite",'T2.16.1 T2.16.2 SIS'!$E$6,"")</f>
        <v/>
      </c>
      <c r="AE37" s="276" t="str">
        <f>IF('T2.16.1 T2.16.2 SIS'!$F$2="tubes + composite",'T2.16.1 T2.16.2 SIS'!$E$15,"")</f>
        <v/>
      </c>
      <c r="AF37" s="275" t="str">
        <f>IF('T2.16.1 T2.16.2 SIS'!$F$2="tubes + composite",'T2.16.1 T2.16.2 SIS'!$E$16,"")</f>
        <v/>
      </c>
      <c r="AG37" s="275" t="str">
        <f>IF('T2.16.1 T2.16.2 SIS'!$F$2="tubes + composite",IF('T2.16.1 T2.16.2 SIS'!$F$14&gt;0,'T2.16.1 T2.16.2 SIS'!$F$5,""),"")</f>
        <v/>
      </c>
      <c r="AH37" s="275" t="str">
        <f>IF('T2.16.1 T2.16.2 SIS'!$F$2="tubes + composite",IF('T2.16.1 T2.16.2 SIS'!$F$14&gt;0,'T2.16.1 T2.16.2 SIS'!$F$6,""),"")</f>
        <v/>
      </c>
      <c r="AI37" s="276" t="str">
        <f>IF('T2.16.1 T2.16.2 SIS'!$F$2="tubes + composite",IF('T2.16.1 T2.16.2 SIS'!$F$14&gt;0,'T2.16.1 T2.16.2 SIS'!$F$15,""),"")</f>
        <v/>
      </c>
      <c r="AJ37" s="275" t="str">
        <f>IF('T2.16.1 T2.16.2 SIS'!$F$2="tubes + composite",IF('T2.16.1 T2.16.2 SIS'!$F$14&gt;0,'T2.16.1 T2.16.2 SIS'!$F$16,""),"")</f>
        <v/>
      </c>
      <c r="AK37" s="275" t="str">
        <f>IF('T2.16.1 T2.16.2 SIS'!$F$2="tubes + composite",IF('T2.16.1 T2.16.2 SIS'!$G$14&gt;0,'T2.16.1 T2.16.2 SIS'!$G$5,""),"")</f>
        <v/>
      </c>
      <c r="AL37" s="275" t="str">
        <f>IF('T2.16.1 T2.16.2 SIS'!$F$2="tubes + composite",IF('T2.16.1 T2.16.2 SIS'!$G$14&gt;0,'T2.16.1 T2.16.2 SIS'!$G$6,""),"")</f>
        <v/>
      </c>
      <c r="AM37" s="276" t="str">
        <f>IF('T2.16.1 T2.16.2 SIS'!$F$2="tubes + composite",IF('T2.16.1 T2.16.2 SIS'!$G$14&gt;0,'T2.16.1 T2.16.2 SIS'!$G$15,""),"")</f>
        <v/>
      </c>
      <c r="AN37" s="275" t="str">
        <f>IF('T2.16.1 T2.16.2 SIS'!$F$2="tubes + composite",IF('T2.16.1 T2.16.2 SIS'!$G$14&gt;0,'T2.16.1 T2.16.2 SIS'!$G$16,""),"")</f>
        <v/>
      </c>
      <c r="AO37" s="40" t="str">
        <f>IF('T2.16.1 T2.16.2 SIS'!$F$2="Tubing only","",'T2.16.1 T2.16.2 SIS'!$I$5)</f>
        <v/>
      </c>
      <c r="AP37" s="39" t="str">
        <f>IF('T2.16.1 T2.16.2 SIS'!$F$2="Tubing only","",'T2.16.1 T2.16.2 SIS'!$I$18)</f>
        <v/>
      </c>
      <c r="AQ37" s="40" t="str">
        <f>IF('T2.16.1 T2.16.2 SIS'!$F$2="Tubing only","",'T2.16.1 T2.16.2 SIS'!$I$20)</f>
        <v/>
      </c>
      <c r="AR37" s="40" t="str">
        <f>IF('T2.16.1 T2.16.2 SIS'!$F$2="Tubing only","",'T2.16.1 T2.16.2 SIS'!$I$21)</f>
        <v/>
      </c>
      <c r="AS37" s="57" t="str">
        <f>IF('T2.16.1 T2.16.2 SIS'!$F$2="Tubing only","",'T2.16.1 T2.16.2 SIS'!$I$22)</f>
        <v/>
      </c>
    </row>
    <row r="38" spans="1:45" ht="12.75" customHeight="1">
      <c r="A38" s="277" t="str">
        <f>IF('T2.16.1 T2.16.2 SIS'!F2="tubing only","N/A","NO")</f>
        <v>N/A</v>
      </c>
      <c r="B38" s="268"/>
      <c r="C38" s="277" t="str">
        <f t="shared" si="0"/>
        <v>N/A</v>
      </c>
      <c r="D38" s="268"/>
      <c r="E38" s="278" t="s">
        <v>178</v>
      </c>
      <c r="F38" s="268"/>
      <c r="G38" s="266" t="s">
        <v>179</v>
      </c>
      <c r="H38" s="267"/>
      <c r="I38" s="267"/>
      <c r="J38" s="267"/>
      <c r="K38" s="267"/>
      <c r="L38" s="267"/>
      <c r="M38" s="267"/>
      <c r="N38" s="268"/>
      <c r="O38" s="291"/>
      <c r="P38" s="267"/>
      <c r="Q38" s="267"/>
      <c r="R38" s="267"/>
      <c r="S38" s="268"/>
      <c r="T38" s="272"/>
      <c r="U38" s="272"/>
      <c r="V38" s="272"/>
      <c r="W38" s="272"/>
      <c r="X38" s="272"/>
      <c r="Y38" s="272"/>
      <c r="Z38" s="272"/>
      <c r="AA38" s="272"/>
      <c r="AB38" s="272"/>
      <c r="AC38" s="272"/>
      <c r="AD38" s="272"/>
      <c r="AE38" s="272"/>
      <c r="AF38" s="272"/>
      <c r="AG38" s="272"/>
      <c r="AH38" s="272"/>
      <c r="AI38" s="272"/>
      <c r="AJ38" s="272"/>
      <c r="AK38" s="272"/>
      <c r="AL38" s="272"/>
      <c r="AM38" s="272"/>
      <c r="AN38" s="272"/>
      <c r="AO38" s="40" t="str">
        <f>IF('T2.16.1 T2.16.2 SIS'!$F$2="Tubing only","",'T2.16.1 T2.16.2 SIS'!$J$5)</f>
        <v/>
      </c>
      <c r="AP38" s="39" t="str">
        <f>IF('T2.16.1 T2.16.2 SIS'!$F$2="Tubing only","",'T2.16.1 T2.16.2 SIS'!$J$18)</f>
        <v/>
      </c>
      <c r="AQ38" s="40" t="str">
        <f>IF('T2.16.1 T2.16.2 SIS'!$F$2="Tubing only","",'T2.16.1 T2.16.2 SIS'!$J$20)</f>
        <v/>
      </c>
      <c r="AR38" s="40" t="str">
        <f>IF('T2.16.1 T2.16.2 SIS'!$F$2="Tubing only","",'T2.16.1 T2.16.2 SIS'!$J$21)</f>
        <v/>
      </c>
      <c r="AS38" s="57" t="str">
        <f>IF('T2.16.1 T2.16.2 SIS'!$F$2="Tubing only","",'T2.16.1 T2.16.2 SIS'!$J$22)</f>
        <v/>
      </c>
    </row>
    <row r="39" spans="1:45" ht="12.75" customHeight="1">
      <c r="A39" s="277" t="str">
        <f>IF('T2.11.5 T2.6 MHoop Brace Spt'!F2="tubing only","N/A","NO")</f>
        <v>N/A</v>
      </c>
      <c r="B39" s="268"/>
      <c r="C39" s="277" t="str">
        <f t="shared" si="0"/>
        <v>N/A</v>
      </c>
      <c r="D39" s="268"/>
      <c r="E39" s="278" t="s">
        <v>180</v>
      </c>
      <c r="F39" s="268"/>
      <c r="G39" s="266" t="s">
        <v>181</v>
      </c>
      <c r="H39" s="267"/>
      <c r="I39" s="267"/>
      <c r="J39" s="267"/>
      <c r="K39" s="267"/>
      <c r="L39" s="267"/>
      <c r="M39" s="267"/>
      <c r="N39" s="268"/>
      <c r="O39" s="291"/>
      <c r="P39" s="267"/>
      <c r="Q39" s="267"/>
      <c r="R39" s="267"/>
      <c r="S39" s="268"/>
      <c r="T39" s="35" t="str">
        <f>IF(A39="NO",'T2.11.5 T2.6 MHoop Brace Spt'!$H$27,"NA")</f>
        <v>NA</v>
      </c>
      <c r="U39" s="35" t="str">
        <f>IF(A39="NO",'T2.11.5 T2.6 MHoop Brace Spt'!$H$28,"NA")</f>
        <v>NA</v>
      </c>
      <c r="V39" s="35" t="str">
        <f>IF(A39="NO",'T2.11.5 T2.6 MHoop Brace Spt'!$H$29,"NA")</f>
        <v>NA</v>
      </c>
      <c r="W39" s="35" t="str">
        <f>IF(A39="NO",'T2.11.5 T2.6 MHoop Brace Spt'!$H$30,"NA")</f>
        <v>NA</v>
      </c>
      <c r="X39" s="35" t="str">
        <f>IF(A39="NO",'T2.11.5 T2.6 MHoop Brace Spt'!$H$31,"NA")</f>
        <v>NA</v>
      </c>
      <c r="Y39" s="35" t="str">
        <f>IF(A39="NO",'T2.11.5 T2.6 MHoop Brace Spt'!$H$32,"NA")</f>
        <v>NA</v>
      </c>
      <c r="Z39" s="35" t="str">
        <f>IF(A39="NO",'T2.11.5 T2.6 MHoop Brace Spt'!$H$33,"NA")</f>
        <v>NA</v>
      </c>
      <c r="AA39" s="38" t="str">
        <f>IF(A39="NO",'T2.11.5 T2.6 MHoop Brace Spt'!$H$34,"NA")</f>
        <v>NA</v>
      </c>
      <c r="AB39" s="35" t="str">
        <f>IF(A39="NO",'T2.11.5 T2.6 MHoop Brace Spt'!$H$35,"NA")</f>
        <v>NA</v>
      </c>
      <c r="AC39" s="40" t="str">
        <f>IF(A39="N/A","",IF('T2.11.5 T2.6 MHoop Brace Spt'!$F$2="tubes + composite",'T2.11.5 T2.6 MHoop Brace Spt'!E5,""))</f>
        <v/>
      </c>
      <c r="AD39" s="40" t="str">
        <f>IF(A39="N/A","",IF('T2.11.5 T2.6 MHoop Brace Spt'!$F$2="tubes + composite",'T2.11.5 T2.6 MHoop Brace Spt'!$E$6,""))</f>
        <v/>
      </c>
      <c r="AE39" s="39" t="str">
        <f>IF(A39="N/A","",IF('T2.11.5 T2.6 MHoop Brace Spt'!$F$2="tubes + composite",'T2.11.5 T2.6 MHoop Brace Spt'!$E$15,""))</f>
        <v/>
      </c>
      <c r="AF39" s="40" t="str">
        <f>IF(A39="N/A","",IF('T2.11.5 T2.6 MHoop Brace Spt'!$F$2="tubes + composite",'T2.11.5 T2.6 MHoop Brace Spt'!$E$16,""))</f>
        <v/>
      </c>
      <c r="AG39" s="31"/>
      <c r="AH39" s="31"/>
      <c r="AI39" s="31"/>
      <c r="AJ39" s="31"/>
      <c r="AK39" s="31"/>
      <c r="AL39" s="31"/>
      <c r="AM39" s="31"/>
      <c r="AN39" s="31"/>
      <c r="AO39" s="40" t="str">
        <f>IF('T2.11.5 T2.6 MHoop Brace Spt'!F2="tubing only","",'T2.11.5 T2.6 MHoop Brace Spt'!F5)</f>
        <v/>
      </c>
      <c r="AP39" s="39" t="str">
        <f>IF('T2.11.5 T2.6 MHoop Brace Spt'!F2="tubing only","",'T2.11.5 T2.6 MHoop Brace Spt'!F18)</f>
        <v/>
      </c>
      <c r="AQ39" s="40" t="str">
        <f>IF('T2.11.5 T2.6 MHoop Brace Spt'!$F$2="tubing only","",'T2.11.5 T2.6 MHoop Brace Spt'!$F$20)</f>
        <v/>
      </c>
      <c r="AR39" s="40" t="str">
        <f>IF('T2.11.5 T2.6 MHoop Brace Spt'!$F$2="tubing only","",'T2.11.5 T2.6 MHoop Brace Spt'!$F$21)</f>
        <v/>
      </c>
      <c r="AS39" s="57" t="str">
        <f>IF('T2.11.5 T2.6 MHoop Brace Spt'!F2="tubing only","",'T2.11.5 T2.6 MHoop Brace Spt'!F22)</f>
        <v/>
      </c>
    </row>
    <row r="40" spans="1:45" ht="12.75" customHeight="1">
      <c r="A40" s="277" t="str">
        <f>IF(A37="no","NO","N/A")</f>
        <v>N/A</v>
      </c>
      <c r="B40" s="268"/>
      <c r="C40" s="277" t="str">
        <f t="shared" si="0"/>
        <v>N/A</v>
      </c>
      <c r="D40" s="268"/>
      <c r="E40" s="302" t="s">
        <v>182</v>
      </c>
      <c r="F40" s="268"/>
      <c r="G40" s="266" t="s">
        <v>183</v>
      </c>
      <c r="H40" s="267"/>
      <c r="I40" s="267"/>
      <c r="J40" s="267"/>
      <c r="K40" s="267"/>
      <c r="L40" s="267"/>
      <c r="M40" s="267"/>
      <c r="N40" s="268"/>
      <c r="O40" s="291"/>
      <c r="P40" s="267"/>
      <c r="Q40" s="267"/>
      <c r="R40" s="267"/>
      <c r="S40" s="268"/>
      <c r="T40" s="35" t="str">
        <f>IF(A40="N/A","NA",IF(OR('T2.17 Main Hoop Attachments'!C8="FAIL",'T2.17 Main Hoop Attachments'!E8="FAIL",'T2.17 Main Hoop Attachments'!G8="FAIL",'T2.17 Main Hoop Attachments'!I8="FAIL"),"FA","PA"))</f>
        <v>NA</v>
      </c>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row>
    <row r="41" spans="1:45" ht="12.75" customHeight="1">
      <c r="A41" s="277" t="str">
        <f>IF(A36="no","NO","N/A")</f>
        <v>N/A</v>
      </c>
      <c r="B41" s="268"/>
      <c r="C41" s="277" t="str">
        <f t="shared" si="0"/>
        <v>N/A</v>
      </c>
      <c r="D41" s="268"/>
      <c r="E41" s="278" t="s">
        <v>182</v>
      </c>
      <c r="F41" s="268"/>
      <c r="G41" s="266" t="s">
        <v>184</v>
      </c>
      <c r="H41" s="267"/>
      <c r="I41" s="267"/>
      <c r="J41" s="267"/>
      <c r="K41" s="267"/>
      <c r="L41" s="267"/>
      <c r="M41" s="267"/>
      <c r="N41" s="268"/>
      <c r="O41" s="291"/>
      <c r="P41" s="267"/>
      <c r="Q41" s="267"/>
      <c r="R41" s="267"/>
      <c r="S41" s="268"/>
      <c r="T41" s="35" t="str">
        <f>IF('T2.17 Front Hoop Attachments'!C3=0,"CH",IF(A41="N/A","NA",IF(OR('T2.17 Front Hoop Attachments'!C8="FAIL",'T2.17 Front Hoop Attachments'!E8="FAIL",'T2.17 Front Hoop Attachments'!G8="FAIL",'T2.17 Front Hoop Attachments'!I8="FAIL"),"FA","PA")))</f>
        <v>NA</v>
      </c>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row>
    <row r="42" spans="1:45" ht="12.75" customHeight="1">
      <c r="A42" s="277" t="str">
        <f>IF(OR('T2.17 Hoop B''ing Attachments'!C3="YES",'T2.17 Hoop B''ing Attachments'!C6="YES"),"NO","N/A")</f>
        <v>N/A</v>
      </c>
      <c r="B42" s="268"/>
      <c r="C42" s="277" t="str">
        <f t="shared" si="0"/>
        <v>N/A</v>
      </c>
      <c r="D42" s="268"/>
      <c r="E42" s="278" t="s">
        <v>182</v>
      </c>
      <c r="F42" s="268"/>
      <c r="G42" s="266" t="s">
        <v>185</v>
      </c>
      <c r="H42" s="267"/>
      <c r="I42" s="267"/>
      <c r="J42" s="267"/>
      <c r="K42" s="267"/>
      <c r="L42" s="267"/>
      <c r="M42" s="267"/>
      <c r="N42" s="268"/>
      <c r="O42" s="291"/>
      <c r="P42" s="267"/>
      <c r="Q42" s="267"/>
      <c r="R42" s="267"/>
      <c r="S42" s="268"/>
      <c r="T42" s="35" t="str">
        <f>IF(A42="N/A","NA",IF(OR('T2.17 Hoop B''ing Attachments'!C9="FAIL",'T2.17 Hoop B''ing Attachments'!E9="FAIL"),"FA","PA"))</f>
        <v>NA</v>
      </c>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row>
    <row r="43" spans="1:45" ht="12.75" customHeight="1">
      <c r="A43" s="277" t="str">
        <f>IF(A35="no","NO","N/A")</f>
        <v>N/A</v>
      </c>
      <c r="B43" s="268"/>
      <c r="C43" s="277" t="str">
        <f t="shared" si="0"/>
        <v>N/A</v>
      </c>
      <c r="D43" s="268"/>
      <c r="E43" s="278" t="s">
        <v>186</v>
      </c>
      <c r="F43" s="268"/>
      <c r="G43" s="266" t="s">
        <v>187</v>
      </c>
      <c r="H43" s="267"/>
      <c r="I43" s="267"/>
      <c r="J43" s="267"/>
      <c r="K43" s="267"/>
      <c r="L43" s="267"/>
      <c r="M43" s="267"/>
      <c r="N43" s="268"/>
      <c r="O43" s="291"/>
      <c r="P43" s="267"/>
      <c r="Q43" s="267"/>
      <c r="R43" s="267"/>
      <c r="S43" s="268"/>
      <c r="T43" s="35" t="str">
        <f>IF(A43="N/A","NA",IF('T2.18.5 IA Attachments'!C4="FAIL","FA","PA"))</f>
        <v>NA</v>
      </c>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row>
    <row r="44" spans="1:45" ht="12.75" customHeight="1">
      <c r="A44" s="277" t="str">
        <f>IF(OR('T3.5 Harness Attachments'!Q34="YES",'T3.5 Harness Attachments'!Q35="YES",'T3.5 Harness Attachments'!Q36="YES",'T3.5 Harness Attachments'!Q37="YES"),"NO","N/A")</f>
        <v>N/A</v>
      </c>
      <c r="B44" s="268"/>
      <c r="C44" s="277" t="str">
        <f t="shared" si="0"/>
        <v>N/A</v>
      </c>
      <c r="D44" s="268"/>
      <c r="E44" s="278" t="s">
        <v>188</v>
      </c>
      <c r="F44" s="268"/>
      <c r="G44" s="266" t="s">
        <v>189</v>
      </c>
      <c r="H44" s="267"/>
      <c r="I44" s="267"/>
      <c r="J44" s="267"/>
      <c r="K44" s="267"/>
      <c r="L44" s="267"/>
      <c r="M44" s="267"/>
      <c r="N44" s="268"/>
      <c r="O44" s="291"/>
      <c r="P44" s="267"/>
      <c r="Q44" s="267"/>
      <c r="R44" s="267"/>
      <c r="S44" s="268"/>
      <c r="T44" s="35" t="str">
        <f>IF(A44="N/A","NA",IF('T3.5 Harness Attachments'!A35="PASS","PA","FA"))</f>
        <v>NA</v>
      </c>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row>
    <row r="45" spans="1:45" ht="12.75" customHeight="1">
      <c r="A45" s="277" t="s">
        <v>145</v>
      </c>
      <c r="B45" s="268"/>
      <c r="C45" s="277" t="s">
        <v>145</v>
      </c>
      <c r="D45" s="268"/>
      <c r="E45" s="278" t="s">
        <v>190</v>
      </c>
      <c r="F45" s="268"/>
      <c r="G45" s="266" t="str">
        <f>IF(D17="electric vehicle","Accumulator Container","N/A")</f>
        <v>N/A</v>
      </c>
      <c r="H45" s="267"/>
      <c r="I45" s="267"/>
      <c r="J45" s="267"/>
      <c r="K45" s="267"/>
      <c r="L45" s="267"/>
      <c r="M45" s="267"/>
      <c r="N45" s="268"/>
      <c r="O45" s="294"/>
      <c r="P45" s="267"/>
      <c r="Q45" s="267"/>
      <c r="R45" s="267"/>
      <c r="S45" s="268"/>
      <c r="T45" s="59"/>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row>
    <row r="46" spans="1:45" ht="12.75" customHeight="1">
      <c r="A46" s="306" t="s">
        <v>145</v>
      </c>
      <c r="B46" s="268"/>
      <c r="C46" s="306" t="str">
        <f>IF(A46="N/A","N/A",IF(A46="YES","NO","YES"))</f>
        <v>N/A</v>
      </c>
      <c r="D46" s="268"/>
      <c r="E46" s="278" t="s">
        <v>191</v>
      </c>
      <c r="F46" s="268"/>
      <c r="G46" s="266" t="str">
        <f>IF(D17="electric vehicle","Accumulator Attachment","N/A")</f>
        <v>N/A</v>
      </c>
      <c r="H46" s="267"/>
      <c r="I46" s="267"/>
      <c r="J46" s="267"/>
      <c r="K46" s="267"/>
      <c r="L46" s="267"/>
      <c r="M46" s="267"/>
      <c r="N46" s="268"/>
      <c r="O46" s="291"/>
      <c r="P46" s="267"/>
      <c r="Q46" s="267"/>
      <c r="R46" s="267"/>
      <c r="S46" s="268"/>
      <c r="T46" s="59"/>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row>
    <row r="47" spans="1:45" ht="12.75" customHeight="1">
      <c r="A47" s="306" t="str">
        <f>IF(NOT('EV6.5.1&amp;3 Accumulator Protect.'!F2="tubing only"),"NO",IF('EV6.5.1&amp;3 Accumulator Protect.'!G17="YES","YES","NO"))</f>
        <v>YES</v>
      </c>
      <c r="B47" s="268"/>
      <c r="C47" s="306" t="str">
        <f>IF(A47="N/A","N/A",IF(A47="YES","NO","YES"))</f>
        <v>NO</v>
      </c>
      <c r="D47" s="268"/>
      <c r="E47" s="278" t="s">
        <v>192</v>
      </c>
      <c r="F47" s="268"/>
      <c r="G47" s="266" t="str">
        <f>IF(D17="electric vehicle","Accumulator Protection","N/A")</f>
        <v>N/A</v>
      </c>
      <c r="H47" s="267"/>
      <c r="I47" s="267"/>
      <c r="J47" s="267"/>
      <c r="K47" s="267"/>
      <c r="L47" s="267"/>
      <c r="M47" s="267"/>
      <c r="N47" s="268"/>
      <c r="O47" s="291"/>
      <c r="P47" s="267"/>
      <c r="Q47" s="267"/>
      <c r="R47" s="267"/>
      <c r="S47" s="268"/>
      <c r="T47" s="35" t="str">
        <f>IF($A$47="NO",'EV6.5.1&amp;3 Accumulator Protect.'!$K$27,"NA")</f>
        <v>NA</v>
      </c>
      <c r="U47" s="35" t="str">
        <f>IF($A$47="NO",'EV6.5.1&amp;3 Accumulator Protect.'!$K$28,"NA")</f>
        <v>NA</v>
      </c>
      <c r="V47" s="35" t="str">
        <f>IF($A$47="NO",'EV6.5.1&amp;3 Accumulator Protect.'!$K$29,"NA")</f>
        <v>NA</v>
      </c>
      <c r="W47" s="35" t="str">
        <f>IF($A$47="NO",'EV6.5.1&amp;3 Accumulator Protect.'!$K$30,"NA")</f>
        <v>NA</v>
      </c>
      <c r="X47" s="35" t="str">
        <f>IF($A$47="NO",'EV6.5.1&amp;3 Accumulator Protect.'!$K$31,"NA")</f>
        <v>NA</v>
      </c>
      <c r="Y47" s="35" t="str">
        <f>IF($A$47="NO",'EV6.5.1&amp;3 Accumulator Protect.'!$K$32,"NA")</f>
        <v>NA</v>
      </c>
      <c r="Z47" s="35" t="str">
        <f>IF($A$47="NO",'EV6.5.1&amp;3 Accumulator Protect.'!$K$33,"NA")</f>
        <v>NA</v>
      </c>
      <c r="AA47" s="38" t="str">
        <f>IF($A$47="NO",'EV6.5.1&amp;3 Accumulator Protect.'!$K$34,"NA")</f>
        <v>NA</v>
      </c>
      <c r="AB47" s="35" t="str">
        <f>IF($A$47="NO",'EV6.5.1&amp;3 Accumulator Protect.'!$K$35,"NA")</f>
        <v>NA</v>
      </c>
      <c r="AC47" s="40" t="str">
        <f>IF('EV6.5.1&amp;3 Accumulator Protect.'!$F$2="tubing only",'EV6.5.1&amp;3 Accumulator Protect.'!$E$5,"")</f>
        <v>Steel</v>
      </c>
      <c r="AD47" s="40" t="str">
        <f>IF('EV6.5.1&amp;3 Accumulator Protect.'!$F$2="tubing only",'EV6.5.1&amp;3 Accumulator Protect.'!$E$6,"")</f>
        <v>Round</v>
      </c>
      <c r="AE47" s="39">
        <f>IF('EV6.5.1&amp;3 Accumulator Protect.'!$F$2="tubing only",'EV6.5.1&amp;3 Accumulator Protect.'!$E$15,"")</f>
        <v>25.4</v>
      </c>
      <c r="AF47" s="40">
        <f>IF('EV6.5.1&amp;3 Accumulator Protect.'!$F$2="tubing only",'EV6.5.1&amp;3 Accumulator Protect.'!$E$16,"")</f>
        <v>1.6</v>
      </c>
      <c r="AG47" s="40" t="str">
        <f>IF('EV6.5.1&amp;3 Accumulator Protect.'!$F$2="tubing only",IF('EV6.5.1&amp;3 Accumulator Protect.'!$F$14&gt;0,'EV6.5.1&amp;3 Accumulator Protect.'!$F$5,""),"")</f>
        <v/>
      </c>
      <c r="AH47" s="40" t="str">
        <f>IF('EV6.5.1&amp;3 Accumulator Protect.'!$F$2="tubing only",IF('EV6.5.1&amp;3 Accumulator Protect.'!$F$14&gt;0,'EV6.5.1&amp;3 Accumulator Protect.'!$F$6,""),"")</f>
        <v/>
      </c>
      <c r="AI47" s="39" t="str">
        <f>IF('EV6.5.1&amp;3 Accumulator Protect.'!$F$2="tubing only",IF('EV6.5.1&amp;3 Accumulator Protect.'!$F$14&gt;0,'EV6.5.1&amp;3 Accumulator Protect.'!$F$15,""),"")</f>
        <v/>
      </c>
      <c r="AJ47" s="40" t="str">
        <f>IF('EV6.5.1&amp;3 Accumulator Protect.'!$F$2="tubing only",IF('EV6.5.1&amp;3 Accumulator Protect.'!$F$14&gt;0,'EV6.5.1&amp;3 Accumulator Protect.'!$F$16,""),"")</f>
        <v/>
      </c>
      <c r="AK47" s="40" t="str">
        <f>IF('EV6.5.1&amp;3 Accumulator Protect.'!$F$2="tubing only",IF('EV6.5.1&amp;3 Accumulator Protect.'!$G$14&gt;0,'EV6.5.1&amp;3 Accumulator Protect.'!$G$5,""),"")</f>
        <v/>
      </c>
      <c r="AL47" s="40" t="str">
        <f>IF('EV6.5.1&amp;3 Accumulator Protect.'!$F$2="tubing only",IF('EV6.5.1&amp;3 Accumulator Protect.'!$G$14&gt;0,'EV6.5.1&amp;3 Accumulator Protect.'!$G$6,""),"")</f>
        <v/>
      </c>
      <c r="AM47" s="39" t="str">
        <f>IF('EV6.5.1&amp;3 Accumulator Protect.'!$F$2="tubing only",IF('EV6.5.1&amp;3 Accumulator Protect.'!$G$14&gt;0,'EV6.5.1&amp;3 Accumulator Protect.'!$G$15,""),"")</f>
        <v/>
      </c>
      <c r="AN47" s="40" t="str">
        <f>IF('EV6.5.1&amp;3 Accumulator Protect.'!$F$2="tubing only",IF('EV6.5.1&amp;3 Accumulator Protect.'!$G$14&gt;0,'EV6.5.1&amp;3 Accumulator Protect.'!$G$16,""),"")</f>
        <v/>
      </c>
      <c r="AO47" s="40" t="str">
        <f>IF('EV6.5.1&amp;3 Accumulator Protect.'!$F$2="Tubing only","",'EV6.5.1&amp;3 Accumulator Protect.'!$I$5)</f>
        <v/>
      </c>
      <c r="AP47" s="39" t="str">
        <f>IF('EV6.5.1&amp;3 Accumulator Protect.'!$F$2="Tubing only","",'EV6.5.1&amp;3 Accumulator Protect.'!$I$18)</f>
        <v/>
      </c>
      <c r="AQ47" s="40" t="str">
        <f>IF('EV6.5.1&amp;3 Accumulator Protect.'!$F$2="Tubing only","",'EV6.5.1&amp;3 Accumulator Protect.'!$I$20)</f>
        <v/>
      </c>
      <c r="AR47" s="40" t="str">
        <f>IF('EV6.5.1&amp;3 Accumulator Protect.'!$F$2="Tubing only","",'EV6.5.1&amp;3 Accumulator Protect.'!$I$21)</f>
        <v/>
      </c>
      <c r="AS47" s="57" t="str">
        <f>IF('EV6.5.1&amp;3 Accumulator Protect.'!$F$2="Tubing only","",'EV6.5.1&amp;3 Accumulator Protect.'!$I$22)</f>
        <v/>
      </c>
    </row>
    <row r="48" spans="1:45" ht="12.75" customHeight="1">
      <c r="A48" s="306" t="str">
        <f>IF(NOT('EV5.4 Tract. System Prot''n'!F2="tubing only"),"NO",IF('EV5.4 Tract. System Prot''n'!G17="YES","YES","NO"))</f>
        <v>YES</v>
      </c>
      <c r="B48" s="268"/>
      <c r="C48" s="306" t="str">
        <f>IF(A48="N/A","N/A",IF(A48="YES","NO","YES"))</f>
        <v>NO</v>
      </c>
      <c r="D48" s="268"/>
      <c r="E48" s="278" t="s">
        <v>194</v>
      </c>
      <c r="F48" s="268"/>
      <c r="G48" s="266" t="str">
        <f>IF(D17="electric vehicle","Tractive System Protection","N/A")</f>
        <v>N/A</v>
      </c>
      <c r="H48" s="267"/>
      <c r="I48" s="267"/>
      <c r="J48" s="267"/>
      <c r="K48" s="267"/>
      <c r="L48" s="267"/>
      <c r="M48" s="267"/>
      <c r="N48" s="268"/>
      <c r="O48" s="291"/>
      <c r="P48" s="267"/>
      <c r="Q48" s="267"/>
      <c r="R48" s="267"/>
      <c r="S48" s="268"/>
      <c r="T48" s="51" t="str">
        <f>IF($A$48="NO",'EV5.4 Tract. System Prot''n'!$K$27,"NA")</f>
        <v>NA</v>
      </c>
      <c r="U48" s="51" t="str">
        <f>IF($A$48="NO",'EV5.4 Tract. System Prot''n'!$K$28,"NA")</f>
        <v>NA</v>
      </c>
      <c r="V48" s="51" t="str">
        <f>IF($A$48="NO",'EV5.4 Tract. System Prot''n'!$K$29,"NA")</f>
        <v>NA</v>
      </c>
      <c r="W48" s="51" t="str">
        <f>IF($A$48="NO",'EV5.4 Tract. System Prot''n'!$K$30,"NA")</f>
        <v>NA</v>
      </c>
      <c r="X48" s="51" t="str">
        <f>IF($A$48="NO",'EV5.4 Tract. System Prot''n'!$K$31,"NA")</f>
        <v>NA</v>
      </c>
      <c r="Y48" s="51" t="str">
        <f>IF($A$48="NO",'EV5.4 Tract. System Prot''n'!$K$32,"NA")</f>
        <v>NA</v>
      </c>
      <c r="Z48" s="51" t="str">
        <f>IF($A$48="NO",'EV5.4 Tract. System Prot''n'!$K$33,"NA")</f>
        <v>NA</v>
      </c>
      <c r="AA48" s="38" t="str">
        <f>IF($A$48="NO",'EV5.4 Tract. System Prot''n'!$K$34,"NA")</f>
        <v>NA</v>
      </c>
      <c r="AB48" s="51" t="str">
        <f>IF($A$48="NO",'EV5.4 Tract. System Prot''n'!$K$35,"NA")</f>
        <v>NA</v>
      </c>
      <c r="AC48" s="54" t="str">
        <f>IF('EV5.4 Tract. System Prot''n'!$F$2="tubing only",'EV5.4 Tract. System Prot''n'!$E$5,"")</f>
        <v>Steel</v>
      </c>
      <c r="AD48" s="54" t="str">
        <f>IF('EV5.4 Tract. System Prot''n'!$F$2="tubing only",'EV5.4 Tract. System Prot''n'!$E$6,"")</f>
        <v>Round</v>
      </c>
      <c r="AE48" s="55">
        <f>IF('EV5.4 Tract. System Prot''n'!$F$2="tubing only",'EV5.4 Tract. System Prot''n'!$E$15,"")</f>
        <v>25.4</v>
      </c>
      <c r="AF48" s="54">
        <f>IF('EV5.4 Tract. System Prot''n'!$F$2="tubing only",'EV5.4 Tract. System Prot''n'!$E$16,"")</f>
        <v>1.2</v>
      </c>
      <c r="AG48" s="54" t="str">
        <f>IF('EV5.4 Tract. System Prot''n'!$F$2="tubing only",IF('EV5.4 Tract. System Prot''n'!$F$14&gt;0,'EV5.4 Tract. System Prot''n'!$F$5,""),"")</f>
        <v/>
      </c>
      <c r="AH48" s="54" t="str">
        <f>IF('EV5.4 Tract. System Prot''n'!$F$2="tubing only",IF('EV5.4 Tract. System Prot''n'!$F$14&gt;0,'EV5.4 Tract. System Prot''n'!$F$6,""),"")</f>
        <v/>
      </c>
      <c r="AI48" s="55" t="str">
        <f>IF('EV5.4 Tract. System Prot''n'!$F$2="tubing only",IF('EV5.4 Tract. System Prot''n'!$F$14&gt;0,'EV5.4 Tract. System Prot''n'!$F$15,""),"")</f>
        <v/>
      </c>
      <c r="AJ48" s="54" t="str">
        <f>IF('EV5.4 Tract. System Prot''n'!$F$2="tubing only",IF('EV5.4 Tract. System Prot''n'!$F$14&gt;0,'EV5.4 Tract. System Prot''n'!$F$16,""),"")</f>
        <v/>
      </c>
      <c r="AK48" s="54" t="str">
        <f>IF('EV5.4 Tract. System Prot''n'!$F$2="tubing only",IF('EV5.4 Tract. System Prot''n'!$G$14&gt;0,'EV5.4 Tract. System Prot''n'!$G$5,""),"")</f>
        <v/>
      </c>
      <c r="AL48" s="54" t="str">
        <f>IF('EV5.4 Tract. System Prot''n'!$F$2="tubing only",IF('EV5.4 Tract. System Prot''n'!$G$14&gt;0,'EV5.4 Tract. System Prot''n'!$G$6,""),"")</f>
        <v/>
      </c>
      <c r="AM48" s="55" t="str">
        <f>IF('EV5.4 Tract. System Prot''n'!$F$2="tubing only",IF('EV5.4 Tract. System Prot''n'!$G$14&gt;0,'EV5.4 Tract. System Prot''n'!$G$15,""),"")</f>
        <v/>
      </c>
      <c r="AN48" s="54" t="str">
        <f>IF('EV5.4 Tract. System Prot''n'!$F$2="tubing only",IF('EV5.4 Tract. System Prot''n'!$G$14&gt;0,'EV5.4 Tract. System Prot''n'!$G$16,""),"")</f>
        <v/>
      </c>
      <c r="AO48" s="40" t="str">
        <f>IF('EV5.4 Tract. System Prot''n'!$F$2="Tubing only","",'EV5.4 Tract. System Prot''n'!$I$5)</f>
        <v/>
      </c>
      <c r="AP48" s="39" t="str">
        <f>IF('EV5.4 Tract. System Prot''n'!$F$2="Tubing only","",'EV5.4 Tract. System Prot''n'!$I$18)</f>
        <v/>
      </c>
      <c r="AQ48" s="40" t="str">
        <f>IF('EV5.4 Tract. System Prot''n'!$F$2="Tubing only","",'EV5.4 Tract. System Prot''n'!$I$20)</f>
        <v/>
      </c>
      <c r="AR48" s="40" t="str">
        <f>IF('EV5.4 Tract. System Prot''n'!$F$2="Tubing only","",'EV5.4 Tract. System Prot''n'!$I$21)</f>
        <v/>
      </c>
      <c r="AS48" s="57" t="str">
        <f>IF('EV5.4 Tract. System Prot''n'!$F$2="Tubing only","",'EV5.4 Tract. System Prot''n'!$I$22)</f>
        <v/>
      </c>
    </row>
    <row r="49" spans="1:45" ht="12.75" customHeight="1">
      <c r="A49" s="1" t="s">
        <v>195</v>
      </c>
      <c r="B49" s="6"/>
      <c r="C49" s="6"/>
      <c r="D49" s="6"/>
      <c r="E49" s="6"/>
      <c r="F49" s="6"/>
      <c r="G49" s="6"/>
      <c r="H49" s="6"/>
      <c r="I49" s="6"/>
      <c r="J49" s="6"/>
      <c r="K49" s="6"/>
      <c r="L49" s="6"/>
      <c r="M49" s="6"/>
      <c r="N49" s="6"/>
      <c r="O49" s="6"/>
      <c r="P49" s="6"/>
      <c r="Q49" s="6"/>
      <c r="R49" s="6"/>
      <c r="S49" s="6"/>
      <c r="T49" s="305"/>
      <c r="U49" s="6"/>
      <c r="V49" s="6"/>
      <c r="W49" s="6"/>
      <c r="X49" s="6"/>
      <c r="Y49" s="6"/>
      <c r="Z49" s="6"/>
      <c r="AA49" s="6"/>
      <c r="AB49" s="6"/>
      <c r="AC49" s="6"/>
      <c r="AD49" s="6"/>
      <c r="AE49" s="6"/>
      <c r="AF49" s="6"/>
      <c r="AG49" s="6"/>
      <c r="AH49" s="6"/>
      <c r="AI49" s="6"/>
      <c r="AJ49" s="6"/>
      <c r="AK49" s="6"/>
      <c r="AL49" s="6"/>
      <c r="AM49" s="6"/>
      <c r="AN49" s="6"/>
      <c r="AO49" s="6"/>
      <c r="AP49" s="6"/>
      <c r="AQ49" s="6"/>
      <c r="AR49" s="6"/>
      <c r="AS49" s="6"/>
    </row>
    <row r="50" spans="1:45" ht="12.75" customHeight="1">
      <c r="A50" s="61" t="s">
        <v>196</v>
      </c>
      <c r="B50" s="307" t="s">
        <v>197</v>
      </c>
      <c r="C50" s="264"/>
      <c r="D50" s="264"/>
      <c r="E50" s="264"/>
      <c r="F50" s="264"/>
      <c r="G50" s="264"/>
      <c r="H50" s="264"/>
      <c r="I50" s="264"/>
      <c r="J50" s="264"/>
      <c r="K50" s="264"/>
      <c r="L50" s="264"/>
      <c r="M50" s="264"/>
      <c r="N50" s="264"/>
      <c r="O50" s="264"/>
      <c r="P50" s="264"/>
      <c r="Q50" s="264"/>
      <c r="R50" s="264"/>
      <c r="S50" s="264"/>
      <c r="T50" s="264"/>
      <c r="U50" s="6"/>
      <c r="V50" s="6"/>
      <c r="W50" s="6"/>
      <c r="X50" s="6"/>
      <c r="Y50" s="6"/>
      <c r="Z50" s="6"/>
      <c r="AA50" s="6"/>
      <c r="AB50" s="6"/>
      <c r="AC50" s="6"/>
      <c r="AD50" s="6"/>
      <c r="AE50" s="6"/>
      <c r="AF50" s="6"/>
      <c r="AG50" s="6"/>
      <c r="AH50" s="6"/>
      <c r="AI50" s="6"/>
      <c r="AJ50" s="6"/>
      <c r="AK50" s="6"/>
      <c r="AL50" s="6"/>
      <c r="AM50" s="6"/>
      <c r="AN50" s="6"/>
      <c r="AO50" s="6"/>
      <c r="AP50" s="6"/>
      <c r="AQ50" s="6"/>
      <c r="AR50" s="6"/>
      <c r="AS50" s="6"/>
    </row>
    <row r="51" spans="1:45" ht="12.75" customHeight="1">
      <c r="A51" s="61" t="s">
        <v>196</v>
      </c>
      <c r="B51" s="307" t="s">
        <v>198</v>
      </c>
      <c r="C51" s="264"/>
      <c r="D51" s="264"/>
      <c r="E51" s="264"/>
      <c r="F51" s="264"/>
      <c r="G51" s="264"/>
      <c r="H51" s="264"/>
      <c r="I51" s="264"/>
      <c r="J51" s="264"/>
      <c r="K51" s="264"/>
      <c r="L51" s="264"/>
      <c r="M51" s="264"/>
      <c r="N51" s="264"/>
      <c r="O51" s="264"/>
      <c r="P51" s="264"/>
      <c r="Q51" s="264"/>
      <c r="R51" s="264"/>
      <c r="S51" s="264"/>
      <c r="T51" s="264"/>
      <c r="U51" s="6"/>
      <c r="V51" s="6"/>
      <c r="W51" s="6"/>
      <c r="X51" s="6"/>
      <c r="Y51" s="6"/>
      <c r="Z51" s="6"/>
      <c r="AA51" s="6"/>
      <c r="AB51" s="6"/>
      <c r="AC51" s="6"/>
      <c r="AD51" s="6"/>
      <c r="AE51" s="6"/>
      <c r="AF51" s="6"/>
      <c r="AG51" s="6"/>
      <c r="AH51" s="6"/>
      <c r="AI51" s="6"/>
      <c r="AJ51" s="6"/>
      <c r="AK51" s="6"/>
      <c r="AL51" s="6"/>
      <c r="AM51" s="6"/>
      <c r="AN51" s="6"/>
      <c r="AO51" s="6"/>
      <c r="AP51" s="6"/>
      <c r="AQ51" s="6"/>
      <c r="AR51" s="6"/>
      <c r="AS51" s="6"/>
    </row>
    <row r="52" spans="1:45" ht="12.75" customHeight="1">
      <c r="A52" s="61" t="s">
        <v>196</v>
      </c>
      <c r="B52" s="307" t="s">
        <v>199</v>
      </c>
      <c r="C52" s="264"/>
      <c r="D52" s="264"/>
      <c r="E52" s="264"/>
      <c r="F52" s="264"/>
      <c r="G52" s="264"/>
      <c r="H52" s="264"/>
      <c r="I52" s="264"/>
      <c r="J52" s="264"/>
      <c r="K52" s="264"/>
      <c r="L52" s="264"/>
      <c r="M52" s="264"/>
      <c r="N52" s="264"/>
      <c r="O52" s="264"/>
      <c r="P52" s="264"/>
      <c r="Q52" s="264"/>
      <c r="R52" s="264"/>
      <c r="S52" s="264"/>
      <c r="T52" s="264"/>
      <c r="U52" s="6"/>
      <c r="V52" s="6"/>
      <c r="W52" s="6"/>
      <c r="X52" s="6"/>
      <c r="Y52" s="6"/>
      <c r="Z52" s="6"/>
      <c r="AA52" s="6"/>
      <c r="AB52" s="6"/>
      <c r="AC52" s="6"/>
      <c r="AD52" s="6"/>
      <c r="AE52" s="6"/>
      <c r="AF52" s="6"/>
      <c r="AG52" s="6"/>
      <c r="AH52" s="6"/>
      <c r="AI52" s="6"/>
      <c r="AJ52" s="6"/>
      <c r="AK52" s="6"/>
      <c r="AL52" s="6"/>
      <c r="AM52" s="6"/>
      <c r="AN52" s="6"/>
      <c r="AO52" s="6"/>
      <c r="AP52" s="6"/>
      <c r="AQ52" s="6"/>
      <c r="AR52" s="6"/>
      <c r="AS52" s="6"/>
    </row>
    <row r="53" spans="1:45" ht="12.75" customHeight="1">
      <c r="A53" s="61" t="s">
        <v>196</v>
      </c>
      <c r="B53" s="307" t="s">
        <v>200</v>
      </c>
      <c r="C53" s="264"/>
      <c r="D53" s="264"/>
      <c r="E53" s="264"/>
      <c r="F53" s="264"/>
      <c r="G53" s="264"/>
      <c r="H53" s="264"/>
      <c r="I53" s="264"/>
      <c r="J53" s="264"/>
      <c r="K53" s="264"/>
      <c r="L53" s="264"/>
      <c r="M53" s="264"/>
      <c r="N53" s="264"/>
      <c r="O53" s="264"/>
      <c r="P53" s="264"/>
      <c r="Q53" s="264"/>
      <c r="R53" s="264"/>
      <c r="S53" s="264"/>
      <c r="T53" s="264"/>
      <c r="U53" s="6"/>
      <c r="V53" s="6"/>
      <c r="W53" s="6"/>
      <c r="X53" s="6"/>
      <c r="Y53" s="6"/>
      <c r="Z53" s="6"/>
      <c r="AA53" s="6"/>
      <c r="AB53" s="6"/>
      <c r="AC53" s="6"/>
      <c r="AD53" s="6"/>
      <c r="AE53" s="6"/>
      <c r="AF53" s="6"/>
      <c r="AG53" s="6"/>
      <c r="AH53" s="6"/>
      <c r="AI53" s="6"/>
      <c r="AJ53" s="6"/>
      <c r="AK53" s="6"/>
      <c r="AL53" s="6"/>
      <c r="AM53" s="6"/>
      <c r="AN53" s="6"/>
      <c r="AO53" s="6"/>
      <c r="AP53" s="6"/>
      <c r="AQ53" s="6"/>
      <c r="AR53" s="6"/>
      <c r="AS53" s="6"/>
    </row>
    <row r="54" spans="1:45" ht="12.75" customHeight="1">
      <c r="A54" s="6"/>
      <c r="B54" s="6"/>
      <c r="C54" s="6"/>
      <c r="D54" s="6"/>
      <c r="E54" s="6"/>
      <c r="F54" s="6"/>
      <c r="G54" s="6"/>
      <c r="H54" s="6"/>
      <c r="I54" s="6"/>
      <c r="J54" s="6"/>
      <c r="K54" s="6"/>
      <c r="L54" s="6"/>
      <c r="M54" s="6"/>
      <c r="N54" s="6"/>
      <c r="O54" s="6"/>
      <c r="P54" s="6"/>
      <c r="Q54" s="6"/>
      <c r="R54" s="6"/>
      <c r="S54" s="6"/>
      <c r="T54" s="264"/>
      <c r="U54" s="6"/>
      <c r="V54" s="6"/>
      <c r="W54" s="6"/>
      <c r="X54" s="6"/>
      <c r="Y54" s="6"/>
      <c r="Z54" s="6"/>
      <c r="AA54" s="6"/>
      <c r="AB54" s="6"/>
      <c r="AC54" s="6"/>
      <c r="AD54" s="6"/>
      <c r="AE54" s="6"/>
      <c r="AF54" s="6"/>
      <c r="AG54" s="6"/>
      <c r="AH54" s="6"/>
      <c r="AI54" s="6"/>
      <c r="AJ54" s="6"/>
      <c r="AK54" s="6"/>
      <c r="AL54" s="6"/>
      <c r="AM54" s="6"/>
      <c r="AN54" s="6"/>
      <c r="AO54" s="6"/>
      <c r="AP54" s="6"/>
      <c r="AQ54" s="6"/>
      <c r="AR54" s="6"/>
      <c r="AS54" s="6"/>
    </row>
    <row r="55" spans="1:45" ht="12.75" customHeight="1">
      <c r="A55" s="300" t="s">
        <v>201</v>
      </c>
      <c r="B55" s="264"/>
      <c r="C55" s="264"/>
      <c r="D55" s="264"/>
      <c r="E55" s="264"/>
      <c r="F55" s="264"/>
      <c r="G55" s="264"/>
      <c r="H55" s="264"/>
      <c r="I55" s="264"/>
      <c r="J55" s="264"/>
      <c r="K55" s="264"/>
      <c r="L55" s="264"/>
      <c r="M55" s="264"/>
      <c r="N55" s="264"/>
      <c r="O55" s="264"/>
      <c r="P55" s="264"/>
      <c r="Q55" s="264"/>
      <c r="R55" s="264"/>
      <c r="S55" s="264"/>
      <c r="T55" s="264"/>
      <c r="U55" s="6"/>
      <c r="V55" s="6"/>
      <c r="W55" s="6"/>
      <c r="X55" s="6"/>
      <c r="Y55" s="6"/>
      <c r="Z55" s="6"/>
      <c r="AA55" s="6"/>
      <c r="AB55" s="6"/>
      <c r="AC55" s="6"/>
      <c r="AD55" s="6"/>
      <c r="AE55" s="6"/>
      <c r="AF55" s="6"/>
      <c r="AG55" s="6"/>
      <c r="AH55" s="6"/>
      <c r="AI55" s="6"/>
      <c r="AJ55" s="6"/>
      <c r="AK55" s="6"/>
      <c r="AL55" s="6"/>
      <c r="AM55" s="6"/>
      <c r="AN55" s="6"/>
      <c r="AO55" s="6"/>
      <c r="AP55" s="6"/>
      <c r="AQ55" s="6"/>
      <c r="AR55" s="6"/>
      <c r="AS55" s="6"/>
    </row>
    <row r="56" spans="1:45" ht="12.75" customHeight="1">
      <c r="A56" s="2" t="s">
        <v>202</v>
      </c>
      <c r="B56" s="6"/>
      <c r="C56" s="6"/>
      <c r="D56" s="6"/>
      <c r="E56" s="6"/>
      <c r="F56" s="6"/>
      <c r="G56" s="6"/>
      <c r="H56" s="6"/>
      <c r="I56" s="6"/>
      <c r="J56" s="6"/>
      <c r="K56" s="6"/>
      <c r="L56" s="6"/>
      <c r="M56" s="6"/>
      <c r="N56" s="6"/>
      <c r="O56" s="6"/>
      <c r="P56" s="6"/>
      <c r="Q56" s="6"/>
      <c r="R56" s="6"/>
      <c r="S56" s="6"/>
      <c r="T56" s="264"/>
      <c r="U56" s="6"/>
      <c r="V56" s="6"/>
      <c r="W56" s="6"/>
      <c r="X56" s="6"/>
      <c r="Y56" s="6"/>
      <c r="Z56" s="6"/>
      <c r="AA56" s="6"/>
      <c r="AB56" s="6"/>
      <c r="AC56" s="6"/>
      <c r="AD56" s="6"/>
      <c r="AE56" s="6"/>
      <c r="AF56" s="6"/>
      <c r="AG56" s="6"/>
      <c r="AH56" s="6"/>
      <c r="AI56" s="6"/>
      <c r="AJ56" s="6"/>
      <c r="AK56" s="6"/>
      <c r="AL56" s="6"/>
      <c r="AM56" s="6"/>
      <c r="AN56" s="6"/>
      <c r="AO56" s="6"/>
      <c r="AP56" s="6"/>
      <c r="AQ56" s="6"/>
      <c r="AR56" s="6"/>
      <c r="AS56" s="6"/>
    </row>
    <row r="57" spans="1:45" ht="12.75" customHeight="1">
      <c r="A57" s="308" t="s">
        <v>203</v>
      </c>
      <c r="B57" s="264"/>
      <c r="C57" s="264"/>
      <c r="D57" s="264"/>
      <c r="E57" s="264"/>
      <c r="F57" s="264"/>
      <c r="G57" s="264"/>
      <c r="H57" s="264"/>
      <c r="I57" s="264"/>
      <c r="J57" s="264"/>
      <c r="K57" s="264"/>
      <c r="L57" s="264"/>
      <c r="M57" s="264"/>
      <c r="N57" s="264"/>
      <c r="O57" s="264"/>
      <c r="P57" s="264"/>
      <c r="Q57" s="264"/>
      <c r="R57" s="264"/>
      <c r="S57" s="264"/>
      <c r="T57" s="264"/>
      <c r="U57" s="6"/>
      <c r="V57" s="6"/>
      <c r="W57" s="6"/>
      <c r="X57" s="6"/>
      <c r="Y57" s="6"/>
      <c r="Z57" s="6"/>
      <c r="AA57" s="6"/>
      <c r="AB57" s="6"/>
      <c r="AC57" s="6"/>
      <c r="AD57" s="6"/>
      <c r="AE57" s="6"/>
      <c r="AF57" s="6"/>
      <c r="AG57" s="6"/>
      <c r="AH57" s="6"/>
      <c r="AI57" s="6"/>
      <c r="AJ57" s="6"/>
      <c r="AK57" s="6"/>
      <c r="AL57" s="6"/>
      <c r="AM57" s="6"/>
      <c r="AN57" s="6"/>
      <c r="AO57" s="6"/>
      <c r="AP57" s="6"/>
      <c r="AQ57" s="6"/>
      <c r="AR57" s="6"/>
      <c r="AS57" s="6"/>
    </row>
    <row r="58" spans="1:45" ht="12.75" customHeight="1">
      <c r="A58" s="6"/>
      <c r="B58" s="6"/>
      <c r="C58" s="6"/>
      <c r="D58" s="6"/>
      <c r="E58" s="6"/>
      <c r="F58" s="6"/>
      <c r="G58" s="6"/>
      <c r="H58" s="6"/>
      <c r="I58" s="6"/>
      <c r="J58" s="6"/>
      <c r="K58" s="6"/>
      <c r="L58" s="6"/>
      <c r="M58" s="6"/>
      <c r="N58" s="6"/>
      <c r="O58" s="6"/>
      <c r="P58" s="6"/>
      <c r="Q58" s="6"/>
      <c r="R58" s="6"/>
      <c r="S58" s="6"/>
      <c r="T58" s="264"/>
      <c r="U58" s="6"/>
      <c r="V58" s="6"/>
      <c r="W58" s="6"/>
      <c r="X58" s="6"/>
      <c r="Y58" s="6"/>
      <c r="Z58" s="6"/>
      <c r="AA58" s="6"/>
      <c r="AB58" s="6"/>
      <c r="AC58" s="6"/>
      <c r="AD58" s="6"/>
      <c r="AE58" s="6"/>
      <c r="AF58" s="6"/>
      <c r="AG58" s="6"/>
      <c r="AH58" s="6"/>
      <c r="AI58" s="6"/>
      <c r="AJ58" s="6"/>
      <c r="AK58" s="6"/>
      <c r="AL58" s="6"/>
      <c r="AM58" s="6"/>
      <c r="AN58" s="6"/>
      <c r="AO58" s="6"/>
      <c r="AP58" s="6"/>
      <c r="AQ58" s="6"/>
      <c r="AR58" s="6"/>
      <c r="AS58" s="6"/>
    </row>
    <row r="59" spans="1:45" ht="12.75" customHeight="1">
      <c r="A59" s="309"/>
      <c r="B59" s="282"/>
      <c r="C59" s="282"/>
      <c r="D59" s="282"/>
      <c r="E59" s="282"/>
      <c r="F59" s="282"/>
      <c r="G59" s="282"/>
      <c r="H59" s="282"/>
      <c r="I59" s="282"/>
      <c r="J59" s="282"/>
      <c r="K59" s="282"/>
      <c r="L59" s="282"/>
      <c r="M59" s="282"/>
      <c r="N59" s="282"/>
      <c r="O59" s="282"/>
      <c r="P59" s="282"/>
      <c r="Q59" s="282"/>
      <c r="R59" s="282"/>
      <c r="S59" s="283"/>
      <c r="T59" s="264"/>
      <c r="U59" s="6"/>
      <c r="V59" s="6"/>
      <c r="W59" s="6"/>
      <c r="X59" s="6"/>
      <c r="Y59" s="6"/>
      <c r="Z59" s="6"/>
      <c r="AA59" s="6"/>
      <c r="AB59" s="6"/>
      <c r="AC59" s="6"/>
      <c r="AD59" s="6"/>
      <c r="AE59" s="6"/>
      <c r="AF59" s="6"/>
      <c r="AG59" s="6"/>
      <c r="AH59" s="6"/>
      <c r="AI59" s="6"/>
      <c r="AJ59" s="6"/>
      <c r="AK59" s="6"/>
      <c r="AL59" s="6"/>
      <c r="AM59" s="6"/>
      <c r="AN59" s="6"/>
      <c r="AO59" s="6"/>
      <c r="AP59" s="6"/>
      <c r="AQ59" s="6"/>
      <c r="AR59" s="6"/>
      <c r="AS59" s="6"/>
    </row>
    <row r="60" spans="1:45" ht="12.75" customHeight="1">
      <c r="A60" s="284"/>
      <c r="B60" s="264"/>
      <c r="C60" s="264"/>
      <c r="D60" s="264"/>
      <c r="E60" s="264"/>
      <c r="F60" s="264"/>
      <c r="G60" s="264"/>
      <c r="H60" s="264"/>
      <c r="I60" s="264"/>
      <c r="J60" s="264"/>
      <c r="K60" s="264"/>
      <c r="L60" s="264"/>
      <c r="M60" s="264"/>
      <c r="N60" s="264"/>
      <c r="O60" s="264"/>
      <c r="P60" s="264"/>
      <c r="Q60" s="264"/>
      <c r="R60" s="264"/>
      <c r="S60" s="285"/>
      <c r="T60" s="264"/>
      <c r="U60" s="6"/>
      <c r="V60" s="6"/>
      <c r="W60" s="6"/>
      <c r="X60" s="6"/>
      <c r="Y60" s="6"/>
      <c r="Z60" s="6"/>
      <c r="AA60" s="6"/>
      <c r="AB60" s="6"/>
      <c r="AC60" s="6"/>
      <c r="AD60" s="6"/>
      <c r="AE60" s="6"/>
      <c r="AF60" s="6"/>
      <c r="AG60" s="6"/>
      <c r="AH60" s="6"/>
      <c r="AI60" s="6"/>
      <c r="AJ60" s="6"/>
      <c r="AK60" s="6"/>
      <c r="AL60" s="6"/>
      <c r="AM60" s="6"/>
      <c r="AN60" s="6"/>
      <c r="AO60" s="6"/>
      <c r="AP60" s="6"/>
      <c r="AQ60" s="6"/>
      <c r="AR60" s="6"/>
      <c r="AS60" s="6"/>
    </row>
    <row r="61" spans="1:45" ht="12.75" customHeight="1">
      <c r="A61" s="284"/>
      <c r="B61" s="264"/>
      <c r="C61" s="264"/>
      <c r="D61" s="264"/>
      <c r="E61" s="264"/>
      <c r="F61" s="264"/>
      <c r="G61" s="264"/>
      <c r="H61" s="264"/>
      <c r="I61" s="264"/>
      <c r="J61" s="264"/>
      <c r="K61" s="264"/>
      <c r="L61" s="264"/>
      <c r="M61" s="264"/>
      <c r="N61" s="264"/>
      <c r="O61" s="264"/>
      <c r="P61" s="264"/>
      <c r="Q61" s="264"/>
      <c r="R61" s="264"/>
      <c r="S61" s="285"/>
      <c r="T61" s="264"/>
      <c r="U61" s="6"/>
      <c r="V61" s="6"/>
      <c r="W61" s="6"/>
      <c r="X61" s="6"/>
      <c r="Y61" s="6"/>
      <c r="Z61" s="6"/>
      <c r="AA61" s="6"/>
      <c r="AB61" s="6"/>
      <c r="AC61" s="6"/>
      <c r="AD61" s="6"/>
      <c r="AE61" s="6"/>
      <c r="AF61" s="6"/>
      <c r="AG61" s="6"/>
      <c r="AH61" s="6"/>
      <c r="AI61" s="6"/>
      <c r="AJ61" s="6"/>
      <c r="AK61" s="6"/>
      <c r="AL61" s="6"/>
      <c r="AM61" s="6"/>
      <c r="AN61" s="6"/>
      <c r="AO61" s="6"/>
      <c r="AP61" s="6"/>
      <c r="AQ61" s="6"/>
      <c r="AR61" s="6"/>
      <c r="AS61" s="6"/>
    </row>
    <row r="62" spans="1:45" ht="12.75" customHeight="1">
      <c r="A62" s="284"/>
      <c r="B62" s="264"/>
      <c r="C62" s="264"/>
      <c r="D62" s="264"/>
      <c r="E62" s="264"/>
      <c r="F62" s="264"/>
      <c r="G62" s="264"/>
      <c r="H62" s="264"/>
      <c r="I62" s="264"/>
      <c r="J62" s="264"/>
      <c r="K62" s="264"/>
      <c r="L62" s="264"/>
      <c r="M62" s="264"/>
      <c r="N62" s="264"/>
      <c r="O62" s="264"/>
      <c r="P62" s="264"/>
      <c r="Q62" s="264"/>
      <c r="R62" s="264"/>
      <c r="S62" s="285"/>
      <c r="T62" s="2"/>
      <c r="U62" s="6"/>
      <c r="V62" s="6"/>
      <c r="W62" s="6"/>
      <c r="X62" s="6"/>
      <c r="Y62" s="6"/>
      <c r="Z62" s="6"/>
      <c r="AA62" s="6"/>
      <c r="AB62" s="6"/>
      <c r="AC62" s="6"/>
      <c r="AD62" s="6"/>
      <c r="AE62" s="6"/>
      <c r="AF62" s="6"/>
      <c r="AG62" s="6"/>
      <c r="AH62" s="6"/>
      <c r="AI62" s="6"/>
      <c r="AJ62" s="6"/>
      <c r="AK62" s="6"/>
      <c r="AL62" s="6"/>
      <c r="AM62" s="6"/>
      <c r="AN62" s="6"/>
      <c r="AO62" s="6"/>
      <c r="AP62" s="6"/>
      <c r="AQ62" s="6"/>
      <c r="AR62" s="6"/>
      <c r="AS62" s="6"/>
    </row>
    <row r="63" spans="1:45" ht="12.75" customHeight="1">
      <c r="A63" s="286"/>
      <c r="B63" s="287"/>
      <c r="C63" s="287"/>
      <c r="D63" s="287"/>
      <c r="E63" s="287"/>
      <c r="F63" s="287"/>
      <c r="G63" s="287"/>
      <c r="H63" s="287"/>
      <c r="I63" s="287"/>
      <c r="J63" s="287"/>
      <c r="K63" s="287"/>
      <c r="L63" s="287"/>
      <c r="M63" s="287"/>
      <c r="N63" s="287"/>
      <c r="O63" s="287"/>
      <c r="P63" s="287"/>
      <c r="Q63" s="287"/>
      <c r="R63" s="287"/>
      <c r="S63" s="280"/>
      <c r="T63" s="2"/>
      <c r="U63" s="6"/>
      <c r="V63" s="6"/>
      <c r="W63" s="6"/>
      <c r="X63" s="6"/>
      <c r="Y63" s="6"/>
      <c r="Z63" s="6"/>
      <c r="AA63" s="6"/>
      <c r="AB63" s="6"/>
      <c r="AC63" s="6"/>
      <c r="AD63" s="6"/>
      <c r="AE63" s="6"/>
      <c r="AF63" s="6"/>
      <c r="AG63" s="6"/>
      <c r="AH63" s="6"/>
      <c r="AI63" s="6"/>
      <c r="AJ63" s="6"/>
      <c r="AK63" s="6"/>
      <c r="AL63" s="6"/>
      <c r="AM63" s="6"/>
      <c r="AN63" s="6"/>
      <c r="AO63" s="6"/>
      <c r="AP63" s="6"/>
      <c r="AQ63" s="6"/>
      <c r="AR63" s="6"/>
      <c r="AS63" s="6"/>
    </row>
    <row r="64" spans="1:45"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row>
    <row r="65" spans="1:45" ht="12.75" customHeight="1">
      <c r="A65" s="6" t="s">
        <v>204</v>
      </c>
      <c r="B65" s="6"/>
      <c r="C65" s="6"/>
      <c r="D65" s="312"/>
      <c r="E65" s="287"/>
      <c r="F65" s="287"/>
      <c r="G65" s="287"/>
      <c r="H65" s="287"/>
      <c r="I65" s="287"/>
      <c r="J65" s="287"/>
      <c r="K65" s="287"/>
      <c r="L65" s="287"/>
      <c r="M65" s="287"/>
      <c r="N65" s="287"/>
      <c r="O65" s="6" t="s">
        <v>205</v>
      </c>
      <c r="P65" s="311"/>
      <c r="Q65" s="287"/>
      <c r="R65" s="287"/>
      <c r="S65" s="287"/>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row>
    <row r="66" spans="1:45"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row>
    <row r="67" spans="1:45" ht="12.75" customHeight="1">
      <c r="A67" s="310" t="s">
        <v>206</v>
      </c>
      <c r="B67" s="264"/>
      <c r="C67" s="264"/>
      <c r="D67" s="264"/>
      <c r="E67" s="264"/>
      <c r="F67" s="264"/>
      <c r="G67" s="264"/>
      <c r="H67" s="264"/>
      <c r="I67" s="264"/>
      <c r="J67" s="264"/>
      <c r="K67" s="264"/>
      <c r="L67" s="264"/>
      <c r="M67" s="264"/>
      <c r="N67" s="264"/>
      <c r="O67" s="264"/>
      <c r="P67" s="264"/>
      <c r="Q67" s="264"/>
      <c r="R67" s="264"/>
      <c r="S67" s="264"/>
      <c r="T67" s="63"/>
      <c r="U67" s="6"/>
      <c r="V67" s="6"/>
      <c r="W67" s="6"/>
      <c r="X67" s="6"/>
      <c r="Y67" s="6"/>
      <c r="Z67" s="6"/>
      <c r="AA67" s="6"/>
      <c r="AB67" s="6"/>
      <c r="AC67" s="6"/>
      <c r="AD67" s="6"/>
      <c r="AE67" s="6"/>
      <c r="AF67" s="6"/>
      <c r="AG67" s="6"/>
      <c r="AH67" s="6"/>
      <c r="AI67" s="6"/>
      <c r="AJ67" s="6"/>
      <c r="AK67" s="6"/>
      <c r="AL67" s="6"/>
      <c r="AM67" s="6"/>
      <c r="AN67" s="6"/>
      <c r="AO67" s="6"/>
      <c r="AP67" s="6"/>
      <c r="AQ67" s="6"/>
      <c r="AR67" s="6"/>
      <c r="AS67" s="6"/>
    </row>
    <row r="68" spans="1:45" ht="12.75" customHeight="1">
      <c r="A68" s="264"/>
      <c r="B68" s="264"/>
      <c r="C68" s="264"/>
      <c r="D68" s="264"/>
      <c r="E68" s="264"/>
      <c r="F68" s="264"/>
      <c r="G68" s="264"/>
      <c r="H68" s="264"/>
      <c r="I68" s="264"/>
      <c r="J68" s="264"/>
      <c r="K68" s="264"/>
      <c r="L68" s="264"/>
      <c r="M68" s="264"/>
      <c r="N68" s="264"/>
      <c r="O68" s="264"/>
      <c r="P68" s="264"/>
      <c r="Q68" s="264"/>
      <c r="R68" s="264"/>
      <c r="S68" s="264"/>
      <c r="T68" s="63"/>
      <c r="U68" s="6"/>
      <c r="V68" s="6"/>
      <c r="W68" s="6"/>
      <c r="X68" s="6"/>
      <c r="Y68" s="6"/>
      <c r="Z68" s="6"/>
      <c r="AA68" s="6"/>
      <c r="AB68" s="6"/>
      <c r="AC68" s="6"/>
      <c r="AD68" s="6"/>
      <c r="AE68" s="6"/>
      <c r="AF68" s="6"/>
      <c r="AG68" s="6"/>
      <c r="AH68" s="6"/>
      <c r="AI68" s="6"/>
      <c r="AJ68" s="6"/>
      <c r="AK68" s="6"/>
      <c r="AL68" s="6"/>
      <c r="AM68" s="6"/>
      <c r="AN68" s="6"/>
      <c r="AO68" s="6"/>
      <c r="AP68" s="6"/>
      <c r="AQ68" s="6"/>
      <c r="AR68" s="6"/>
      <c r="AS68" s="6"/>
    </row>
    <row r="69" spans="1:45"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row>
    <row r="70" spans="1:45"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row>
    <row r="71" spans="1:45"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row>
    <row r="72" spans="1:45"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row>
    <row r="73" spans="1:45"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row>
    <row r="74" spans="1:45"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row>
    <row r="75" spans="1:4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row>
    <row r="76" spans="1:45"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row>
    <row r="77" spans="1:45"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row>
    <row r="78" spans="1:45"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row>
    <row r="79" spans="1:45"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row>
    <row r="80" spans="1:45"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row>
    <row r="81" spans="1:45"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row>
    <row r="82" spans="1:45"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row>
    <row r="83" spans="1:45"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row>
    <row r="84" spans="1:45"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row>
    <row r="85" spans="1:4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row>
    <row r="86" spans="1:45"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row>
    <row r="87" spans="1:45"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row>
    <row r="88" spans="1:45"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row>
    <row r="89" spans="1:45"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row>
    <row r="90" spans="1:45"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row>
    <row r="91" spans="1:45"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row>
    <row r="92" spans="1:45"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row>
    <row r="93" spans="1:45"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row>
    <row r="94" spans="1:45"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row>
    <row r="95" spans="1:4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row>
    <row r="96" spans="1:45"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row>
    <row r="97" spans="1:45"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row>
    <row r="98" spans="1:45"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row>
    <row r="99" spans="1:45"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row>
    <row r="100" spans="1:45"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row>
    <row r="101" spans="1:45"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row>
    <row r="102" spans="1:45"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row>
    <row r="103" spans="1:45"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row>
    <row r="104" spans="1:45"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row>
    <row r="105" spans="1:4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row>
    <row r="106" spans="1:45"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row>
    <row r="107" spans="1:45"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row>
    <row r="108" spans="1:45"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row>
    <row r="109" spans="1:45"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row>
    <row r="110" spans="1:45"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row>
    <row r="111" spans="1:45"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row>
    <row r="112" spans="1:45"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row>
    <row r="113" spans="1:45"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row>
    <row r="114" spans="1:45"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row>
    <row r="115" spans="1:4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row>
    <row r="116" spans="1:45"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row>
    <row r="117" spans="1:45"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row>
    <row r="118" spans="1:45"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row>
    <row r="119" spans="1:45"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row>
    <row r="120" spans="1:45"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row>
    <row r="121" spans="1:45"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row>
    <row r="122" spans="1:45"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row>
    <row r="123" spans="1:45"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row>
    <row r="124" spans="1:45"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row>
    <row r="125" spans="1:4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row>
    <row r="126" spans="1:45"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row>
    <row r="127" spans="1:45"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row>
    <row r="128" spans="1:45"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row>
    <row r="129" spans="1:45"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row>
    <row r="130" spans="1:45"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row>
    <row r="131" spans="1:45"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row>
    <row r="132" spans="1:45"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row>
    <row r="133" spans="1:45"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row>
    <row r="134" spans="1:45"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row>
    <row r="135" spans="1:4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row>
    <row r="136" spans="1:45"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row>
    <row r="137" spans="1:45"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row>
    <row r="138" spans="1:45"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row>
    <row r="139" spans="1:45"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row>
    <row r="140" spans="1:45"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row>
    <row r="141" spans="1:45"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row>
    <row r="142" spans="1:45"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row>
    <row r="143" spans="1:45"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row>
    <row r="144" spans="1:45"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row>
    <row r="145" spans="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row>
    <row r="146" spans="1:45"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row>
    <row r="147" spans="1:45"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row>
    <row r="148" spans="1:45"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row>
    <row r="149" spans="1:45"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row>
    <row r="150" spans="1:45"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row>
    <row r="151" spans="1:45"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row>
    <row r="152" spans="1:45"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row>
    <row r="153" spans="1:45"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row>
    <row r="154" spans="1:45"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row>
    <row r="155" spans="1:4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row>
    <row r="156" spans="1:45"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row>
    <row r="157" spans="1:45"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row>
    <row r="158" spans="1:45"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row>
    <row r="159" spans="1:45"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row>
    <row r="160" spans="1:45"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row>
    <row r="161" spans="1:45"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row>
    <row r="162" spans="1:45"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row>
    <row r="163" spans="1:45"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row>
    <row r="164" spans="1:45"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row>
    <row r="165" spans="1:4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row>
    <row r="166" spans="1:45"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row>
    <row r="167" spans="1:45"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row>
    <row r="168" spans="1:45"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row>
    <row r="169" spans="1:45"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row>
    <row r="170" spans="1:45"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row>
    <row r="171" spans="1:45"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row>
    <row r="172" spans="1:45"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row>
    <row r="173" spans="1:45"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row>
    <row r="174" spans="1:45"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row>
    <row r="175" spans="1:4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row>
    <row r="176" spans="1:45"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row>
    <row r="177" spans="1:45"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row>
    <row r="178" spans="1:45"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row>
    <row r="179" spans="1:45"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row>
    <row r="180" spans="1:45"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row>
    <row r="181" spans="1:45"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row>
    <row r="182" spans="1:45"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row>
    <row r="183" spans="1:45"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row>
    <row r="184" spans="1:45"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row>
    <row r="185" spans="1:4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row>
    <row r="186" spans="1:45"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row>
    <row r="187" spans="1:45"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row>
    <row r="188" spans="1:45"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row>
    <row r="189" spans="1:45"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row>
    <row r="190" spans="1:45"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row>
    <row r="191" spans="1:45"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row>
    <row r="192" spans="1:45"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row>
    <row r="193" spans="1:45"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row>
    <row r="194" spans="1:45"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row>
    <row r="195" spans="1:4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row>
    <row r="196" spans="1:45"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row>
    <row r="197" spans="1:45"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row>
    <row r="198" spans="1:45"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row>
    <row r="199" spans="1:45"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row>
    <row r="200" spans="1:45"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row>
    <row r="201" spans="1:45"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row>
    <row r="202" spans="1:45"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row>
    <row r="203" spans="1:45"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row>
    <row r="204" spans="1:45"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row>
    <row r="205" spans="1:4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row>
    <row r="206" spans="1:45"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row>
    <row r="207" spans="1:45"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row>
    <row r="208" spans="1:45"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row>
    <row r="209" spans="1:45"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row>
    <row r="210" spans="1:45"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row>
    <row r="211" spans="1:45"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row>
    <row r="212" spans="1:45"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row>
    <row r="213" spans="1:45"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row>
    <row r="214" spans="1:45"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row>
    <row r="215" spans="1:4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row>
    <row r="216" spans="1:45"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row>
    <row r="217" spans="1:45"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row>
    <row r="218" spans="1:45"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row>
    <row r="219" spans="1:45"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row>
    <row r="220" spans="1:45"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row>
    <row r="221" spans="1:45"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row>
    <row r="222" spans="1:45"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row>
    <row r="223" spans="1:45"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row>
    <row r="224" spans="1:45"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row>
    <row r="225" spans="1:4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row>
    <row r="226" spans="1:45"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row>
    <row r="227" spans="1:45"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row>
    <row r="228" spans="1:45"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row>
    <row r="229" spans="1:45"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row>
    <row r="230" spans="1:45"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row>
    <row r="231" spans="1:45"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row>
    <row r="232" spans="1:45"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row>
    <row r="233" spans="1:45"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row>
    <row r="234" spans="1:45"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row>
    <row r="235" spans="1:4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row>
    <row r="236" spans="1:45"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row>
    <row r="237" spans="1:45"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row>
    <row r="238" spans="1:45"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row>
    <row r="239" spans="1:45"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row>
    <row r="240" spans="1:45"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row>
    <row r="241" spans="1:45"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row>
    <row r="242" spans="1:45"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row>
    <row r="243" spans="1:45"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row>
    <row r="244" spans="1:45"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row>
    <row r="245" spans="1: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row>
    <row r="246" spans="1:45"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row>
    <row r="247" spans="1:45"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row>
    <row r="248" spans="1:45"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row>
    <row r="249" spans="1:45"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row>
    <row r="250" spans="1:45"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row>
    <row r="251" spans="1:45"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row>
    <row r="252" spans="1:45"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row>
    <row r="253" spans="1:45"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row>
    <row r="254" spans="1:45"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row>
    <row r="255" spans="1:4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row>
    <row r="256" spans="1:45"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row>
    <row r="257" spans="1:45"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row>
    <row r="258" spans="1:45"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row>
    <row r="259" spans="1:45"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row>
    <row r="260" spans="1:45"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row>
    <row r="261" spans="1:45"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row>
    <row r="262" spans="1:45"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row>
    <row r="263" spans="1:45"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row>
    <row r="264" spans="1:45"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row>
    <row r="265" spans="1:4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row>
    <row r="266" spans="1:45"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row>
    <row r="267" spans="1:45"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row>
    <row r="268" spans="1:45"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row>
    <row r="269" spans="1:45"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row>
    <row r="270" spans="1:45"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row>
    <row r="271" spans="1:45"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row>
    <row r="272" spans="1:45"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row>
    <row r="273" spans="1:45"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row>
    <row r="274" spans="1:45"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row>
    <row r="275" spans="1:4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row>
    <row r="276" spans="1:45"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row>
    <row r="277" spans="1:45"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row>
    <row r="278" spans="1:45"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row>
    <row r="279" spans="1:45"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row>
    <row r="280" spans="1:45"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row>
    <row r="281" spans="1:45"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row>
    <row r="282" spans="1:45"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row>
    <row r="283" spans="1:45"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row>
    <row r="284" spans="1:45"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row>
    <row r="285" spans="1:4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row>
    <row r="286" spans="1:45"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row>
    <row r="287" spans="1:45"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row>
    <row r="288" spans="1:45"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row>
    <row r="289" spans="1:45"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row>
    <row r="290" spans="1:45"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row>
    <row r="291" spans="1:45"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row>
    <row r="292" spans="1:45"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row>
    <row r="293" spans="1:45"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row>
    <row r="294" spans="1:45"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row>
    <row r="295" spans="1:4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row>
    <row r="296" spans="1:45"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row>
    <row r="297" spans="1:45"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row>
    <row r="298" spans="1:45"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row>
    <row r="299" spans="1:45"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row>
    <row r="300" spans="1:45"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row>
    <row r="301" spans="1:45"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row>
    <row r="302" spans="1:45"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row>
    <row r="303" spans="1:45"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row>
    <row r="304" spans="1:45"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row>
    <row r="305" spans="1:4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row>
    <row r="306" spans="1:45"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row>
    <row r="307" spans="1:45"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row>
    <row r="308" spans="1:45"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row>
    <row r="309" spans="1:45"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row>
    <row r="310" spans="1:45"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row>
    <row r="311" spans="1:45"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row>
    <row r="312" spans="1:45"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row>
    <row r="313" spans="1:45"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row>
    <row r="314" spans="1:45"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row>
    <row r="315" spans="1:4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row>
    <row r="316" spans="1:45"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row>
    <row r="317" spans="1:45"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row>
    <row r="318" spans="1:45"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row>
    <row r="319" spans="1:45"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row>
    <row r="320" spans="1:45"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row>
    <row r="321" spans="1:45"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row>
    <row r="322" spans="1:45"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row>
    <row r="323" spans="1:45"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row>
    <row r="324" spans="1:45"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row>
    <row r="325" spans="1:4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row>
    <row r="326" spans="1:45"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row>
    <row r="327" spans="1:45"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row>
    <row r="328" spans="1:45"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row>
    <row r="329" spans="1:45"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row>
    <row r="330" spans="1:45"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row>
    <row r="331" spans="1:45"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row>
    <row r="332" spans="1:45"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row>
    <row r="333" spans="1:45"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row>
    <row r="334" spans="1:45"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row>
    <row r="335" spans="1:4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row>
    <row r="336" spans="1:45"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row>
    <row r="337" spans="1:45"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row>
    <row r="338" spans="1:45"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row>
    <row r="339" spans="1:45"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row>
    <row r="340" spans="1:45"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row>
    <row r="341" spans="1:45"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row>
    <row r="342" spans="1:45"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row>
    <row r="343" spans="1:45"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row>
    <row r="344" spans="1:45"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row>
    <row r="345" spans="1: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row>
    <row r="346" spans="1:45"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row>
    <row r="347" spans="1:45"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row>
    <row r="348" spans="1:45"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row>
    <row r="349" spans="1:45"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row>
    <row r="350" spans="1:45"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row>
    <row r="351" spans="1:45"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row>
    <row r="352" spans="1:45"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row>
    <row r="353" spans="1:45"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row>
    <row r="354" spans="1:45"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row>
    <row r="355" spans="1:4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row>
    <row r="356" spans="1:45"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row>
    <row r="357" spans="1:45"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row>
    <row r="358" spans="1:45"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row>
    <row r="359" spans="1:45"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row>
    <row r="360" spans="1:45"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row>
    <row r="361" spans="1:45"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row>
    <row r="362" spans="1:45"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row>
    <row r="363" spans="1:45"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row>
    <row r="364" spans="1:45"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row>
    <row r="365" spans="1:4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row>
    <row r="366" spans="1:45"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row>
    <row r="367" spans="1:45"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row>
    <row r="368" spans="1:45"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row>
    <row r="369" spans="1:45"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row>
    <row r="370" spans="1:45"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row>
    <row r="371" spans="1:45"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row>
    <row r="372" spans="1:45"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row>
    <row r="373" spans="1:45"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row>
    <row r="374" spans="1:45"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row>
    <row r="375" spans="1:4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row>
    <row r="376" spans="1:45"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row>
    <row r="377" spans="1:45"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row>
    <row r="378" spans="1:45"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row>
    <row r="379" spans="1:45"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row>
    <row r="380" spans="1:45"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row>
    <row r="381" spans="1:45"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row>
    <row r="382" spans="1:45"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row>
    <row r="383" spans="1:45"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row>
    <row r="384" spans="1:45"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row>
    <row r="385" spans="1:4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row>
    <row r="386" spans="1:45"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row>
    <row r="387" spans="1:45"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row>
    <row r="388" spans="1:45"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row>
    <row r="389" spans="1:45"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row>
    <row r="390" spans="1:45"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row>
    <row r="391" spans="1:45"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row>
    <row r="392" spans="1:45"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row>
    <row r="393" spans="1:45"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row>
    <row r="394" spans="1:45"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row>
    <row r="395" spans="1:4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row>
    <row r="396" spans="1:45"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row>
    <row r="397" spans="1:45"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row>
    <row r="398" spans="1:45"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row>
    <row r="399" spans="1:45"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row>
    <row r="400" spans="1:45"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row>
    <row r="401" spans="1:45"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row>
    <row r="402" spans="1:45"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row>
    <row r="403" spans="1:45"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row>
    <row r="404" spans="1:45"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row>
    <row r="405" spans="1:4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row>
    <row r="406" spans="1:45"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row>
    <row r="407" spans="1:45"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row>
    <row r="408" spans="1:45"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row>
    <row r="409" spans="1:45"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row>
    <row r="410" spans="1:45"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row>
    <row r="411" spans="1:45"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row>
    <row r="412" spans="1:45"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row>
    <row r="413" spans="1:45"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row>
    <row r="414" spans="1:45"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row>
    <row r="415" spans="1:4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row>
    <row r="416" spans="1:45"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row>
    <row r="417" spans="1:45"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row>
    <row r="418" spans="1:45"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row>
    <row r="419" spans="1:45"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row>
    <row r="420" spans="1:45"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row>
    <row r="421" spans="1:45"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row>
    <row r="422" spans="1:45"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row>
    <row r="423" spans="1:45"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row>
    <row r="424" spans="1:45"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row>
    <row r="425" spans="1:4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row>
    <row r="426" spans="1:45"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row>
    <row r="427" spans="1:45"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row>
    <row r="428" spans="1:45"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row>
    <row r="429" spans="1:45"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row>
    <row r="430" spans="1:45"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row>
    <row r="431" spans="1:45"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row>
    <row r="432" spans="1:45"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row>
    <row r="433" spans="1:45"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row>
    <row r="434" spans="1:45"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row>
    <row r="435" spans="1:4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row>
    <row r="436" spans="1:45"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row>
    <row r="437" spans="1:45"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row>
    <row r="438" spans="1:45"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row>
    <row r="439" spans="1:45"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row>
    <row r="440" spans="1:45"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row>
    <row r="441" spans="1:45"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row>
    <row r="442" spans="1:45"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row>
    <row r="443" spans="1:45"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row>
    <row r="444" spans="1:45"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row>
    <row r="445" spans="1: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row>
    <row r="446" spans="1:45"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row>
    <row r="447" spans="1:45"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row>
    <row r="448" spans="1:45"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row>
    <row r="449" spans="1:45"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row>
    <row r="450" spans="1:45"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row>
    <row r="451" spans="1:45"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row>
    <row r="452" spans="1:45"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row>
    <row r="453" spans="1:45"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row>
    <row r="454" spans="1:45"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row>
    <row r="455" spans="1:4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row>
    <row r="456" spans="1:45"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row>
    <row r="457" spans="1:45"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row>
    <row r="458" spans="1:45"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row>
    <row r="459" spans="1:45"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row>
    <row r="460" spans="1:45"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row>
    <row r="461" spans="1:45"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row>
    <row r="462" spans="1:45"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row>
    <row r="463" spans="1:45"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row>
    <row r="464" spans="1:45"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row>
    <row r="465" spans="1:4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row>
    <row r="466" spans="1:45"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row>
    <row r="467" spans="1:45"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row>
    <row r="468" spans="1:45"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row>
    <row r="469" spans="1:45"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row>
    <row r="470" spans="1:45"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row>
    <row r="471" spans="1:45"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row>
    <row r="472" spans="1:45"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row>
    <row r="473" spans="1:45"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row>
    <row r="474" spans="1:45"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row>
    <row r="475" spans="1:4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row>
    <row r="476" spans="1:45"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row>
    <row r="477" spans="1:45"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row>
    <row r="478" spans="1:45"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row>
    <row r="479" spans="1:45"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row>
    <row r="480" spans="1:45"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row>
    <row r="481" spans="1:45"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row>
    <row r="482" spans="1:45"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row>
    <row r="483" spans="1:45"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row>
    <row r="484" spans="1:45"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row>
    <row r="485" spans="1:4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row>
    <row r="486" spans="1:45"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row>
    <row r="487" spans="1:45"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row>
    <row r="488" spans="1:45"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row>
    <row r="489" spans="1:45"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row>
    <row r="490" spans="1:45"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row>
    <row r="491" spans="1:45"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row>
    <row r="492" spans="1:45"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row>
    <row r="493" spans="1:45"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row>
    <row r="494" spans="1:45"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row>
    <row r="495" spans="1:4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row>
    <row r="496" spans="1:45"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row>
    <row r="497" spans="1:45"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row>
    <row r="498" spans="1:45"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row>
    <row r="499" spans="1:45"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row>
    <row r="500" spans="1:45"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row>
    <row r="501" spans="1:45"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row>
    <row r="502" spans="1:45"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row>
    <row r="503" spans="1:45"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row>
    <row r="504" spans="1:45"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row>
    <row r="505" spans="1:4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row>
    <row r="506" spans="1:45"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row>
    <row r="507" spans="1:45"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row>
    <row r="508" spans="1:45"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row>
    <row r="509" spans="1:45"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row>
    <row r="510" spans="1:45"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row>
    <row r="511" spans="1:45"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row>
    <row r="512" spans="1:45"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row>
    <row r="513" spans="1:45"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row>
    <row r="514" spans="1:45"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row>
    <row r="515" spans="1:4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row>
    <row r="516" spans="1:45"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row>
    <row r="517" spans="1:45"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row>
    <row r="518" spans="1:45"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row>
    <row r="519" spans="1:45"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row>
    <row r="520" spans="1:45"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row>
    <row r="521" spans="1:45"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row>
    <row r="522" spans="1:45"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row>
    <row r="523" spans="1:45"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row>
    <row r="524" spans="1:45"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row>
    <row r="525" spans="1:4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row>
    <row r="526" spans="1:45"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row>
    <row r="527" spans="1:45"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row>
    <row r="528" spans="1:45"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row>
    <row r="529" spans="1:45"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row>
    <row r="530" spans="1:45"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row>
    <row r="531" spans="1:45"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row>
    <row r="532" spans="1:45"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row>
    <row r="533" spans="1:45"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row>
    <row r="534" spans="1:45"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row>
    <row r="535" spans="1:4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row>
    <row r="536" spans="1:45"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row>
    <row r="537" spans="1:45"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row>
    <row r="538" spans="1:45"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row>
    <row r="539" spans="1:45"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row>
    <row r="540" spans="1:45"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row>
    <row r="541" spans="1:45"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row>
    <row r="542" spans="1:45"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row>
    <row r="543" spans="1:45"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row>
    <row r="544" spans="1:45"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row>
    <row r="545" spans="1: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row>
    <row r="546" spans="1:45"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row>
    <row r="547" spans="1:45"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row>
    <row r="548" spans="1:45"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row>
    <row r="549" spans="1:45"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row>
    <row r="550" spans="1:45"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row>
    <row r="551" spans="1:45"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row>
    <row r="552" spans="1:45"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row>
    <row r="553" spans="1:45"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row>
    <row r="554" spans="1:45"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row>
    <row r="555" spans="1:4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row>
    <row r="556" spans="1:45"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row>
    <row r="557" spans="1:45"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row>
    <row r="558" spans="1:45"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row>
    <row r="559" spans="1:45"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row>
    <row r="560" spans="1:45"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row>
    <row r="561" spans="1:45"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row>
    <row r="562" spans="1:45"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row>
    <row r="563" spans="1:45"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row>
    <row r="564" spans="1:45"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row>
    <row r="565" spans="1:4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row>
    <row r="566" spans="1:45"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row>
    <row r="567" spans="1:45"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row>
    <row r="568" spans="1:45"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row>
    <row r="569" spans="1:45"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row>
    <row r="570" spans="1:45"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row>
    <row r="571" spans="1:45"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row>
    <row r="572" spans="1:45"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row>
    <row r="573" spans="1:45"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row>
    <row r="574" spans="1:45"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row>
    <row r="575" spans="1:4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row>
    <row r="576" spans="1:45"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row>
    <row r="577" spans="1:45"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row>
    <row r="578" spans="1:45"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row>
    <row r="579" spans="1:45"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row>
    <row r="580" spans="1:45"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row>
    <row r="581" spans="1:45"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row>
    <row r="582" spans="1:45"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row>
    <row r="583" spans="1:45"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row>
    <row r="584" spans="1:45"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row>
    <row r="585" spans="1:4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row>
    <row r="586" spans="1:45"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row>
    <row r="587" spans="1:45"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row>
    <row r="588" spans="1:45"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row>
    <row r="589" spans="1:45"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row>
    <row r="590" spans="1:45"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row>
    <row r="591" spans="1:45"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row>
    <row r="592" spans="1:45"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row>
    <row r="593" spans="1:45"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row>
    <row r="594" spans="1:45"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row>
    <row r="595" spans="1:4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row>
    <row r="596" spans="1:45"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row>
    <row r="597" spans="1:45"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row>
    <row r="598" spans="1:45"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row>
    <row r="599" spans="1:45"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row>
    <row r="600" spans="1:45"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row>
    <row r="601" spans="1:45"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row>
    <row r="602" spans="1:45"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row>
    <row r="603" spans="1:45"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row>
    <row r="604" spans="1:45"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row>
    <row r="605" spans="1:4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row>
    <row r="606" spans="1:45"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row>
    <row r="607" spans="1:45"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row>
    <row r="608" spans="1:45"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row>
    <row r="609" spans="1:45"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row>
    <row r="610" spans="1:45"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row>
    <row r="611" spans="1:45"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row>
    <row r="612" spans="1:45"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row>
    <row r="613" spans="1:45"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row>
    <row r="614" spans="1:45"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row>
    <row r="615" spans="1:4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row>
    <row r="616" spans="1:45"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row>
    <row r="617" spans="1:45"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row>
    <row r="618" spans="1:45"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row>
    <row r="619" spans="1:45"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row>
    <row r="620" spans="1:45"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row>
    <row r="621" spans="1:45"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row>
    <row r="622" spans="1:45"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row>
    <row r="623" spans="1:45"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row>
    <row r="624" spans="1:45"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row>
    <row r="625" spans="1:4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row>
    <row r="626" spans="1:45"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row>
    <row r="627" spans="1:45"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row>
    <row r="628" spans="1:45"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row>
    <row r="629" spans="1:45"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row>
    <row r="630" spans="1:45"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row>
    <row r="631" spans="1:45"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row>
    <row r="632" spans="1:45"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row>
    <row r="633" spans="1:45"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row>
    <row r="634" spans="1:45"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row>
    <row r="635" spans="1:4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row>
    <row r="636" spans="1:45"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row>
    <row r="637" spans="1:45"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row>
    <row r="638" spans="1:45"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row>
    <row r="639" spans="1:45"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row>
    <row r="640" spans="1:45"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row>
    <row r="641" spans="1:45"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row>
    <row r="642" spans="1:45"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row>
    <row r="643" spans="1:45"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row>
    <row r="644" spans="1:45"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row>
    <row r="645" spans="1: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row>
    <row r="646" spans="1:45"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row>
    <row r="647" spans="1:45"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row>
    <row r="648" spans="1:45"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row>
    <row r="649" spans="1:45"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row>
    <row r="650" spans="1:45"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row>
    <row r="651" spans="1:45"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row>
    <row r="652" spans="1:45"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row>
    <row r="653" spans="1:45"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row>
    <row r="654" spans="1:45"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row>
    <row r="655" spans="1:4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row>
    <row r="656" spans="1:45"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row>
    <row r="657" spans="1:45"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row>
    <row r="658" spans="1:45"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row>
    <row r="659" spans="1:45"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row>
    <row r="660" spans="1:45"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row>
    <row r="661" spans="1:45"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row>
    <row r="662" spans="1:45"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row>
    <row r="663" spans="1:45"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row>
    <row r="664" spans="1:45"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row>
    <row r="665" spans="1:4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row>
    <row r="666" spans="1:45"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row>
    <row r="667" spans="1:45"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row>
    <row r="668" spans="1:45"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row>
    <row r="669" spans="1:45"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row>
    <row r="670" spans="1:45"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row>
    <row r="671" spans="1:45"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row>
    <row r="672" spans="1:45"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row>
    <row r="673" spans="1:45"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row>
    <row r="674" spans="1:45"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row>
    <row r="675" spans="1:4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row>
    <row r="676" spans="1:45"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row>
    <row r="677" spans="1:45"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row>
    <row r="678" spans="1:45"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row>
    <row r="679" spans="1:45"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row>
    <row r="680" spans="1:45"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row>
    <row r="681" spans="1:45"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row>
    <row r="682" spans="1:45"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row>
    <row r="683" spans="1:45"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row>
    <row r="684" spans="1:45"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row>
    <row r="685" spans="1:4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row>
    <row r="686" spans="1:45"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row>
    <row r="687" spans="1:45"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row>
    <row r="688" spans="1:45"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row>
    <row r="689" spans="1:45"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row>
    <row r="690" spans="1:45"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row>
    <row r="691" spans="1:45"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row>
    <row r="692" spans="1:45"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row>
    <row r="693" spans="1:45"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row>
    <row r="694" spans="1:45"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row>
    <row r="695" spans="1:4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row>
    <row r="696" spans="1:45"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row>
    <row r="697" spans="1:45"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row>
    <row r="698" spans="1:45"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row>
    <row r="699" spans="1:45"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row>
    <row r="700" spans="1:45"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row>
    <row r="701" spans="1:45"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row>
    <row r="702" spans="1:45"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row>
    <row r="703" spans="1:45"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row>
    <row r="704" spans="1:45"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row>
    <row r="705" spans="1:4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row>
    <row r="706" spans="1:45"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row>
    <row r="707" spans="1:45"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row>
    <row r="708" spans="1:45"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row>
    <row r="709" spans="1:45"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row>
    <row r="710" spans="1:45"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row>
    <row r="711" spans="1:45"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row>
    <row r="712" spans="1:45"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row>
    <row r="713" spans="1:45"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row>
    <row r="714" spans="1:45"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row>
    <row r="715" spans="1:4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row>
    <row r="716" spans="1:45"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row>
    <row r="717" spans="1:45"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row>
    <row r="718" spans="1:45"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row>
    <row r="719" spans="1:45"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row>
    <row r="720" spans="1:45"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row>
    <row r="721" spans="1:45"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row>
    <row r="722" spans="1:45"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row>
    <row r="723" spans="1:45"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row>
    <row r="724" spans="1:45"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row>
    <row r="725" spans="1:4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row>
    <row r="726" spans="1:45"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row>
    <row r="727" spans="1:45"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row>
    <row r="728" spans="1:45"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row>
    <row r="729" spans="1:45"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row>
    <row r="730" spans="1:45"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row>
    <row r="731" spans="1:45"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row>
    <row r="732" spans="1:45"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row>
    <row r="733" spans="1:45"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row>
    <row r="734" spans="1:45"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row>
    <row r="735" spans="1:4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row>
    <row r="736" spans="1:45"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row>
    <row r="737" spans="1:45"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row>
    <row r="738" spans="1:45"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row>
    <row r="739" spans="1:45"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row>
    <row r="740" spans="1:45"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row>
    <row r="741" spans="1:45"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row>
    <row r="742" spans="1:45"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row>
    <row r="743" spans="1:45"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row>
    <row r="744" spans="1:45"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row>
    <row r="745" spans="1: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row>
    <row r="746" spans="1:45"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row>
    <row r="747" spans="1:45"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row>
    <row r="748" spans="1:45"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row>
    <row r="749" spans="1:45"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row>
    <row r="750" spans="1:45"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row>
    <row r="751" spans="1:45"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row>
    <row r="752" spans="1:45"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row>
    <row r="753" spans="1:45"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row>
    <row r="754" spans="1:45"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row>
    <row r="755" spans="1:4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row>
    <row r="756" spans="1:45"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row>
    <row r="757" spans="1:45"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row>
    <row r="758" spans="1:45"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row>
    <row r="759" spans="1:45"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row>
    <row r="760" spans="1:45"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row>
    <row r="761" spans="1:45"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row>
    <row r="762" spans="1:45"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row>
    <row r="763" spans="1:45"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row>
    <row r="764" spans="1:45"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row>
    <row r="765" spans="1:4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row>
    <row r="766" spans="1:45"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row>
    <row r="767" spans="1:45"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row>
    <row r="768" spans="1:45"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row>
    <row r="769" spans="1:45"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row>
    <row r="770" spans="1:45"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row>
    <row r="771" spans="1:45"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row>
    <row r="772" spans="1:45"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row>
    <row r="773" spans="1:45"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row>
    <row r="774" spans="1:45"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row>
    <row r="775" spans="1:4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row>
    <row r="776" spans="1:45"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row>
    <row r="777" spans="1:45"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row>
    <row r="778" spans="1:45"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row>
    <row r="779" spans="1:45"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row>
    <row r="780" spans="1:45"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row>
    <row r="781" spans="1:45"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row>
    <row r="782" spans="1:45"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row>
    <row r="783" spans="1:45"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row>
    <row r="784" spans="1:45"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row>
    <row r="785" spans="1:4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row>
    <row r="786" spans="1:45"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row>
    <row r="787" spans="1:45"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row>
    <row r="788" spans="1:45"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row>
    <row r="789" spans="1:45"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row>
    <row r="790" spans="1:45"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row>
    <row r="791" spans="1:45"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row>
    <row r="792" spans="1:45"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row>
    <row r="793" spans="1:45"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row>
    <row r="794" spans="1:45"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row>
    <row r="795" spans="1:4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row>
    <row r="796" spans="1:45"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row>
    <row r="797" spans="1:45"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row>
    <row r="798" spans="1:45"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row>
    <row r="799" spans="1:45"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row>
    <row r="800" spans="1:45"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row>
    <row r="801" spans="1:45"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row>
    <row r="802" spans="1:45"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row>
    <row r="803" spans="1:45"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row>
    <row r="804" spans="1:45"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row>
    <row r="805" spans="1:4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row>
    <row r="806" spans="1:45"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row>
    <row r="807" spans="1:45"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row>
    <row r="808" spans="1:45"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row>
    <row r="809" spans="1:45"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row>
    <row r="810" spans="1:45"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row>
    <row r="811" spans="1:45"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row>
    <row r="812" spans="1:45"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row>
    <row r="813" spans="1:45"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row>
    <row r="814" spans="1:45"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row>
    <row r="815" spans="1:4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row>
    <row r="816" spans="1:45"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row>
    <row r="817" spans="1:45"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row>
    <row r="818" spans="1:45"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row>
    <row r="819" spans="1:45"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row>
    <row r="820" spans="1:45"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row>
    <row r="821" spans="1:45"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row>
    <row r="822" spans="1:45"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row>
    <row r="823" spans="1:45"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row>
    <row r="824" spans="1:45"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row>
    <row r="825" spans="1:4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row>
    <row r="826" spans="1:45"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row>
    <row r="827" spans="1:45"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row>
    <row r="828" spans="1:45"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row>
    <row r="829" spans="1:45"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row>
    <row r="830" spans="1:45"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row>
    <row r="831" spans="1:45"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row>
    <row r="832" spans="1:45"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row>
    <row r="833" spans="1:45"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row>
    <row r="834" spans="1:45"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row>
    <row r="835" spans="1:4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row>
    <row r="836" spans="1:45"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row>
    <row r="837" spans="1:45"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row>
    <row r="838" spans="1:45"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row>
    <row r="839" spans="1:45"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row>
    <row r="840" spans="1:45"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row>
    <row r="841" spans="1:45"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row>
    <row r="842" spans="1:45"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row>
    <row r="843" spans="1:45"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row>
    <row r="844" spans="1:45"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row>
    <row r="845" spans="1: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row>
    <row r="846" spans="1:45"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row>
    <row r="847" spans="1:45"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row>
    <row r="848" spans="1:45"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row>
    <row r="849" spans="1:45"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row>
    <row r="850" spans="1:45"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row>
    <row r="851" spans="1:45"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row>
    <row r="852" spans="1:45"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row>
    <row r="853" spans="1:45"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row>
    <row r="854" spans="1:45"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row>
    <row r="855" spans="1:4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row>
    <row r="856" spans="1:45"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row>
    <row r="857" spans="1:45"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row>
    <row r="858" spans="1:45"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row>
    <row r="859" spans="1:45"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row>
    <row r="860" spans="1:45"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row>
    <row r="861" spans="1:45"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row>
    <row r="862" spans="1:45"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row>
    <row r="863" spans="1:45"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row>
    <row r="864" spans="1:45"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row>
    <row r="865" spans="1:4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row>
    <row r="866" spans="1:45"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row>
    <row r="867" spans="1:45"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row>
    <row r="868" spans="1:45"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row>
    <row r="869" spans="1:45"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row>
    <row r="870" spans="1:45"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row>
    <row r="871" spans="1:45"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row>
    <row r="872" spans="1:45"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row>
    <row r="873" spans="1:45"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row>
    <row r="874" spans="1:45"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row>
    <row r="875" spans="1:4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row>
    <row r="876" spans="1:45"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row>
    <row r="877" spans="1:45"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row>
    <row r="878" spans="1:45"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row>
    <row r="879" spans="1:45"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row>
    <row r="880" spans="1:45"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row>
    <row r="881" spans="1:45"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row>
    <row r="882" spans="1:45"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row>
    <row r="883" spans="1:45"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row>
    <row r="884" spans="1:45"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row>
    <row r="885" spans="1:4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row>
    <row r="886" spans="1:45"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row>
    <row r="887" spans="1:45"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row>
    <row r="888" spans="1:45"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row>
    <row r="889" spans="1:45"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row>
    <row r="890" spans="1:45"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row>
    <row r="891" spans="1:45"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row>
    <row r="892" spans="1:45"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row>
    <row r="893" spans="1:45"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row>
    <row r="894" spans="1:45"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row>
    <row r="895" spans="1:4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row>
    <row r="896" spans="1:45"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row>
    <row r="897" spans="1:45"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row>
    <row r="898" spans="1:45"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row>
    <row r="899" spans="1:45"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row>
    <row r="900" spans="1:45"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row>
    <row r="901" spans="1:45"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row>
    <row r="902" spans="1:45"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row>
    <row r="903" spans="1:45"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row>
    <row r="904" spans="1:45"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row>
    <row r="905" spans="1:4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row>
    <row r="906" spans="1:45"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row>
    <row r="907" spans="1:45"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row>
    <row r="908" spans="1:45"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row>
    <row r="909" spans="1:45"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row>
    <row r="910" spans="1:45"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row>
    <row r="911" spans="1:45"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row>
    <row r="912" spans="1:45"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row>
    <row r="913" spans="1:45"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row>
    <row r="914" spans="1:45"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row>
    <row r="915" spans="1:4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row>
    <row r="916" spans="1:45"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row>
    <row r="917" spans="1:45"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row>
    <row r="918" spans="1:45"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row>
    <row r="919" spans="1:45"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row>
    <row r="920" spans="1:45"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row>
    <row r="921" spans="1:45"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row>
    <row r="922" spans="1:45"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row>
    <row r="923" spans="1:45"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row>
    <row r="924" spans="1:45"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row>
    <row r="925" spans="1:4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row>
    <row r="926" spans="1:45"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row>
    <row r="927" spans="1:45"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row>
    <row r="928" spans="1:45"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row>
    <row r="929" spans="1:45"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row>
    <row r="930" spans="1:45"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row>
    <row r="931" spans="1:45"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row>
    <row r="932" spans="1:45"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row>
    <row r="933" spans="1:45"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row>
    <row r="934" spans="1:45"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row>
    <row r="935" spans="1:4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row>
    <row r="936" spans="1:45"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row>
    <row r="937" spans="1:45"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row>
    <row r="938" spans="1:45"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row>
    <row r="939" spans="1:45"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row>
    <row r="940" spans="1:45"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row>
    <row r="941" spans="1:45"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row>
    <row r="942" spans="1:45"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row>
    <row r="943" spans="1:45"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row>
    <row r="944" spans="1:45"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row>
    <row r="945" spans="1: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row>
    <row r="946" spans="1:45"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row>
    <row r="947" spans="1:45"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row>
    <row r="948" spans="1:45"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row>
    <row r="949" spans="1:45"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row>
    <row r="950" spans="1:45"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row>
    <row r="951" spans="1:45"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row>
    <row r="952" spans="1:45"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row>
    <row r="953" spans="1:45"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row>
    <row r="954" spans="1:45"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row>
    <row r="955" spans="1:4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row>
    <row r="956" spans="1:45"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row>
    <row r="957" spans="1:45"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row>
    <row r="958" spans="1:45"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row>
    <row r="959" spans="1:45"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row>
    <row r="960" spans="1:45"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row>
    <row r="961" spans="1:45"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row>
    <row r="962" spans="1:45"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row>
    <row r="963" spans="1:45"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row>
    <row r="964" spans="1:45"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row>
    <row r="965" spans="1:4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row>
    <row r="966" spans="1:45"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row>
    <row r="967" spans="1:45"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row>
    <row r="968" spans="1:45"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row>
    <row r="969" spans="1:45"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row>
    <row r="970" spans="1:45"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row>
    <row r="971" spans="1:45"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row>
    <row r="972" spans="1:45"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row>
    <row r="973" spans="1:45"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row>
    <row r="974" spans="1:45"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row>
    <row r="975" spans="1:4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row>
    <row r="976" spans="1:45"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row>
    <row r="977" spans="1:45"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row>
    <row r="978" spans="1:45"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row>
    <row r="979" spans="1:45"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row>
    <row r="980" spans="1:45"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row>
    <row r="981" spans="1:45"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row>
    <row r="982" spans="1:45"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row>
    <row r="983" spans="1:45"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row>
    <row r="984" spans="1:45"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row>
    <row r="985" spans="1:4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row>
    <row r="986" spans="1:45"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row>
    <row r="987" spans="1:45"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row>
    <row r="988" spans="1:45"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row>
    <row r="989" spans="1:45"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row>
    <row r="990" spans="1:45"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row>
    <row r="991" spans="1:45"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row>
    <row r="992" spans="1:45"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row>
    <row r="993" spans="1:45"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row>
    <row r="994" spans="1:45"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row>
    <row r="995" spans="1:4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row>
    <row r="996" spans="1:45"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row>
    <row r="997" spans="1:45"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row>
    <row r="998" spans="1:45"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row>
    <row r="999" spans="1:45"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row>
    <row r="1000" spans="1:45"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row>
  </sheetData>
  <mergeCells count="204">
    <mergeCell ref="A24:B24"/>
    <mergeCell ref="A25:B25"/>
    <mergeCell ref="G25:N25"/>
    <mergeCell ref="C38:D38"/>
    <mergeCell ref="A28:B28"/>
    <mergeCell ref="A38:B38"/>
    <mergeCell ref="Z37:Z38"/>
    <mergeCell ref="AA37:AA38"/>
    <mergeCell ref="AM37:AM38"/>
    <mergeCell ref="AE37:AE38"/>
    <mergeCell ref="AC37:AC38"/>
    <mergeCell ref="AD37:AD38"/>
    <mergeCell ref="X37:X38"/>
    <mergeCell ref="Y37:Y38"/>
    <mergeCell ref="O24:S24"/>
    <mergeCell ref="O27:S27"/>
    <mergeCell ref="O25:S25"/>
    <mergeCell ref="O26:S26"/>
    <mergeCell ref="O31:S31"/>
    <mergeCell ref="O28:S28"/>
    <mergeCell ref="O29:S29"/>
    <mergeCell ref="C24:D24"/>
    <mergeCell ref="E25:F25"/>
    <mergeCell ref="C25:D25"/>
    <mergeCell ref="A67:S68"/>
    <mergeCell ref="B53:S53"/>
    <mergeCell ref="B52:S52"/>
    <mergeCell ref="C37:D37"/>
    <mergeCell ref="C36:D36"/>
    <mergeCell ref="C48:D48"/>
    <mergeCell ref="C46:D46"/>
    <mergeCell ref="C47:D47"/>
    <mergeCell ref="A43:B43"/>
    <mergeCell ref="A44:B44"/>
    <mergeCell ref="A41:B41"/>
    <mergeCell ref="A42:B42"/>
    <mergeCell ref="A40:B40"/>
    <mergeCell ref="G46:N46"/>
    <mergeCell ref="E46:F46"/>
    <mergeCell ref="A36:B36"/>
    <mergeCell ref="C39:D39"/>
    <mergeCell ref="A39:B39"/>
    <mergeCell ref="A37:B37"/>
    <mergeCell ref="O45:S45"/>
    <mergeCell ref="O44:S44"/>
    <mergeCell ref="P65:S65"/>
    <mergeCell ref="D65:N65"/>
    <mergeCell ref="C44:D44"/>
    <mergeCell ref="T49:T61"/>
    <mergeCell ref="A45:B45"/>
    <mergeCell ref="A48:B48"/>
    <mergeCell ref="G48:N48"/>
    <mergeCell ref="G47:N47"/>
    <mergeCell ref="B50:S50"/>
    <mergeCell ref="B51:S51"/>
    <mergeCell ref="A55:S55"/>
    <mergeCell ref="A57:S57"/>
    <mergeCell ref="A47:B47"/>
    <mergeCell ref="A46:B46"/>
    <mergeCell ref="E47:F47"/>
    <mergeCell ref="E48:F48"/>
    <mergeCell ref="A59:S63"/>
    <mergeCell ref="O46:S46"/>
    <mergeCell ref="C45:D45"/>
    <mergeCell ref="O48:S48"/>
    <mergeCell ref="O47:S47"/>
    <mergeCell ref="C43:D43"/>
    <mergeCell ref="G44:N44"/>
    <mergeCell ref="C42:D42"/>
    <mergeCell ref="E42:F42"/>
    <mergeCell ref="E41:F41"/>
    <mergeCell ref="C41:D41"/>
    <mergeCell ref="C40:D40"/>
    <mergeCell ref="E43:F43"/>
    <mergeCell ref="E44:F44"/>
    <mergeCell ref="G41:N41"/>
    <mergeCell ref="G43:N43"/>
    <mergeCell ref="G42:N42"/>
    <mergeCell ref="A34:B34"/>
    <mergeCell ref="O21:S23"/>
    <mergeCell ref="E40:F40"/>
    <mergeCell ref="G40:N40"/>
    <mergeCell ref="G45:N45"/>
    <mergeCell ref="E45:F45"/>
    <mergeCell ref="E39:F39"/>
    <mergeCell ref="G39:N39"/>
    <mergeCell ref="E38:F38"/>
    <mergeCell ref="E37:F37"/>
    <mergeCell ref="E34:F34"/>
    <mergeCell ref="E33:F33"/>
    <mergeCell ref="E36:F36"/>
    <mergeCell ref="E35:F35"/>
    <mergeCell ref="E32:F32"/>
    <mergeCell ref="E31:F31"/>
    <mergeCell ref="G35:N35"/>
    <mergeCell ref="G36:N36"/>
    <mergeCell ref="G31:N31"/>
    <mergeCell ref="O43:S43"/>
    <mergeCell ref="O42:S42"/>
    <mergeCell ref="O36:S36"/>
    <mergeCell ref="O33:S33"/>
    <mergeCell ref="O30:S30"/>
    <mergeCell ref="D15:J15"/>
    <mergeCell ref="A3:S9"/>
    <mergeCell ref="A1:S1"/>
    <mergeCell ref="O35:S35"/>
    <mergeCell ref="O34:S34"/>
    <mergeCell ref="O37:S37"/>
    <mergeCell ref="O41:S41"/>
    <mergeCell ref="O40:S40"/>
    <mergeCell ref="O38:S38"/>
    <mergeCell ref="O39:S39"/>
    <mergeCell ref="G32:N32"/>
    <mergeCell ref="G30:N30"/>
    <mergeCell ref="C33:D33"/>
    <mergeCell ref="C35:D35"/>
    <mergeCell ref="C34:D34"/>
    <mergeCell ref="A35:B35"/>
    <mergeCell ref="A32:B32"/>
    <mergeCell ref="A31:B31"/>
    <mergeCell ref="A33:B33"/>
    <mergeCell ref="A29:B29"/>
    <mergeCell ref="A21:B23"/>
    <mergeCell ref="A27:B27"/>
    <mergeCell ref="A30:B30"/>
    <mergeCell ref="A26:B26"/>
    <mergeCell ref="A11:S12"/>
    <mergeCell ref="A19:S19"/>
    <mergeCell ref="AO17:AS17"/>
    <mergeCell ref="AJ18:AJ23"/>
    <mergeCell ref="AE18:AE23"/>
    <mergeCell ref="AF18:AF23"/>
    <mergeCell ref="AK17:AN17"/>
    <mergeCell ref="AG17:AJ17"/>
    <mergeCell ref="AC17:AF17"/>
    <mergeCell ref="T17:AB17"/>
    <mergeCell ref="AQ18:AQ23"/>
    <mergeCell ref="AS18:AS23"/>
    <mergeCell ref="AR18:AR23"/>
    <mergeCell ref="AN18:AN23"/>
    <mergeCell ref="AO18:AO23"/>
    <mergeCell ref="AP18:AP23"/>
    <mergeCell ref="D14:J14"/>
    <mergeCell ref="O14:S14"/>
    <mergeCell ref="N15:S15"/>
    <mergeCell ref="N16:S16"/>
    <mergeCell ref="E21:F23"/>
    <mergeCell ref="C21:D23"/>
    <mergeCell ref="D16:J16"/>
    <mergeCell ref="D17:J17"/>
    <mergeCell ref="C32:D32"/>
    <mergeCell ref="C31:D31"/>
    <mergeCell ref="AK18:AK23"/>
    <mergeCell ref="AL18:AL23"/>
    <mergeCell ref="AM18:AM23"/>
    <mergeCell ref="W18:W23"/>
    <mergeCell ref="G26:N26"/>
    <mergeCell ref="E24:F24"/>
    <mergeCell ref="V18:V23"/>
    <mergeCell ref="E27:F27"/>
    <mergeCell ref="E30:F30"/>
    <mergeCell ref="E28:F28"/>
    <mergeCell ref="E29:F29"/>
    <mergeCell ref="C27:D27"/>
    <mergeCell ref="C29:D29"/>
    <mergeCell ref="C28:D28"/>
    <mergeCell ref="G21:N23"/>
    <mergeCell ref="G24:N24"/>
    <mergeCell ref="E26:F26"/>
    <mergeCell ref="C26:D26"/>
    <mergeCell ref="C30:D30"/>
    <mergeCell ref="G29:N29"/>
    <mergeCell ref="O32:S32"/>
    <mergeCell ref="AL37:AL38"/>
    <mergeCell ref="AJ37:AJ38"/>
    <mergeCell ref="AK37:AK38"/>
    <mergeCell ref="AN37:AN38"/>
    <mergeCell ref="T18:T23"/>
    <mergeCell ref="U18:U23"/>
    <mergeCell ref="T37:T38"/>
    <mergeCell ref="V37:V38"/>
    <mergeCell ref="W37:W38"/>
    <mergeCell ref="U37:U38"/>
    <mergeCell ref="AI18:AI23"/>
    <mergeCell ref="AG18:AG23"/>
    <mergeCell ref="AH18:AH23"/>
    <mergeCell ref="AF37:AF38"/>
    <mergeCell ref="AI37:AI38"/>
    <mergeCell ref="AG37:AG38"/>
    <mergeCell ref="AH37:AH38"/>
    <mergeCell ref="G38:N38"/>
    <mergeCell ref="G37:N37"/>
    <mergeCell ref="G28:N28"/>
    <mergeCell ref="G27:N27"/>
    <mergeCell ref="G33:N33"/>
    <mergeCell ref="G34:N34"/>
    <mergeCell ref="X18:X23"/>
    <mergeCell ref="Y18:Y23"/>
    <mergeCell ref="AD18:AD23"/>
    <mergeCell ref="AC18:AC23"/>
    <mergeCell ref="AB18:AB23"/>
    <mergeCell ref="Z18:Z23"/>
    <mergeCell ref="AA18:AA23"/>
    <mergeCell ref="AB37:AB38"/>
  </mergeCells>
  <conditionalFormatting sqref="T29 T24:Z27 U34:Z34 U28:Z29 T35:Z37 AB24:AB32 T30:Z32 AB34:AB37 AB39 T39:Z39">
    <cfRule type="cellIs" dxfId="272" priority="1" operator="greaterThanOrEqual">
      <formula>100</formula>
    </cfRule>
  </conditionalFormatting>
  <conditionalFormatting sqref="T29 T24:Z27 U34:Z34 U28:Z29 T35:Z37 AB24:AB32 T30:Z32 AB34:AB37 AB39 T39:Z39">
    <cfRule type="cellIs" dxfId="271" priority="2" operator="lessThan">
      <formula>100</formula>
    </cfRule>
  </conditionalFormatting>
  <conditionalFormatting sqref="AO30:AQ30 AD39:AF39 AG30:AN31 AO32:AQ32 AC27:AF32 AE36:AQ37 AC36:AD36 AC34:AF35 AO34:AQ35 AS32 AS34:AS37 AS30 AO39:AS39">
    <cfRule type="expression" dxfId="270" priority="3">
      <formula>AO30=""</formula>
    </cfRule>
  </conditionalFormatting>
  <conditionalFormatting sqref="T28 T34">
    <cfRule type="expression" dxfId="269" priority="4">
      <formula>T28&gt;=100</formula>
    </cfRule>
  </conditionalFormatting>
  <conditionalFormatting sqref="T28 T34">
    <cfRule type="cellIs" dxfId="268" priority="5" operator="between">
      <formula>0</formula>
      <formula>99.99</formula>
    </cfRule>
  </conditionalFormatting>
  <conditionalFormatting sqref="T28 T34">
    <cfRule type="expression" dxfId="267" priority="6">
      <formula>ISBLANK(T28)</formula>
    </cfRule>
  </conditionalFormatting>
  <conditionalFormatting sqref="AA24:AA32 AA34:AA37 AA39">
    <cfRule type="expression" dxfId="266" priority="7">
      <formula>OR(AA24="NA",AA24&lt;100.01)</formula>
    </cfRule>
  </conditionalFormatting>
  <conditionalFormatting sqref="AA24:AA32 AA34:AA37 AA39">
    <cfRule type="expression" dxfId="265" priority="8">
      <formula>AND(NOT(AA24="NA"),AA24&gt;=100.01)</formula>
    </cfRule>
  </conditionalFormatting>
  <conditionalFormatting sqref="AC39 AC37:AD37">
    <cfRule type="expression" dxfId="264" priority="9">
      <formula>AC39=""</formula>
    </cfRule>
  </conditionalFormatting>
  <conditionalFormatting sqref="T41">
    <cfRule type="expression" dxfId="263" priority="10">
      <formula>T41="FA"</formula>
    </cfRule>
  </conditionalFormatting>
  <conditionalFormatting sqref="T41">
    <cfRule type="expression" dxfId="262" priority="11">
      <formula>OR(T41="PA",T41="NA")</formula>
    </cfRule>
  </conditionalFormatting>
  <conditionalFormatting sqref="T41">
    <cfRule type="expression" dxfId="261" priority="12">
      <formula>T41="CH"</formula>
    </cfRule>
  </conditionalFormatting>
  <conditionalFormatting sqref="AB47 T47:Z47">
    <cfRule type="cellIs" dxfId="260" priority="13" operator="greaterThanOrEqual">
      <formula>100</formula>
    </cfRule>
  </conditionalFormatting>
  <conditionalFormatting sqref="AB47 T47:Z47">
    <cfRule type="cellIs" dxfId="259" priority="14" operator="lessThan">
      <formula>100</formula>
    </cfRule>
  </conditionalFormatting>
  <conditionalFormatting sqref="AC47:AN47">
    <cfRule type="expression" dxfId="258" priority="15">
      <formula>AC47=""</formula>
    </cfRule>
  </conditionalFormatting>
  <conditionalFormatting sqref="AA47">
    <cfRule type="expression" dxfId="257" priority="16">
      <formula>OR(AA47="NA",AA47&lt;100.01)</formula>
    </cfRule>
  </conditionalFormatting>
  <conditionalFormatting sqref="AA47">
    <cfRule type="expression" dxfId="256" priority="17">
      <formula>AND(NOT(AA47="NA"),AA47&gt;=100.01)</formula>
    </cfRule>
  </conditionalFormatting>
  <conditionalFormatting sqref="AO47:AQ47 AS47">
    <cfRule type="expression" dxfId="255" priority="18">
      <formula>AO47=""</formula>
    </cfRule>
  </conditionalFormatting>
  <conditionalFormatting sqref="AB48 T48:Z48">
    <cfRule type="cellIs" dxfId="254" priority="19" operator="greaterThanOrEqual">
      <formula>100</formula>
    </cfRule>
  </conditionalFormatting>
  <conditionalFormatting sqref="AB48 T48:Z48">
    <cfRule type="cellIs" dxfId="253" priority="20" operator="lessThan">
      <formula>100</formula>
    </cfRule>
  </conditionalFormatting>
  <conditionalFormatting sqref="AC48:AN48">
    <cfRule type="expression" dxfId="252" priority="21">
      <formula>AC48=""</formula>
    </cfRule>
  </conditionalFormatting>
  <conditionalFormatting sqref="AA48">
    <cfRule type="expression" dxfId="251" priority="22">
      <formula>OR(AA48="NA",AA48&lt;100.01)</formula>
    </cfRule>
  </conditionalFormatting>
  <conditionalFormatting sqref="AA48">
    <cfRule type="expression" dxfId="250" priority="23">
      <formula>AND(NOT(AA48="NA"),AA48&gt;=100.01)</formula>
    </cfRule>
  </conditionalFormatting>
  <conditionalFormatting sqref="AO48:AQ48 AS48">
    <cfRule type="expression" dxfId="249" priority="24">
      <formula>AO48=""</formula>
    </cfRule>
  </conditionalFormatting>
  <conditionalFormatting sqref="T33">
    <cfRule type="cellIs" dxfId="248" priority="25" operator="equal">
      <formula>"CH"</formula>
    </cfRule>
  </conditionalFormatting>
  <conditionalFormatting sqref="T33">
    <cfRule type="expression" dxfId="247" priority="26">
      <formula>T33="FA"</formula>
    </cfRule>
  </conditionalFormatting>
  <conditionalFormatting sqref="T33">
    <cfRule type="expression" dxfId="246" priority="27">
      <formula>OR($T$33="PA",$T$33="NA")</formula>
    </cfRule>
  </conditionalFormatting>
  <conditionalFormatting sqref="T40">
    <cfRule type="cellIs" dxfId="245" priority="28" operator="equal">
      <formula>"CH"</formula>
    </cfRule>
  </conditionalFormatting>
  <conditionalFormatting sqref="T40">
    <cfRule type="expression" dxfId="244" priority="29">
      <formula>T40="FA"</formula>
    </cfRule>
  </conditionalFormatting>
  <conditionalFormatting sqref="T40">
    <cfRule type="expression" dxfId="243" priority="30">
      <formula>OR($T$40="PA",$T$40="NA")</formula>
    </cfRule>
  </conditionalFormatting>
  <conditionalFormatting sqref="T42">
    <cfRule type="cellIs" dxfId="242" priority="31" operator="equal">
      <formula>"CH"</formula>
    </cfRule>
  </conditionalFormatting>
  <conditionalFormatting sqref="T42">
    <cfRule type="expression" dxfId="241" priority="32">
      <formula>T42="FA"</formula>
    </cfRule>
  </conditionalFormatting>
  <conditionalFormatting sqref="T42">
    <cfRule type="expression" dxfId="240" priority="33">
      <formula>OR($T$42="PA",$T$42="NA")</formula>
    </cfRule>
  </conditionalFormatting>
  <conditionalFormatting sqref="T44">
    <cfRule type="cellIs" dxfId="239" priority="34" operator="equal">
      <formula>"CH"</formula>
    </cfRule>
  </conditionalFormatting>
  <conditionalFormatting sqref="T44">
    <cfRule type="expression" dxfId="238" priority="35">
      <formula>T44="FA"</formula>
    </cfRule>
  </conditionalFormatting>
  <conditionalFormatting sqref="T44">
    <cfRule type="expression" dxfId="237" priority="36">
      <formula>OR($T$44="PA",$T$44="NA")</formula>
    </cfRule>
  </conditionalFormatting>
  <conditionalFormatting sqref="T43">
    <cfRule type="cellIs" dxfId="236" priority="37" operator="equal">
      <formula>"CH"</formula>
    </cfRule>
  </conditionalFormatting>
  <conditionalFormatting sqref="T43">
    <cfRule type="expression" dxfId="235" priority="38">
      <formula>T43="FA"</formula>
    </cfRule>
  </conditionalFormatting>
  <conditionalFormatting sqref="T43">
    <cfRule type="expression" dxfId="234" priority="39">
      <formula>OR($T$40="PA",$T$40="NA")</formula>
    </cfRule>
  </conditionalFormatting>
  <conditionalFormatting sqref="AR30 AR32 AR34:AR37">
    <cfRule type="expression" dxfId="233" priority="40">
      <formula>AR30=""</formula>
    </cfRule>
  </conditionalFormatting>
  <conditionalFormatting sqref="AR47">
    <cfRule type="expression" dxfId="232" priority="41">
      <formula>AR47=""</formula>
    </cfRule>
  </conditionalFormatting>
  <conditionalFormatting sqref="AR48">
    <cfRule type="expression" dxfId="231" priority="42">
      <formula>AR48=""</formula>
    </cfRule>
  </conditionalFormatting>
  <conditionalFormatting sqref="AO38:AQ38 AS38">
    <cfRule type="expression" dxfId="230" priority="43">
      <formula>AO38=""</formula>
    </cfRule>
  </conditionalFormatting>
  <conditionalFormatting sqref="AR38">
    <cfRule type="expression" dxfId="229" priority="44">
      <formula>AR38=""</formula>
    </cfRule>
  </conditionalFormatting>
  <dataValidations count="1">
    <dataValidation type="list" allowBlank="1" showInputMessage="1" showErrorMessage="1" prompt=" - " sqref="D17">
      <formula1>"Internal Combustion,Electric Vehicle"</formula1>
    </dataValidation>
  </dataValidations>
  <hyperlinks>
    <hyperlink ref="N15" r:id="rId1"/>
    <hyperlink ref="N16" r:id="rId2"/>
  </hyperlinks>
  <pageMargins left="0.7" right="0.7" top="0.75" bottom="0.75" header="0" footer="0"/>
  <pageSetup orientation="landscape"/>
  <drawing r:id="rId3"/>
  <legacyDrawing r:id="rId4"/>
</worksheet>
</file>

<file path=xl/worksheets/sheet5.xml><?xml version="1.0" encoding="utf-8"?>
<worksheet xmlns="http://schemas.openxmlformats.org/spreadsheetml/2006/main" xmlns:r="http://schemas.openxmlformats.org/officeDocument/2006/relationships">
  <dimension ref="A1:Z1000"/>
  <sheetViews>
    <sheetView showGridLines="0" topLeftCell="A25" zoomScaleNormal="100" workbookViewId="0">
      <selection activeCell="Z46" sqref="Z46"/>
    </sheetView>
  </sheetViews>
  <sheetFormatPr defaultColWidth="14.42578125" defaultRowHeight="15" customHeight="1"/>
  <cols>
    <col min="1" max="25" width="5" customWidth="1"/>
    <col min="26" max="26" width="8" customWidth="1"/>
  </cols>
  <sheetData>
    <row r="1" spans="1:25" ht="12.75" customHeight="1">
      <c r="A1" s="300" t="s">
        <v>47</v>
      </c>
      <c r="B1" s="264"/>
      <c r="C1" s="264"/>
      <c r="D1" s="264"/>
      <c r="E1" s="264"/>
      <c r="F1" s="264"/>
      <c r="G1" s="264"/>
      <c r="H1" s="264"/>
      <c r="I1" s="264"/>
      <c r="J1" s="264"/>
      <c r="K1" s="264"/>
      <c r="L1" s="264"/>
      <c r="M1" s="264"/>
      <c r="N1" s="264"/>
      <c r="O1" s="264"/>
      <c r="P1" s="264"/>
      <c r="Q1" s="264"/>
      <c r="R1" s="264"/>
      <c r="S1" s="264"/>
      <c r="T1" s="18"/>
      <c r="U1" s="19"/>
      <c r="V1" s="19"/>
      <c r="W1" s="19"/>
      <c r="X1" s="19"/>
      <c r="Y1" s="19"/>
    </row>
    <row r="2" spans="1:25" ht="12.75" customHeight="1">
      <c r="T2" s="20"/>
      <c r="U2" s="21"/>
      <c r="V2" s="21"/>
      <c r="W2" s="21"/>
      <c r="X2" s="21"/>
      <c r="Y2" s="21"/>
    </row>
    <row r="3" spans="1:25"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0"/>
      <c r="U3" s="21"/>
      <c r="V3" s="21"/>
      <c r="W3" s="21"/>
      <c r="X3" s="21"/>
      <c r="Y3" s="21"/>
    </row>
    <row r="4" spans="1:25" ht="12.75" customHeight="1">
      <c r="T4" s="20"/>
      <c r="U4" s="21"/>
      <c r="V4" s="21"/>
      <c r="W4" s="21"/>
      <c r="X4" s="21"/>
      <c r="Y4" s="21"/>
    </row>
    <row r="5" spans="1:25" ht="12.75" customHeight="1">
      <c r="A5" s="315" t="s">
        <v>66</v>
      </c>
      <c r="B5" s="282"/>
      <c r="C5" s="282"/>
      <c r="D5" s="282"/>
      <c r="E5" s="282"/>
      <c r="F5" s="282"/>
      <c r="G5" s="282"/>
      <c r="H5" s="282"/>
      <c r="I5" s="282"/>
      <c r="J5" s="282"/>
      <c r="K5" s="282"/>
      <c r="L5" s="282"/>
      <c r="M5" s="282"/>
      <c r="N5" s="282"/>
      <c r="O5" s="282"/>
      <c r="P5" s="282"/>
      <c r="Q5" s="282"/>
      <c r="R5" s="282"/>
      <c r="S5" s="282"/>
      <c r="T5" s="20"/>
      <c r="U5" s="21"/>
      <c r="V5" s="21"/>
      <c r="W5" s="21"/>
      <c r="X5" s="21"/>
      <c r="Y5" s="21"/>
    </row>
    <row r="6" spans="1:25" ht="12.75" customHeight="1">
      <c r="A6" s="284"/>
      <c r="B6" s="264"/>
      <c r="C6" s="264"/>
      <c r="D6" s="264"/>
      <c r="E6" s="264"/>
      <c r="F6" s="264"/>
      <c r="G6" s="264"/>
      <c r="H6" s="264"/>
      <c r="I6" s="264"/>
      <c r="J6" s="264"/>
      <c r="K6" s="264"/>
      <c r="L6" s="264"/>
      <c r="M6" s="264"/>
      <c r="N6" s="264"/>
      <c r="O6" s="264"/>
      <c r="P6" s="264"/>
      <c r="Q6" s="264"/>
      <c r="R6" s="264"/>
      <c r="S6" s="264"/>
      <c r="T6" s="20"/>
      <c r="U6" s="21"/>
      <c r="V6" s="21"/>
      <c r="W6" s="21"/>
      <c r="X6" s="21"/>
      <c r="Y6" s="21"/>
    </row>
    <row r="7" spans="1:25" ht="12.75" customHeight="1">
      <c r="A7" s="284"/>
      <c r="B7" s="264"/>
      <c r="C7" s="264"/>
      <c r="D7" s="264"/>
      <c r="E7" s="264"/>
      <c r="F7" s="264"/>
      <c r="G7" s="264"/>
      <c r="H7" s="264"/>
      <c r="I7" s="264"/>
      <c r="J7" s="264"/>
      <c r="K7" s="264"/>
      <c r="L7" s="264"/>
      <c r="M7" s="264"/>
      <c r="N7" s="264"/>
      <c r="O7" s="264"/>
      <c r="P7" s="264"/>
      <c r="Q7" s="264"/>
      <c r="R7" s="264"/>
      <c r="S7" s="264"/>
      <c r="T7" s="20"/>
      <c r="U7" s="21"/>
      <c r="V7" s="21"/>
      <c r="W7" s="21"/>
      <c r="X7" s="21"/>
      <c r="Y7" s="21"/>
    </row>
    <row r="8" spans="1:25" ht="12.75" customHeight="1">
      <c r="A8" s="286"/>
      <c r="B8" s="287"/>
      <c r="C8" s="287"/>
      <c r="D8" s="287"/>
      <c r="E8" s="287"/>
      <c r="F8" s="287"/>
      <c r="G8" s="287"/>
      <c r="H8" s="287"/>
      <c r="I8" s="287"/>
      <c r="J8" s="287"/>
      <c r="K8" s="287"/>
      <c r="L8" s="287"/>
      <c r="M8" s="287"/>
      <c r="N8" s="287"/>
      <c r="O8" s="287"/>
      <c r="P8" s="287"/>
      <c r="Q8" s="287"/>
      <c r="R8" s="287"/>
      <c r="S8" s="287"/>
      <c r="T8" s="20"/>
      <c r="U8" s="21"/>
      <c r="V8" s="21"/>
      <c r="W8" s="21"/>
      <c r="X8" s="21"/>
      <c r="Y8" s="21"/>
    </row>
    <row r="9" spans="1:25" ht="12.75" customHeight="1">
      <c r="A9" s="22" t="s">
        <v>67</v>
      </c>
      <c r="B9" s="16"/>
      <c r="C9" s="16"/>
      <c r="D9" s="16"/>
      <c r="E9" s="16"/>
      <c r="F9" s="16"/>
      <c r="G9" s="16"/>
      <c r="H9" s="16"/>
      <c r="I9" s="16"/>
      <c r="J9" s="16"/>
      <c r="K9" s="16"/>
      <c r="L9" s="16"/>
      <c r="M9" s="16"/>
      <c r="N9" s="16"/>
      <c r="O9" s="16"/>
      <c r="P9" s="16"/>
      <c r="Q9" s="16"/>
      <c r="R9" s="16"/>
      <c r="S9" s="17"/>
      <c r="T9" s="20"/>
      <c r="U9" s="21"/>
      <c r="V9" s="21"/>
      <c r="W9" s="21"/>
      <c r="X9" s="21"/>
      <c r="Y9" s="21"/>
    </row>
    <row r="10" spans="1:25" ht="12.75" customHeight="1">
      <c r="A10" s="23" t="s">
        <v>69</v>
      </c>
      <c r="B10" s="6"/>
      <c r="C10" s="6"/>
      <c r="D10" s="6"/>
      <c r="E10" s="6"/>
      <c r="F10" s="6"/>
      <c r="G10" s="6"/>
      <c r="H10" s="6"/>
      <c r="I10" s="6"/>
      <c r="J10" s="6"/>
      <c r="K10" s="6"/>
      <c r="L10" s="6"/>
      <c r="M10" s="6"/>
      <c r="N10" s="6"/>
      <c r="O10" s="6"/>
      <c r="P10" s="6"/>
      <c r="Q10" s="6"/>
      <c r="R10" s="6"/>
      <c r="S10" s="24"/>
      <c r="T10" s="20"/>
      <c r="U10" s="21"/>
      <c r="V10" s="21"/>
      <c r="W10" s="21"/>
      <c r="X10" s="21"/>
      <c r="Y10" s="21"/>
    </row>
    <row r="11" spans="1:25" ht="12.75" customHeight="1">
      <c r="A11" s="23" t="s">
        <v>71</v>
      </c>
      <c r="B11" s="6"/>
      <c r="C11" s="6"/>
      <c r="D11" s="6"/>
      <c r="E11" s="6"/>
      <c r="F11" s="6"/>
      <c r="G11" s="6"/>
      <c r="H11" s="6"/>
      <c r="I11" s="6"/>
      <c r="J11" s="6"/>
      <c r="K11" s="6"/>
      <c r="L11" s="6"/>
      <c r="M11" s="6"/>
      <c r="N11" s="6"/>
      <c r="O11" s="6"/>
      <c r="P11" s="6"/>
      <c r="Q11" s="6"/>
      <c r="R11" s="6"/>
      <c r="S11" s="24"/>
      <c r="T11" s="20"/>
      <c r="U11" s="21"/>
      <c r="V11" s="21"/>
      <c r="W11" s="21"/>
      <c r="X11" s="21"/>
      <c r="Y11" s="21"/>
    </row>
    <row r="12" spans="1:25" ht="12.75" customHeight="1">
      <c r="A12" s="23" t="s">
        <v>72</v>
      </c>
      <c r="B12" s="6"/>
      <c r="C12" s="6"/>
      <c r="D12" s="6"/>
      <c r="E12" s="6"/>
      <c r="F12" s="6"/>
      <c r="G12" s="6"/>
      <c r="H12" s="6"/>
      <c r="I12" s="6"/>
      <c r="J12" s="6"/>
      <c r="K12" s="6"/>
      <c r="L12" s="6"/>
      <c r="M12" s="6"/>
      <c r="N12" s="6"/>
      <c r="O12" s="6"/>
      <c r="P12" s="6"/>
      <c r="Q12" s="6"/>
      <c r="R12" s="6"/>
      <c r="S12" s="24"/>
      <c r="T12" s="20"/>
      <c r="U12" s="21"/>
      <c r="V12" s="21"/>
      <c r="W12" s="21"/>
      <c r="X12" s="21"/>
      <c r="Y12" s="21"/>
    </row>
    <row r="13" spans="1:25" ht="12.75" customHeight="1">
      <c r="A13" s="23" t="s">
        <v>73</v>
      </c>
      <c r="B13" s="6"/>
      <c r="C13" s="6"/>
      <c r="D13" s="6"/>
      <c r="E13" s="6"/>
      <c r="F13" s="6"/>
      <c r="G13" s="6"/>
      <c r="H13" s="6"/>
      <c r="I13" s="6"/>
      <c r="J13" s="6"/>
      <c r="K13" s="6"/>
      <c r="L13" s="6"/>
      <c r="M13" s="6"/>
      <c r="N13" s="6"/>
      <c r="O13" s="6"/>
      <c r="P13" s="6"/>
      <c r="Q13" s="6"/>
      <c r="R13" s="6"/>
      <c r="S13" s="24"/>
      <c r="T13" s="20"/>
      <c r="U13" s="21"/>
      <c r="V13" s="21"/>
      <c r="W13" s="21"/>
      <c r="X13" s="21"/>
      <c r="Y13" s="21"/>
    </row>
    <row r="14" spans="1:25" ht="12.75" customHeight="1">
      <c r="A14" s="26" t="s">
        <v>74</v>
      </c>
      <c r="B14" s="7"/>
      <c r="C14" s="7"/>
      <c r="D14" s="7"/>
      <c r="E14" s="7"/>
      <c r="F14" s="7"/>
      <c r="G14" s="7"/>
      <c r="H14" s="7"/>
      <c r="I14" s="7"/>
      <c r="J14" s="7"/>
      <c r="K14" s="7"/>
      <c r="L14" s="7"/>
      <c r="M14" s="7"/>
      <c r="N14" s="7"/>
      <c r="O14" s="7"/>
      <c r="P14" s="7"/>
      <c r="Q14" s="7"/>
      <c r="R14" s="7"/>
      <c r="S14" s="27"/>
      <c r="T14" s="20"/>
      <c r="U14" s="21"/>
      <c r="V14" s="21"/>
      <c r="W14" s="21"/>
      <c r="X14" s="21"/>
      <c r="Y14" s="21"/>
    </row>
    <row r="15" spans="1:25" ht="27.75" customHeight="1">
      <c r="A15" s="314" t="s">
        <v>76</v>
      </c>
      <c r="B15" s="267"/>
      <c r="C15" s="267"/>
      <c r="D15" s="267"/>
      <c r="E15" s="267"/>
      <c r="F15" s="267"/>
      <c r="G15" s="267"/>
      <c r="H15" s="267"/>
      <c r="I15" s="267"/>
      <c r="J15" s="267"/>
      <c r="K15" s="267"/>
      <c r="L15" s="267"/>
      <c r="M15" s="267"/>
      <c r="N15" s="267"/>
      <c r="O15" s="267"/>
      <c r="P15" s="267"/>
      <c r="Q15" s="267"/>
      <c r="R15" s="267"/>
      <c r="S15" s="268"/>
      <c r="T15" s="20"/>
      <c r="U15" s="21"/>
      <c r="V15" s="21"/>
      <c r="W15" s="21"/>
      <c r="X15" s="21"/>
      <c r="Y15" s="21"/>
    </row>
    <row r="16" spans="1:25" ht="27.75" customHeight="1">
      <c r="A16" s="314" t="s">
        <v>77</v>
      </c>
      <c r="B16" s="267"/>
      <c r="C16" s="267"/>
      <c r="D16" s="267"/>
      <c r="E16" s="267"/>
      <c r="F16" s="267"/>
      <c r="G16" s="267"/>
      <c r="H16" s="267"/>
      <c r="I16" s="267"/>
      <c r="J16" s="267"/>
      <c r="K16" s="267"/>
      <c r="L16" s="267"/>
      <c r="M16" s="267"/>
      <c r="N16" s="267"/>
      <c r="O16" s="267"/>
      <c r="P16" s="267"/>
      <c r="Q16" s="267"/>
      <c r="R16" s="267"/>
      <c r="S16" s="268"/>
      <c r="T16" s="20"/>
      <c r="U16" s="21"/>
      <c r="V16" s="21"/>
      <c r="W16" s="21"/>
      <c r="X16" s="21"/>
      <c r="Y16" s="21"/>
    </row>
    <row r="17" spans="1:25" ht="12.75" customHeight="1">
      <c r="A17" s="20"/>
      <c r="B17" s="21"/>
      <c r="C17" s="21"/>
      <c r="D17" s="21"/>
      <c r="E17" s="21"/>
      <c r="F17" s="21"/>
      <c r="G17" s="21"/>
      <c r="H17" s="21"/>
      <c r="I17" s="21"/>
      <c r="J17" s="21"/>
      <c r="K17" s="21"/>
      <c r="L17" s="21"/>
      <c r="M17" s="21"/>
      <c r="N17" s="21"/>
      <c r="O17" s="21"/>
      <c r="P17" s="21"/>
      <c r="Q17" s="21"/>
      <c r="R17" s="21"/>
      <c r="S17" s="21"/>
      <c r="T17" s="20"/>
      <c r="U17" s="21"/>
      <c r="V17" s="21"/>
      <c r="W17" s="21"/>
      <c r="X17" s="21"/>
      <c r="Y17" s="21"/>
    </row>
    <row r="18" spans="1:25" ht="12.75" customHeight="1">
      <c r="A18" s="20"/>
      <c r="B18" s="21"/>
      <c r="C18" s="21"/>
      <c r="D18" s="21"/>
      <c r="E18" s="21"/>
      <c r="F18" s="21"/>
      <c r="G18" s="21"/>
      <c r="H18" s="21"/>
      <c r="I18" s="21"/>
      <c r="J18" s="21"/>
      <c r="K18" s="21"/>
      <c r="L18" s="21"/>
      <c r="M18" s="21"/>
      <c r="N18" s="21"/>
      <c r="O18" s="21"/>
      <c r="P18" s="21"/>
      <c r="Q18" s="21"/>
      <c r="R18" s="21"/>
      <c r="S18" s="21"/>
      <c r="T18" s="20"/>
      <c r="U18" s="21"/>
      <c r="V18" s="21"/>
      <c r="W18" s="21"/>
      <c r="X18" s="21"/>
      <c r="Y18" s="21"/>
    </row>
    <row r="19" spans="1:25" ht="12.75" customHeight="1">
      <c r="A19" s="20"/>
      <c r="B19" s="21"/>
      <c r="C19" s="21"/>
      <c r="D19" s="21"/>
      <c r="E19" s="21"/>
      <c r="F19" s="21"/>
      <c r="G19" s="21"/>
      <c r="H19" s="21"/>
      <c r="I19" s="21"/>
      <c r="J19" s="21"/>
      <c r="K19" s="21"/>
      <c r="L19" s="21"/>
      <c r="M19" s="21"/>
      <c r="N19" s="21"/>
      <c r="O19" s="21"/>
      <c r="P19" s="21"/>
      <c r="Q19" s="21"/>
      <c r="R19" s="21"/>
      <c r="S19" s="21"/>
      <c r="T19" s="20"/>
      <c r="U19" s="21"/>
      <c r="V19" s="21"/>
      <c r="W19" s="21"/>
      <c r="X19" s="21"/>
      <c r="Y19" s="21"/>
    </row>
    <row r="20" spans="1:25" ht="12.75" customHeight="1">
      <c r="A20" s="20"/>
      <c r="B20" s="21"/>
      <c r="C20" s="21"/>
      <c r="D20" s="21"/>
      <c r="E20" s="21"/>
      <c r="F20" s="21"/>
      <c r="G20" s="21"/>
      <c r="H20" s="21"/>
      <c r="I20" s="21"/>
      <c r="J20" s="21"/>
      <c r="K20" s="21"/>
      <c r="L20" s="21"/>
      <c r="M20" s="21"/>
      <c r="N20" s="21"/>
      <c r="O20" s="21"/>
      <c r="P20" s="21"/>
      <c r="Q20" s="21"/>
      <c r="R20" s="21"/>
      <c r="S20" s="21"/>
      <c r="T20" s="20"/>
      <c r="U20" s="21"/>
      <c r="V20" s="21"/>
      <c r="W20" s="21"/>
      <c r="X20" s="21"/>
      <c r="Y20" s="21"/>
    </row>
    <row r="21" spans="1:25" ht="12.75" customHeight="1">
      <c r="A21" s="20"/>
      <c r="B21" s="21"/>
      <c r="C21" s="21"/>
      <c r="D21" s="21"/>
      <c r="E21" s="21"/>
      <c r="F21" s="21"/>
      <c r="G21" s="21"/>
      <c r="H21" s="21"/>
      <c r="I21" s="21"/>
      <c r="J21" s="21"/>
      <c r="K21" s="21"/>
      <c r="L21" s="21"/>
      <c r="M21" s="21"/>
      <c r="N21" s="21"/>
      <c r="O21" s="21"/>
      <c r="P21" s="21"/>
      <c r="Q21" s="21"/>
      <c r="R21" s="21"/>
      <c r="S21" s="21"/>
      <c r="T21" s="20"/>
      <c r="U21" s="21"/>
      <c r="V21" s="21"/>
      <c r="W21" s="21"/>
      <c r="X21" s="21"/>
      <c r="Y21" s="21"/>
    </row>
    <row r="22" spans="1:25" ht="12.75" customHeight="1">
      <c r="A22" s="20"/>
      <c r="B22" s="21"/>
      <c r="C22" s="21"/>
      <c r="D22" s="21"/>
      <c r="E22" s="21"/>
      <c r="F22" s="21"/>
      <c r="G22" s="21"/>
      <c r="H22" s="21"/>
      <c r="I22" s="21"/>
      <c r="J22" s="21"/>
      <c r="K22" s="21"/>
      <c r="L22" s="21"/>
      <c r="M22" s="21"/>
      <c r="N22" s="21"/>
      <c r="O22" s="21"/>
      <c r="P22" s="21"/>
      <c r="Q22" s="21"/>
      <c r="R22" s="21"/>
      <c r="S22" s="21"/>
      <c r="T22" s="20"/>
      <c r="U22" s="21"/>
      <c r="V22" s="21"/>
      <c r="W22" s="21"/>
      <c r="X22" s="21"/>
      <c r="Y22" s="21"/>
    </row>
    <row r="23" spans="1:25" ht="12.75" customHeight="1">
      <c r="A23" s="20"/>
      <c r="B23" s="21"/>
      <c r="C23" s="21"/>
      <c r="D23" s="21"/>
      <c r="E23" s="21"/>
      <c r="F23" s="21"/>
      <c r="G23" s="21"/>
      <c r="H23" s="21"/>
      <c r="I23" s="21"/>
      <c r="J23" s="21"/>
      <c r="K23" s="21"/>
      <c r="L23" s="21"/>
      <c r="M23" s="21"/>
      <c r="N23" s="21"/>
      <c r="O23" s="21"/>
      <c r="P23" s="21"/>
      <c r="Q23" s="21"/>
      <c r="R23" s="21"/>
      <c r="S23" s="21"/>
      <c r="T23" s="20"/>
      <c r="U23" s="21"/>
      <c r="V23" s="21"/>
      <c r="W23" s="21"/>
      <c r="X23" s="21"/>
      <c r="Y23" s="21"/>
    </row>
    <row r="24" spans="1:25" ht="12.75" customHeight="1">
      <c r="A24" s="20"/>
      <c r="B24" s="21"/>
      <c r="C24" s="21"/>
      <c r="D24" s="21"/>
      <c r="E24" s="21"/>
      <c r="F24" s="21"/>
      <c r="G24" s="21"/>
      <c r="H24" s="21"/>
      <c r="I24" s="21"/>
      <c r="J24" s="21"/>
      <c r="K24" s="21"/>
      <c r="L24" s="21"/>
      <c r="M24" s="21"/>
      <c r="N24" s="21"/>
      <c r="O24" s="21"/>
      <c r="P24" s="21"/>
      <c r="Q24" s="21"/>
      <c r="R24" s="21"/>
      <c r="S24" s="21"/>
      <c r="T24" s="20"/>
      <c r="U24" s="21"/>
      <c r="V24" s="21"/>
      <c r="W24" s="21"/>
      <c r="X24" s="21"/>
      <c r="Y24" s="21"/>
    </row>
    <row r="25" spans="1:25" ht="12.75" customHeight="1">
      <c r="A25" s="20"/>
      <c r="B25" s="21"/>
      <c r="C25" s="21"/>
      <c r="D25" s="21"/>
      <c r="E25" s="21"/>
      <c r="F25" s="21"/>
      <c r="G25" s="21"/>
      <c r="H25" s="21"/>
      <c r="I25" s="21"/>
      <c r="J25" s="21"/>
      <c r="K25" s="21"/>
      <c r="L25" s="21"/>
      <c r="M25" s="21"/>
      <c r="N25" s="21"/>
      <c r="O25" s="21"/>
      <c r="P25" s="21"/>
      <c r="Q25" s="21"/>
      <c r="R25" s="21"/>
      <c r="S25" s="21"/>
      <c r="T25" s="20"/>
      <c r="U25" s="21"/>
      <c r="V25" s="21"/>
      <c r="W25" s="21"/>
      <c r="X25" s="21"/>
      <c r="Y25" s="21"/>
    </row>
    <row r="26" spans="1:25" ht="12.75" customHeight="1">
      <c r="A26" s="20"/>
      <c r="B26" s="21"/>
      <c r="C26" s="21"/>
      <c r="D26" s="21"/>
      <c r="E26" s="21"/>
      <c r="F26" s="21"/>
      <c r="G26" s="21"/>
      <c r="H26" s="21"/>
      <c r="I26" s="21"/>
      <c r="J26" s="21"/>
      <c r="K26" s="21"/>
      <c r="L26" s="21"/>
      <c r="M26" s="21"/>
      <c r="N26" s="21"/>
      <c r="O26" s="21"/>
      <c r="P26" s="21"/>
      <c r="Q26" s="21"/>
      <c r="R26" s="21"/>
      <c r="S26" s="21"/>
      <c r="T26" s="20"/>
      <c r="U26" s="21"/>
      <c r="V26" s="21"/>
      <c r="W26" s="21"/>
      <c r="X26" s="21"/>
      <c r="Y26" s="21"/>
    </row>
    <row r="27" spans="1:25" ht="12.75" customHeight="1">
      <c r="A27" s="20"/>
      <c r="B27" s="21"/>
      <c r="C27" s="21"/>
      <c r="D27" s="21"/>
      <c r="E27" s="21"/>
      <c r="F27" s="21"/>
      <c r="G27" s="21"/>
      <c r="H27" s="21"/>
      <c r="I27" s="21"/>
      <c r="J27" s="21"/>
      <c r="K27" s="21"/>
      <c r="L27" s="21"/>
      <c r="M27" s="21"/>
      <c r="N27" s="21"/>
      <c r="O27" s="21"/>
      <c r="P27" s="21"/>
      <c r="Q27" s="21"/>
      <c r="R27" s="21"/>
      <c r="S27" s="21"/>
      <c r="T27" s="20"/>
      <c r="U27" s="21"/>
      <c r="V27" s="21"/>
      <c r="W27" s="21"/>
      <c r="X27" s="21"/>
      <c r="Y27" s="21"/>
    </row>
    <row r="28" spans="1:25" ht="12.75" customHeight="1">
      <c r="A28" s="20"/>
      <c r="B28" s="21"/>
      <c r="C28" s="21"/>
      <c r="D28" s="21"/>
      <c r="E28" s="21"/>
      <c r="F28" s="21"/>
      <c r="G28" s="21"/>
      <c r="H28" s="21"/>
      <c r="I28" s="21"/>
      <c r="J28" s="21"/>
      <c r="K28" s="21"/>
      <c r="L28" s="21"/>
      <c r="M28" s="21"/>
      <c r="N28" s="21"/>
      <c r="O28" s="21"/>
      <c r="P28" s="21"/>
      <c r="Q28" s="21"/>
      <c r="R28" s="21"/>
      <c r="S28" s="21"/>
      <c r="T28" s="20"/>
      <c r="U28" s="21"/>
      <c r="V28" s="21"/>
      <c r="W28" s="21"/>
      <c r="X28" s="21"/>
      <c r="Y28" s="21"/>
    </row>
    <row r="29" spans="1:25" ht="12.75" customHeight="1">
      <c r="A29" s="20"/>
      <c r="B29" s="21"/>
      <c r="C29" s="21"/>
      <c r="D29" s="21"/>
      <c r="E29" s="21"/>
      <c r="F29" s="21"/>
      <c r="G29" s="21"/>
      <c r="H29" s="21"/>
      <c r="I29" s="21"/>
      <c r="J29" s="21"/>
      <c r="K29" s="21"/>
      <c r="L29" s="21"/>
      <c r="M29" s="21"/>
      <c r="N29" s="21"/>
      <c r="O29" s="21"/>
      <c r="P29" s="21"/>
      <c r="Q29" s="21"/>
      <c r="R29" s="21"/>
      <c r="S29" s="21"/>
      <c r="T29" s="20"/>
      <c r="U29" s="21"/>
      <c r="V29" s="21"/>
      <c r="W29" s="21"/>
      <c r="X29" s="21"/>
      <c r="Y29" s="21"/>
    </row>
    <row r="30" spans="1:25" ht="12.75" customHeight="1">
      <c r="A30" s="20"/>
      <c r="B30" s="21"/>
      <c r="C30" s="21"/>
      <c r="D30" s="21"/>
      <c r="E30" s="21"/>
      <c r="F30" s="21"/>
      <c r="G30" s="21"/>
      <c r="H30" s="21"/>
      <c r="I30" s="21"/>
      <c r="J30" s="21"/>
      <c r="K30" s="21"/>
      <c r="L30" s="21"/>
      <c r="M30" s="21"/>
      <c r="N30" s="21"/>
      <c r="O30" s="21"/>
      <c r="P30" s="21"/>
      <c r="Q30" s="21"/>
      <c r="R30" s="21"/>
      <c r="S30" s="21"/>
      <c r="T30" s="20"/>
      <c r="U30" s="21"/>
      <c r="V30" s="21"/>
      <c r="W30" s="21"/>
      <c r="X30" s="21"/>
      <c r="Y30" s="21"/>
    </row>
    <row r="31" spans="1:25" ht="12.75" customHeight="1">
      <c r="A31" s="20"/>
      <c r="B31" s="21"/>
      <c r="C31" s="21"/>
      <c r="D31" s="21"/>
      <c r="E31" s="21"/>
      <c r="F31" s="21"/>
      <c r="G31" s="21"/>
      <c r="H31" s="21"/>
      <c r="I31" s="21"/>
      <c r="J31" s="21"/>
      <c r="K31" s="21"/>
      <c r="L31" s="21"/>
      <c r="M31" s="21"/>
      <c r="N31" s="21"/>
      <c r="O31" s="21"/>
      <c r="P31" s="21"/>
      <c r="Q31" s="21"/>
      <c r="R31" s="21"/>
      <c r="S31" s="21"/>
      <c r="T31" s="20"/>
      <c r="U31" s="21"/>
      <c r="V31" s="21"/>
      <c r="W31" s="21"/>
      <c r="X31" s="21"/>
      <c r="Y31" s="21"/>
    </row>
    <row r="32" spans="1:25" ht="12.75" customHeight="1">
      <c r="A32" s="20"/>
      <c r="B32" s="21"/>
      <c r="C32" s="21"/>
      <c r="D32" s="21"/>
      <c r="E32" s="21"/>
      <c r="F32" s="21"/>
      <c r="G32" s="21"/>
      <c r="H32" s="21"/>
      <c r="I32" s="21"/>
      <c r="J32" s="21"/>
      <c r="K32" s="21"/>
      <c r="L32" s="21"/>
      <c r="M32" s="21"/>
      <c r="N32" s="21"/>
      <c r="O32" s="21"/>
      <c r="P32" s="21"/>
      <c r="Q32" s="21"/>
      <c r="R32" s="21"/>
      <c r="S32" s="21"/>
      <c r="T32" s="20"/>
      <c r="U32" s="21"/>
      <c r="V32" s="21"/>
      <c r="W32" s="21"/>
      <c r="X32" s="21"/>
      <c r="Y32" s="21"/>
    </row>
    <row r="33" spans="1:25" ht="12.75" customHeight="1">
      <c r="A33" s="20"/>
      <c r="B33" s="21"/>
      <c r="C33" s="21"/>
      <c r="D33" s="21"/>
      <c r="E33" s="21"/>
      <c r="F33" s="21"/>
      <c r="G33" s="21"/>
      <c r="H33" s="21"/>
      <c r="I33" s="21"/>
      <c r="J33" s="21"/>
      <c r="K33" s="21"/>
      <c r="L33" s="21"/>
      <c r="M33" s="21"/>
      <c r="N33" s="21"/>
      <c r="O33" s="21"/>
      <c r="P33" s="21"/>
      <c r="Q33" s="21"/>
      <c r="R33" s="21"/>
      <c r="S33" s="21"/>
      <c r="T33" s="20"/>
      <c r="U33" s="21"/>
      <c r="V33" s="21"/>
      <c r="W33" s="21"/>
      <c r="X33" s="21"/>
      <c r="Y33" s="21"/>
    </row>
    <row r="34" spans="1:25" ht="12.75" customHeight="1">
      <c r="A34" s="20"/>
      <c r="B34" s="21"/>
      <c r="C34" s="21"/>
      <c r="D34" s="21"/>
      <c r="E34" s="21"/>
      <c r="F34" s="21"/>
      <c r="G34" s="21"/>
      <c r="H34" s="21"/>
      <c r="I34" s="21"/>
      <c r="J34" s="21"/>
      <c r="K34" s="21"/>
      <c r="L34" s="21"/>
      <c r="M34" s="21"/>
      <c r="N34" s="21"/>
      <c r="O34" s="21"/>
      <c r="P34" s="21"/>
      <c r="Q34" s="21"/>
      <c r="R34" s="21"/>
      <c r="S34" s="21"/>
      <c r="T34" s="20"/>
      <c r="U34" s="21"/>
      <c r="V34" s="21"/>
      <c r="W34" s="21"/>
      <c r="X34" s="21"/>
      <c r="Y34" s="21"/>
    </row>
    <row r="35" spans="1:25" ht="12.75" customHeight="1">
      <c r="A35" s="20"/>
      <c r="B35" s="21"/>
      <c r="C35" s="21"/>
      <c r="D35" s="21"/>
      <c r="E35" s="21"/>
      <c r="F35" s="21"/>
      <c r="G35" s="21"/>
      <c r="H35" s="21"/>
      <c r="I35" s="21"/>
      <c r="J35" s="21"/>
      <c r="K35" s="21"/>
      <c r="L35" s="21"/>
      <c r="M35" s="21"/>
      <c r="N35" s="21"/>
      <c r="O35" s="21"/>
      <c r="P35" s="21"/>
      <c r="Q35" s="21"/>
      <c r="R35" s="21"/>
      <c r="S35" s="21"/>
      <c r="T35" s="20"/>
      <c r="U35" s="21"/>
      <c r="V35" s="21"/>
      <c r="W35" s="21"/>
      <c r="X35" s="21"/>
      <c r="Y35" s="21"/>
    </row>
    <row r="36" spans="1:25" ht="12.75" customHeight="1">
      <c r="A36" s="20"/>
      <c r="B36" s="21"/>
      <c r="C36" s="21"/>
      <c r="D36" s="21"/>
      <c r="E36" s="21"/>
      <c r="F36" s="21"/>
      <c r="G36" s="21"/>
      <c r="H36" s="21"/>
      <c r="I36" s="21"/>
      <c r="J36" s="21"/>
      <c r="K36" s="21"/>
      <c r="L36" s="21"/>
      <c r="M36" s="21"/>
      <c r="N36" s="21"/>
      <c r="O36" s="21"/>
      <c r="P36" s="21"/>
      <c r="Q36" s="21"/>
      <c r="R36" s="21"/>
      <c r="S36" s="21"/>
      <c r="T36" s="20"/>
      <c r="U36" s="21"/>
      <c r="V36" s="21"/>
      <c r="W36" s="21"/>
      <c r="X36" s="21"/>
      <c r="Y36" s="21"/>
    </row>
    <row r="37" spans="1:25" ht="12.75" customHeight="1">
      <c r="A37" s="20"/>
      <c r="B37" s="21"/>
      <c r="C37" s="21"/>
      <c r="D37" s="21"/>
      <c r="E37" s="21"/>
      <c r="F37" s="21"/>
      <c r="G37" s="21"/>
      <c r="H37" s="21"/>
      <c r="I37" s="21"/>
      <c r="J37" s="21"/>
      <c r="K37" s="21"/>
      <c r="L37" s="21"/>
      <c r="M37" s="21"/>
      <c r="N37" s="21"/>
      <c r="O37" s="21"/>
      <c r="P37" s="21"/>
      <c r="Q37" s="21"/>
      <c r="R37" s="21"/>
      <c r="S37" s="21"/>
      <c r="T37" s="20"/>
      <c r="U37" s="21"/>
      <c r="V37" s="21"/>
      <c r="W37" s="21"/>
      <c r="X37" s="21"/>
      <c r="Y37" s="21"/>
    </row>
    <row r="38" spans="1:25" ht="12.75" customHeight="1">
      <c r="A38" s="20"/>
      <c r="B38" s="21"/>
      <c r="C38" s="21"/>
      <c r="D38" s="21"/>
      <c r="E38" s="21"/>
      <c r="F38" s="21"/>
      <c r="G38" s="21"/>
      <c r="H38" s="21"/>
      <c r="I38" s="21"/>
      <c r="J38" s="21"/>
      <c r="K38" s="21"/>
      <c r="L38" s="21"/>
      <c r="M38" s="21"/>
      <c r="N38" s="21"/>
      <c r="O38" s="21"/>
      <c r="P38" s="21"/>
      <c r="Q38" s="21"/>
      <c r="R38" s="21"/>
      <c r="S38" s="21"/>
      <c r="T38" s="20"/>
      <c r="U38" s="21"/>
      <c r="V38" s="21"/>
      <c r="W38" s="21"/>
      <c r="X38" s="21"/>
      <c r="Y38" s="21"/>
    </row>
    <row r="39" spans="1:25" ht="12.75" customHeight="1">
      <c r="A39" s="20"/>
      <c r="B39" s="21"/>
      <c r="C39" s="21"/>
      <c r="D39" s="21"/>
      <c r="E39" s="21"/>
      <c r="F39" s="21"/>
      <c r="G39" s="21"/>
      <c r="H39" s="21"/>
      <c r="I39" s="21"/>
      <c r="J39" s="21"/>
      <c r="K39" s="21"/>
      <c r="L39" s="21"/>
      <c r="M39" s="21"/>
      <c r="N39" s="21"/>
      <c r="O39" s="21"/>
      <c r="P39" s="21"/>
      <c r="Q39" s="21"/>
      <c r="R39" s="21"/>
      <c r="S39" s="21"/>
      <c r="T39" s="20"/>
      <c r="U39" s="21"/>
      <c r="V39" s="21"/>
      <c r="W39" s="21"/>
      <c r="X39" s="21"/>
      <c r="Y39" s="21"/>
    </row>
    <row r="40" spans="1:25" ht="12.75" customHeight="1">
      <c r="A40" s="20"/>
      <c r="B40" s="21"/>
      <c r="C40" s="21"/>
      <c r="D40" s="21"/>
      <c r="E40" s="21"/>
      <c r="F40" s="21"/>
      <c r="G40" s="21"/>
      <c r="H40" s="21"/>
      <c r="I40" s="21"/>
      <c r="J40" s="21"/>
      <c r="K40" s="21"/>
      <c r="L40" s="21"/>
      <c r="M40" s="21"/>
      <c r="N40" s="21"/>
      <c r="O40" s="21"/>
      <c r="P40" s="21"/>
      <c r="Q40" s="21"/>
      <c r="R40" s="21"/>
      <c r="S40" s="21"/>
      <c r="T40" s="20"/>
      <c r="U40" s="21"/>
      <c r="V40" s="21"/>
      <c r="W40" s="21"/>
      <c r="X40" s="21"/>
      <c r="Y40" s="21"/>
    </row>
    <row r="41" spans="1:25" ht="12.75" customHeight="1">
      <c r="A41" s="20"/>
      <c r="B41" s="21"/>
      <c r="C41" s="21"/>
      <c r="D41" s="21"/>
      <c r="E41" s="21"/>
      <c r="F41" s="21"/>
      <c r="G41" s="21"/>
      <c r="H41" s="21"/>
      <c r="I41" s="21"/>
      <c r="J41" s="21"/>
      <c r="K41" s="21"/>
      <c r="L41" s="21"/>
      <c r="M41" s="21"/>
      <c r="N41" s="21"/>
      <c r="O41" s="21"/>
      <c r="P41" s="21"/>
      <c r="Q41" s="21"/>
      <c r="R41" s="21"/>
      <c r="S41" s="21"/>
      <c r="T41" s="20"/>
      <c r="U41" s="21"/>
      <c r="V41" s="21"/>
      <c r="W41" s="21"/>
      <c r="X41" s="21"/>
      <c r="Y41" s="21"/>
    </row>
    <row r="42" spans="1:25" ht="12.75" customHeight="1">
      <c r="A42" s="20"/>
      <c r="B42" s="21"/>
      <c r="C42" s="21"/>
      <c r="D42" s="21"/>
      <c r="E42" s="21"/>
      <c r="F42" s="21"/>
      <c r="G42" s="21"/>
      <c r="H42" s="21"/>
      <c r="I42" s="21"/>
      <c r="J42" s="21"/>
      <c r="K42" s="21"/>
      <c r="L42" s="21"/>
      <c r="M42" s="21"/>
      <c r="N42" s="21"/>
      <c r="O42" s="21"/>
      <c r="P42" s="21"/>
      <c r="Q42" s="21"/>
      <c r="R42" s="21"/>
      <c r="S42" s="21"/>
      <c r="T42" s="20"/>
      <c r="U42" s="21"/>
      <c r="V42" s="21"/>
      <c r="W42" s="21"/>
      <c r="X42" s="21"/>
      <c r="Y42" s="21"/>
    </row>
    <row r="43" spans="1:25" ht="12.75" customHeight="1">
      <c r="A43" s="20"/>
      <c r="B43" s="21"/>
      <c r="C43" s="21"/>
      <c r="D43" s="21"/>
      <c r="E43" s="21"/>
      <c r="F43" s="21"/>
      <c r="G43" s="21"/>
      <c r="H43" s="21"/>
      <c r="I43" s="21"/>
      <c r="J43" s="21"/>
      <c r="K43" s="21"/>
      <c r="L43" s="21"/>
      <c r="M43" s="21"/>
      <c r="N43" s="21"/>
      <c r="O43" s="21"/>
      <c r="P43" s="21"/>
      <c r="Q43" s="21"/>
      <c r="R43" s="21"/>
      <c r="S43" s="21"/>
      <c r="T43" s="20"/>
      <c r="U43" s="21"/>
      <c r="V43" s="21"/>
      <c r="W43" s="21"/>
      <c r="X43" s="21"/>
      <c r="Y43" s="21"/>
    </row>
    <row r="44" spans="1:25" ht="12.75" customHeight="1">
      <c r="A44" s="20"/>
      <c r="B44" s="21"/>
      <c r="C44" s="21"/>
      <c r="D44" s="21"/>
      <c r="E44" s="21"/>
      <c r="F44" s="21"/>
      <c r="G44" s="21"/>
      <c r="H44" s="21"/>
      <c r="I44" s="21"/>
      <c r="J44" s="21"/>
      <c r="K44" s="21"/>
      <c r="L44" s="21"/>
      <c r="M44" s="21"/>
      <c r="N44" s="21"/>
      <c r="O44" s="21"/>
      <c r="P44" s="21"/>
      <c r="Q44" s="21"/>
      <c r="R44" s="21"/>
      <c r="S44" s="21"/>
      <c r="T44" s="20"/>
      <c r="U44" s="21"/>
      <c r="V44" s="21"/>
      <c r="W44" s="21"/>
      <c r="X44" s="21"/>
      <c r="Y44" s="21"/>
    </row>
    <row r="45" spans="1:25" ht="12.75" customHeight="1">
      <c r="A45" s="20"/>
      <c r="B45" s="21"/>
      <c r="C45" s="21"/>
      <c r="D45" s="21"/>
      <c r="E45" s="21"/>
      <c r="F45" s="21"/>
      <c r="G45" s="21"/>
      <c r="H45" s="21"/>
      <c r="I45" s="21"/>
      <c r="J45" s="21"/>
      <c r="K45" s="21"/>
      <c r="L45" s="21"/>
      <c r="M45" s="21"/>
      <c r="N45" s="21"/>
      <c r="O45" s="21"/>
      <c r="P45" s="21"/>
      <c r="Q45" s="21"/>
      <c r="R45" s="21"/>
      <c r="S45" s="21"/>
      <c r="T45" s="20"/>
      <c r="U45" s="21"/>
      <c r="V45" s="21"/>
      <c r="W45" s="21"/>
      <c r="X45" s="21"/>
      <c r="Y45" s="21"/>
    </row>
    <row r="46" spans="1:25" ht="12.75" customHeight="1">
      <c r="A46" s="20"/>
      <c r="B46" s="21"/>
      <c r="C46" s="21"/>
      <c r="D46" s="21"/>
      <c r="E46" s="21"/>
      <c r="F46" s="21"/>
      <c r="G46" s="21"/>
      <c r="H46" s="21"/>
      <c r="I46" s="21"/>
      <c r="J46" s="21"/>
      <c r="K46" s="21"/>
      <c r="L46" s="21"/>
      <c r="M46" s="21"/>
      <c r="N46" s="21"/>
      <c r="O46" s="21"/>
      <c r="P46" s="21"/>
      <c r="Q46" s="21"/>
      <c r="R46" s="21"/>
      <c r="S46" s="21"/>
      <c r="T46" s="20"/>
      <c r="U46" s="21"/>
      <c r="V46" s="21"/>
      <c r="W46" s="21"/>
      <c r="X46" s="21"/>
      <c r="Y46" s="21"/>
    </row>
    <row r="47" spans="1:25" ht="12.75" customHeight="1">
      <c r="A47" s="20"/>
      <c r="B47" s="21"/>
      <c r="C47" s="21"/>
      <c r="D47" s="21"/>
      <c r="E47" s="21"/>
      <c r="F47" s="21"/>
      <c r="G47" s="21"/>
      <c r="H47" s="21"/>
      <c r="I47" s="21"/>
      <c r="J47" s="21"/>
      <c r="K47" s="21"/>
      <c r="L47" s="21"/>
      <c r="M47" s="21"/>
      <c r="N47" s="21"/>
      <c r="O47" s="21"/>
      <c r="P47" s="21"/>
      <c r="Q47" s="21"/>
      <c r="R47" s="21"/>
      <c r="S47" s="21"/>
      <c r="T47" s="20"/>
      <c r="U47" s="21"/>
      <c r="V47" s="21"/>
      <c r="W47" s="21"/>
      <c r="X47" s="21"/>
      <c r="Y47" s="21"/>
    </row>
    <row r="48" spans="1:25" ht="12.75" customHeight="1">
      <c r="A48" s="20"/>
      <c r="B48" s="21"/>
      <c r="C48" s="21"/>
      <c r="D48" s="21"/>
      <c r="E48" s="21"/>
      <c r="F48" s="21"/>
      <c r="G48" s="21"/>
      <c r="H48" s="21"/>
      <c r="I48" s="21"/>
      <c r="J48" s="21"/>
      <c r="K48" s="21"/>
      <c r="L48" s="21"/>
      <c r="M48" s="21"/>
      <c r="N48" s="21"/>
      <c r="O48" s="21"/>
      <c r="P48" s="21"/>
      <c r="Q48" s="21"/>
      <c r="R48" s="21"/>
      <c r="S48" s="21"/>
      <c r="T48" s="20"/>
      <c r="U48" s="21"/>
      <c r="V48" s="21"/>
      <c r="W48" s="21"/>
      <c r="X48" s="21"/>
      <c r="Y48" s="21"/>
    </row>
    <row r="49" spans="1:25" ht="12.75" customHeight="1">
      <c r="A49" s="20"/>
      <c r="B49" s="21"/>
      <c r="C49" s="21"/>
      <c r="D49" s="21"/>
      <c r="E49" s="21"/>
      <c r="F49" s="21"/>
      <c r="G49" s="21"/>
      <c r="H49" s="21"/>
      <c r="I49" s="21"/>
      <c r="J49" s="21"/>
      <c r="K49" s="21"/>
      <c r="L49" s="21"/>
      <c r="M49" s="21"/>
      <c r="N49" s="21"/>
      <c r="O49" s="21"/>
      <c r="P49" s="21"/>
      <c r="Q49" s="21"/>
      <c r="R49" s="21"/>
      <c r="S49" s="21"/>
      <c r="T49" s="20"/>
      <c r="U49" s="21"/>
      <c r="V49" s="21"/>
      <c r="W49" s="21"/>
      <c r="X49" s="21"/>
      <c r="Y49" s="21"/>
    </row>
    <row r="50" spans="1:25" ht="12.75" customHeight="1">
      <c r="A50" s="20"/>
      <c r="B50" s="21"/>
      <c r="C50" s="21"/>
      <c r="D50" s="21"/>
      <c r="E50" s="21"/>
      <c r="F50" s="21"/>
      <c r="G50" s="21"/>
      <c r="H50" s="21"/>
      <c r="I50" s="21"/>
      <c r="J50" s="21"/>
      <c r="K50" s="21"/>
      <c r="L50" s="21"/>
      <c r="M50" s="21"/>
      <c r="N50" s="21"/>
      <c r="O50" s="21"/>
      <c r="P50" s="21"/>
      <c r="Q50" s="21"/>
      <c r="R50" s="21"/>
      <c r="S50" s="21"/>
      <c r="T50" s="20"/>
      <c r="U50" s="21"/>
      <c r="V50" s="21"/>
      <c r="W50" s="21"/>
      <c r="X50" s="21"/>
      <c r="Y50" s="21"/>
    </row>
    <row r="51" spans="1:25" ht="12.75" customHeight="1">
      <c r="A51" s="20"/>
      <c r="B51" s="21"/>
      <c r="C51" s="21"/>
      <c r="D51" s="21"/>
      <c r="E51" s="21"/>
      <c r="F51" s="21"/>
      <c r="G51" s="21"/>
      <c r="H51" s="21"/>
      <c r="I51" s="21"/>
      <c r="J51" s="21"/>
      <c r="K51" s="21"/>
      <c r="L51" s="21"/>
      <c r="M51" s="21"/>
      <c r="N51" s="21"/>
      <c r="O51" s="21"/>
      <c r="P51" s="21"/>
      <c r="Q51" s="21"/>
      <c r="R51" s="21"/>
      <c r="S51" s="21"/>
      <c r="T51" s="20"/>
      <c r="U51" s="21"/>
      <c r="V51" s="21"/>
      <c r="W51" s="21"/>
      <c r="X51" s="21"/>
      <c r="Y51" s="21"/>
    </row>
    <row r="52" spans="1:25" ht="12.75" customHeight="1">
      <c r="A52" s="20"/>
      <c r="B52" s="21"/>
      <c r="C52" s="21"/>
      <c r="D52" s="21"/>
      <c r="E52" s="21"/>
      <c r="F52" s="21"/>
      <c r="G52" s="21"/>
      <c r="H52" s="21"/>
      <c r="I52" s="21"/>
      <c r="J52" s="21"/>
      <c r="K52" s="21"/>
      <c r="L52" s="21"/>
      <c r="M52" s="21"/>
      <c r="N52" s="21"/>
      <c r="O52" s="21"/>
      <c r="P52" s="21"/>
      <c r="Q52" s="21"/>
      <c r="R52" s="21"/>
      <c r="S52" s="21"/>
      <c r="T52" s="20"/>
      <c r="U52" s="21"/>
      <c r="V52" s="21"/>
      <c r="W52" s="21"/>
      <c r="X52" s="21"/>
      <c r="Y52" s="21"/>
    </row>
    <row r="53" spans="1:25" ht="12.75" customHeight="1">
      <c r="A53" s="20"/>
      <c r="B53" s="21"/>
      <c r="C53" s="21"/>
      <c r="D53" s="21"/>
      <c r="E53" s="21"/>
      <c r="F53" s="21"/>
      <c r="G53" s="21"/>
      <c r="H53" s="21"/>
      <c r="I53" s="21"/>
      <c r="J53" s="21"/>
      <c r="K53" s="21"/>
      <c r="L53" s="21"/>
      <c r="M53" s="21"/>
      <c r="N53" s="21"/>
      <c r="O53" s="21"/>
      <c r="P53" s="21"/>
      <c r="Q53" s="21"/>
      <c r="R53" s="21"/>
      <c r="S53" s="21"/>
      <c r="T53" s="20"/>
      <c r="U53" s="21"/>
      <c r="V53" s="21"/>
      <c r="W53" s="21"/>
      <c r="X53" s="21"/>
      <c r="Y53" s="21"/>
    </row>
    <row r="54" spans="1:25" ht="12.75" customHeight="1">
      <c r="A54" s="20"/>
      <c r="B54" s="21"/>
      <c r="C54" s="21"/>
      <c r="D54" s="21"/>
      <c r="E54" s="21"/>
      <c r="F54" s="21"/>
      <c r="G54" s="21"/>
      <c r="H54" s="21"/>
      <c r="I54" s="21"/>
      <c r="J54" s="21"/>
      <c r="K54" s="21"/>
      <c r="L54" s="21"/>
      <c r="M54" s="21"/>
      <c r="N54" s="21"/>
      <c r="O54" s="21"/>
      <c r="P54" s="21"/>
      <c r="Q54" s="21"/>
      <c r="R54" s="21"/>
      <c r="S54" s="21"/>
      <c r="T54" s="20"/>
      <c r="U54" s="21"/>
      <c r="V54" s="21"/>
      <c r="W54" s="21"/>
      <c r="X54" s="21"/>
      <c r="Y54" s="21"/>
    </row>
    <row r="55" spans="1:25" ht="12.75" customHeight="1">
      <c r="A55" s="20"/>
      <c r="B55" s="21"/>
      <c r="C55" s="21"/>
      <c r="D55" s="21"/>
      <c r="E55" s="21"/>
      <c r="F55" s="21"/>
      <c r="G55" s="21"/>
      <c r="H55" s="21"/>
      <c r="I55" s="21"/>
      <c r="J55" s="21"/>
      <c r="K55" s="21"/>
      <c r="L55" s="21"/>
      <c r="M55" s="21"/>
      <c r="N55" s="21"/>
      <c r="O55" s="21"/>
      <c r="P55" s="21"/>
      <c r="Q55" s="21"/>
      <c r="R55" s="21"/>
      <c r="S55" s="21"/>
      <c r="T55" s="20"/>
      <c r="U55" s="21"/>
      <c r="V55" s="21"/>
      <c r="W55" s="21"/>
      <c r="X55" s="21"/>
      <c r="Y55" s="21"/>
    </row>
    <row r="56" spans="1:25" ht="12.75" customHeight="1">
      <c r="A56" s="20"/>
      <c r="B56" s="21"/>
      <c r="C56" s="21"/>
      <c r="D56" s="21"/>
      <c r="E56" s="21"/>
      <c r="F56" s="21"/>
      <c r="G56" s="21"/>
      <c r="H56" s="21"/>
      <c r="I56" s="21"/>
      <c r="J56" s="21"/>
      <c r="K56" s="21"/>
      <c r="L56" s="21"/>
      <c r="M56" s="21"/>
      <c r="N56" s="21"/>
      <c r="O56" s="21"/>
      <c r="P56" s="21"/>
      <c r="Q56" s="21"/>
      <c r="R56" s="21"/>
      <c r="S56" s="21"/>
      <c r="T56" s="20"/>
      <c r="U56" s="21"/>
      <c r="V56" s="21"/>
      <c r="W56" s="21"/>
      <c r="X56" s="21"/>
      <c r="Y56" s="21"/>
    </row>
    <row r="57" spans="1:25" ht="12.75" customHeight="1">
      <c r="A57" s="20"/>
      <c r="B57" s="21"/>
      <c r="C57" s="21"/>
      <c r="D57" s="21"/>
      <c r="E57" s="21"/>
      <c r="F57" s="21"/>
      <c r="G57" s="21"/>
      <c r="H57" s="21"/>
      <c r="I57" s="21"/>
      <c r="J57" s="21"/>
      <c r="K57" s="21"/>
      <c r="L57" s="21"/>
      <c r="M57" s="21"/>
      <c r="N57" s="21"/>
      <c r="O57" s="21"/>
      <c r="P57" s="21"/>
      <c r="Q57" s="21"/>
      <c r="R57" s="21"/>
      <c r="S57" s="21"/>
      <c r="T57" s="20"/>
      <c r="U57" s="21"/>
      <c r="V57" s="21"/>
      <c r="W57" s="21"/>
      <c r="X57" s="21"/>
      <c r="Y57" s="21"/>
    </row>
    <row r="58" spans="1:25" ht="12.75" customHeight="1">
      <c r="A58" s="20"/>
      <c r="B58" s="21"/>
      <c r="C58" s="21"/>
      <c r="D58" s="21"/>
      <c r="E58" s="21"/>
      <c r="F58" s="21"/>
      <c r="G58" s="21"/>
      <c r="H58" s="21"/>
      <c r="I58" s="21"/>
      <c r="J58" s="21"/>
      <c r="K58" s="21"/>
      <c r="L58" s="21"/>
      <c r="M58" s="21"/>
      <c r="N58" s="21"/>
      <c r="O58" s="21"/>
      <c r="P58" s="21"/>
      <c r="Q58" s="21"/>
      <c r="R58" s="21"/>
      <c r="S58" s="21"/>
      <c r="T58" s="20"/>
      <c r="U58" s="21"/>
      <c r="V58" s="21"/>
      <c r="W58" s="21"/>
      <c r="X58" s="21"/>
      <c r="Y58" s="21"/>
    </row>
    <row r="59" spans="1:25" ht="12.75" customHeight="1">
      <c r="A59" s="20"/>
      <c r="B59" s="21"/>
      <c r="C59" s="21"/>
      <c r="D59" s="21"/>
      <c r="E59" s="21"/>
      <c r="F59" s="21"/>
      <c r="G59" s="21"/>
      <c r="H59" s="21"/>
      <c r="I59" s="21"/>
      <c r="J59" s="21"/>
      <c r="K59" s="21"/>
      <c r="L59" s="21"/>
      <c r="M59" s="21"/>
      <c r="N59" s="21"/>
      <c r="O59" s="21"/>
      <c r="P59" s="21"/>
      <c r="Q59" s="21"/>
      <c r="R59" s="21"/>
      <c r="S59" s="21"/>
      <c r="T59" s="20"/>
      <c r="U59" s="21"/>
      <c r="V59" s="21"/>
      <c r="W59" s="21"/>
      <c r="X59" s="21"/>
      <c r="Y59" s="21"/>
    </row>
    <row r="60" spans="1:25" ht="12.75" customHeight="1">
      <c r="A60" s="20"/>
      <c r="B60" s="21"/>
      <c r="C60" s="21"/>
      <c r="D60" s="21"/>
      <c r="E60" s="21"/>
      <c r="F60" s="21"/>
      <c r="G60" s="21"/>
      <c r="H60" s="21"/>
      <c r="I60" s="21"/>
      <c r="J60" s="21"/>
      <c r="K60" s="21"/>
      <c r="L60" s="21"/>
      <c r="M60" s="21"/>
      <c r="N60" s="21"/>
      <c r="O60" s="21"/>
      <c r="P60" s="21"/>
      <c r="Q60" s="21"/>
      <c r="R60" s="21"/>
      <c r="S60" s="21"/>
      <c r="T60" s="20"/>
      <c r="U60" s="21"/>
      <c r="V60" s="21"/>
      <c r="W60" s="21"/>
      <c r="X60" s="21"/>
      <c r="Y60" s="21"/>
    </row>
    <row r="61" spans="1:25" ht="12.75" customHeight="1">
      <c r="A61" s="20"/>
      <c r="B61" s="21"/>
      <c r="C61" s="21"/>
      <c r="D61" s="21"/>
      <c r="E61" s="21"/>
      <c r="F61" s="21"/>
      <c r="G61" s="21"/>
      <c r="H61" s="21"/>
      <c r="I61" s="21"/>
      <c r="J61" s="21"/>
      <c r="K61" s="21"/>
      <c r="L61" s="21"/>
      <c r="M61" s="21"/>
      <c r="N61" s="21"/>
      <c r="O61" s="21"/>
      <c r="P61" s="21"/>
      <c r="Q61" s="21"/>
      <c r="R61" s="21"/>
      <c r="S61" s="21"/>
      <c r="T61" s="20"/>
      <c r="U61" s="21"/>
      <c r="V61" s="21"/>
      <c r="W61" s="21"/>
      <c r="X61" s="21"/>
      <c r="Y61" s="21"/>
    </row>
    <row r="62" spans="1:25" ht="12.75" customHeight="1">
      <c r="A62" s="20"/>
      <c r="B62" s="21"/>
      <c r="C62" s="21"/>
      <c r="D62" s="21"/>
      <c r="E62" s="21"/>
      <c r="F62" s="21"/>
      <c r="G62" s="21"/>
      <c r="H62" s="21"/>
      <c r="I62" s="21"/>
      <c r="J62" s="21"/>
      <c r="K62" s="21"/>
      <c r="L62" s="21"/>
      <c r="M62" s="21"/>
      <c r="N62" s="21"/>
      <c r="O62" s="21"/>
      <c r="P62" s="21"/>
      <c r="Q62" s="21"/>
      <c r="R62" s="21"/>
      <c r="S62" s="21"/>
      <c r="T62" s="20"/>
      <c r="U62" s="21"/>
      <c r="V62" s="21"/>
      <c r="W62" s="21"/>
      <c r="X62" s="21"/>
      <c r="Y62" s="21"/>
    </row>
    <row r="63" spans="1:25" ht="12.75" customHeight="1">
      <c r="A63" s="20"/>
      <c r="B63" s="21"/>
      <c r="C63" s="21"/>
      <c r="D63" s="21"/>
      <c r="E63" s="21"/>
      <c r="F63" s="21"/>
      <c r="G63" s="21"/>
      <c r="H63" s="21"/>
      <c r="I63" s="21"/>
      <c r="J63" s="21"/>
      <c r="K63" s="21"/>
      <c r="L63" s="21"/>
      <c r="M63" s="21"/>
      <c r="N63" s="21"/>
      <c r="O63" s="21"/>
      <c r="P63" s="21"/>
      <c r="Q63" s="21"/>
      <c r="R63" s="21"/>
      <c r="S63" s="21"/>
      <c r="T63" s="20"/>
      <c r="U63" s="21"/>
      <c r="V63" s="21"/>
      <c r="W63" s="21"/>
      <c r="X63" s="21"/>
      <c r="Y63" s="21"/>
    </row>
    <row r="64" spans="1:25" ht="12.75" customHeight="1">
      <c r="A64" s="28"/>
      <c r="B64" s="29"/>
      <c r="C64" s="29"/>
      <c r="D64" s="29"/>
      <c r="E64" s="29"/>
      <c r="F64" s="29"/>
      <c r="G64" s="29"/>
      <c r="H64" s="29"/>
      <c r="I64" s="29"/>
      <c r="J64" s="29"/>
      <c r="K64" s="29"/>
      <c r="L64" s="29"/>
      <c r="M64" s="29"/>
      <c r="N64" s="29"/>
      <c r="O64" s="29"/>
      <c r="P64" s="29"/>
      <c r="Q64" s="29"/>
      <c r="R64" s="29"/>
      <c r="S64" s="29"/>
      <c r="T64" s="28"/>
      <c r="U64" s="29"/>
      <c r="V64" s="29"/>
      <c r="W64" s="29"/>
      <c r="X64" s="29"/>
      <c r="Y64" s="29"/>
    </row>
    <row r="65" spans="26:26" ht="12.75" customHeight="1"/>
    <row r="66" spans="26:26" ht="12.75" customHeight="1"/>
    <row r="67" spans="26:26" ht="12.75" customHeight="1"/>
    <row r="68" spans="26:26" ht="12.75" customHeight="1"/>
    <row r="69" spans="26:26" ht="12.75" customHeight="1"/>
    <row r="70" spans="26:26" ht="12.75" customHeight="1"/>
    <row r="71" spans="26:26" ht="12.75" customHeight="1"/>
    <row r="72" spans="26:26" ht="12.75" customHeight="1"/>
    <row r="73" spans="26:26" ht="12.75" customHeight="1"/>
    <row r="74" spans="26:26" ht="12.75" customHeight="1"/>
    <row r="75" spans="26:26" ht="12.75" customHeight="1"/>
    <row r="76" spans="26:26" ht="12.75" customHeight="1">
      <c r="Z76" s="262" t="s">
        <v>878</v>
      </c>
    </row>
    <row r="77" spans="26:26" ht="12.75" customHeight="1"/>
    <row r="78" spans="26:26" ht="12.75" customHeight="1"/>
    <row r="79" spans="26:26" ht="12.75" customHeight="1"/>
    <row r="80" spans="26:26"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
    <mergeCell ref="A15:S15"/>
    <mergeCell ref="A16:S16"/>
    <mergeCell ref="A5:S8"/>
    <mergeCell ref="A1:S1"/>
    <mergeCell ref="D3:J3"/>
    <mergeCell ref="O3:S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A1:Z1000"/>
  <sheetViews>
    <sheetView showGridLines="0" workbookViewId="0">
      <selection activeCell="D16" sqref="D16"/>
    </sheetView>
  </sheetViews>
  <sheetFormatPr defaultColWidth="14.42578125" defaultRowHeight="15" customHeight="1"/>
  <cols>
    <col min="1" max="1" width="3.28515625" customWidth="1"/>
    <col min="2" max="2" width="24.7109375" customWidth="1"/>
    <col min="3" max="3" width="10.140625" customWidth="1"/>
    <col min="4" max="4" width="18" customWidth="1"/>
    <col min="5" max="5" width="15.7109375" customWidth="1"/>
    <col min="6" max="6" width="18" customWidth="1"/>
    <col min="7" max="7" width="15.7109375" customWidth="1"/>
    <col min="8" max="14" width="10.7109375" customWidth="1"/>
    <col min="15" max="15" width="14.42578125" customWidth="1"/>
    <col min="16" max="26" width="8" customWidth="1"/>
  </cols>
  <sheetData>
    <row r="1" spans="1:26" ht="17.25" customHeight="1">
      <c r="A1" s="6"/>
      <c r="B1" s="25" t="s">
        <v>70</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6"/>
      <c r="M2" s="6"/>
      <c r="N2" s="6"/>
      <c r="O2" s="6"/>
      <c r="P2" s="6"/>
      <c r="Q2" s="6"/>
      <c r="R2" s="6"/>
      <c r="S2" s="6"/>
      <c r="T2" s="6"/>
      <c r="U2" s="6"/>
      <c r="V2" s="6"/>
      <c r="W2" s="6"/>
      <c r="X2" s="6"/>
      <c r="Y2" s="6"/>
      <c r="Z2" s="6"/>
    </row>
    <row r="3" spans="1:26" ht="12.75" customHeight="1">
      <c r="A3" s="6"/>
      <c r="B3" s="31" t="s">
        <v>75</v>
      </c>
      <c r="C3" s="37" t="s">
        <v>87</v>
      </c>
      <c r="D3" s="37" t="s">
        <v>96</v>
      </c>
      <c r="E3" s="37" t="s">
        <v>97</v>
      </c>
      <c r="F3" s="37" t="s">
        <v>98</v>
      </c>
      <c r="G3" s="37" t="s">
        <v>99</v>
      </c>
      <c r="H3" s="37" t="s">
        <v>100</v>
      </c>
      <c r="I3" s="37" t="s">
        <v>101</v>
      </c>
      <c r="J3" s="37" t="s">
        <v>102</v>
      </c>
      <c r="K3" s="37" t="s">
        <v>103</v>
      </c>
      <c r="L3" s="37" t="s">
        <v>104</v>
      </c>
      <c r="M3" s="37" t="s">
        <v>105</v>
      </c>
      <c r="N3" s="37" t="s">
        <v>106</v>
      </c>
      <c r="O3" s="37" t="s">
        <v>107</v>
      </c>
      <c r="P3" s="6"/>
      <c r="Q3" s="6"/>
      <c r="R3" s="6"/>
      <c r="S3" s="6"/>
      <c r="T3" s="6"/>
      <c r="U3" s="6"/>
      <c r="V3" s="6"/>
      <c r="W3" s="6"/>
      <c r="X3" s="6"/>
      <c r="Y3" s="6"/>
      <c r="Z3" s="6"/>
    </row>
    <row r="4" spans="1:26" ht="12.75" customHeight="1">
      <c r="A4" s="6"/>
      <c r="B4" s="31" t="s">
        <v>108</v>
      </c>
      <c r="C4" s="32" t="s">
        <v>87</v>
      </c>
      <c r="D4" s="32" t="s">
        <v>96</v>
      </c>
      <c r="E4" s="32" t="s">
        <v>97</v>
      </c>
      <c r="F4" s="42" t="s">
        <v>109</v>
      </c>
      <c r="G4" s="45" t="s">
        <v>118</v>
      </c>
      <c r="H4" s="41" t="s">
        <v>136</v>
      </c>
      <c r="I4" s="41" t="s">
        <v>137</v>
      </c>
      <c r="J4" s="41" t="s">
        <v>138</v>
      </c>
      <c r="K4" s="41" t="s">
        <v>139</v>
      </c>
      <c r="L4" s="41" t="s">
        <v>140</v>
      </c>
      <c r="M4" s="41" t="s">
        <v>141</v>
      </c>
      <c r="N4" s="41" t="s">
        <v>142</v>
      </c>
      <c r="O4" s="46" t="s">
        <v>107</v>
      </c>
      <c r="P4" s="6"/>
      <c r="Q4" s="6"/>
      <c r="R4" s="6"/>
      <c r="S4" s="6"/>
      <c r="T4" s="6"/>
      <c r="U4" s="6"/>
      <c r="V4" s="6"/>
      <c r="W4" s="6"/>
      <c r="X4" s="6"/>
      <c r="Y4" s="6"/>
      <c r="Z4" s="6"/>
    </row>
    <row r="5" spans="1:26" ht="12.75" customHeight="1">
      <c r="A5" s="6"/>
      <c r="B5" s="31" t="s">
        <v>93</v>
      </c>
      <c r="C5" s="33">
        <v>200000000000</v>
      </c>
      <c r="D5" s="47">
        <v>70000000000</v>
      </c>
      <c r="E5" s="47">
        <v>70000000000</v>
      </c>
      <c r="F5" s="33">
        <f>'T2.6 Laminate Test'!C63*1000000000</f>
        <v>0</v>
      </c>
      <c r="G5" s="47">
        <f>'T2.6 FBHS'!C59*1000000000</f>
        <v>0</v>
      </c>
      <c r="H5" s="47">
        <v>2</v>
      </c>
      <c r="I5" s="47">
        <v>3</v>
      </c>
      <c r="J5" s="47">
        <v>4</v>
      </c>
      <c r="K5" s="47">
        <v>5</v>
      </c>
      <c r="L5" s="47">
        <v>6</v>
      </c>
      <c r="M5" s="47">
        <v>7</v>
      </c>
      <c r="N5" s="47">
        <v>8</v>
      </c>
      <c r="O5" s="48">
        <f>'3 Point Bending Comp AIP'!C59*1000000000</f>
        <v>0</v>
      </c>
      <c r="P5" s="6"/>
      <c r="Q5" s="6"/>
      <c r="R5" s="6"/>
      <c r="S5" s="6"/>
      <c r="T5" s="6"/>
      <c r="U5" s="6"/>
      <c r="V5" s="6"/>
      <c r="W5" s="6"/>
      <c r="X5" s="6"/>
      <c r="Y5" s="6"/>
      <c r="Z5" s="6"/>
    </row>
    <row r="6" spans="1:26" ht="12.75" customHeight="1">
      <c r="A6" s="6"/>
      <c r="B6" s="31" t="s">
        <v>94</v>
      </c>
      <c r="C6" s="33">
        <v>305000000</v>
      </c>
      <c r="D6" s="47">
        <v>1</v>
      </c>
      <c r="E6" s="47">
        <v>2</v>
      </c>
      <c r="F6" s="33">
        <f>F7</f>
        <v>0</v>
      </c>
      <c r="G6" s="47">
        <f>G7</f>
        <v>0</v>
      </c>
      <c r="H6" s="47">
        <v>2</v>
      </c>
      <c r="I6" s="47">
        <v>3</v>
      </c>
      <c r="J6" s="47">
        <v>4</v>
      </c>
      <c r="K6" s="47">
        <v>5</v>
      </c>
      <c r="L6" s="47">
        <v>6</v>
      </c>
      <c r="M6" s="47">
        <v>7</v>
      </c>
      <c r="N6" s="47">
        <v>8</v>
      </c>
      <c r="O6" s="48">
        <f>'3 Point Bending Comp AIP'!C60*1000000</f>
        <v>0</v>
      </c>
      <c r="P6" s="6"/>
      <c r="Q6" s="6"/>
      <c r="R6" s="6"/>
      <c r="S6" s="6"/>
      <c r="T6" s="6"/>
      <c r="U6" s="6"/>
      <c r="V6" s="6"/>
      <c r="W6" s="6"/>
      <c r="X6" s="6"/>
      <c r="Y6" s="6"/>
      <c r="Z6" s="6"/>
    </row>
    <row r="7" spans="1:26" ht="12.75" customHeight="1">
      <c r="A7" s="6"/>
      <c r="B7" s="31" t="s">
        <v>95</v>
      </c>
      <c r="C7" s="33">
        <v>365000000</v>
      </c>
      <c r="D7" s="47">
        <v>1</v>
      </c>
      <c r="E7" s="47">
        <v>2</v>
      </c>
      <c r="F7" s="33">
        <f>'T2.6 Laminate Test'!C64*1000000</f>
        <v>0</v>
      </c>
      <c r="G7" s="47">
        <f>'T2.6 FBHS'!C60*1000000</f>
        <v>0</v>
      </c>
      <c r="H7" s="47">
        <v>2</v>
      </c>
      <c r="I7" s="47">
        <v>3</v>
      </c>
      <c r="J7" s="47">
        <v>4</v>
      </c>
      <c r="K7" s="47">
        <v>5</v>
      </c>
      <c r="L7" s="47">
        <v>6</v>
      </c>
      <c r="M7" s="47">
        <v>7</v>
      </c>
      <c r="N7" s="47">
        <v>8</v>
      </c>
      <c r="O7" s="48">
        <f>O6</f>
        <v>0</v>
      </c>
      <c r="P7" s="6"/>
      <c r="Q7" s="6"/>
      <c r="R7" s="6"/>
      <c r="S7" s="6"/>
      <c r="T7" s="6"/>
      <c r="U7" s="6"/>
      <c r="V7" s="6"/>
      <c r="W7" s="6"/>
      <c r="X7" s="6"/>
      <c r="Y7" s="6"/>
      <c r="Z7" s="6"/>
    </row>
    <row r="8" spans="1:26" ht="12.75" customHeight="1">
      <c r="A8" s="6"/>
      <c r="B8" s="31" t="s">
        <v>110</v>
      </c>
      <c r="C8" s="33">
        <v>180000000</v>
      </c>
      <c r="D8" s="47">
        <v>1</v>
      </c>
      <c r="E8" s="47">
        <v>2</v>
      </c>
      <c r="F8" s="49" t="s">
        <v>145</v>
      </c>
      <c r="G8" s="47">
        <v>1</v>
      </c>
      <c r="H8" s="47">
        <v>2</v>
      </c>
      <c r="I8" s="47">
        <v>3</v>
      </c>
      <c r="J8" s="47">
        <v>4</v>
      </c>
      <c r="K8" s="47">
        <v>5</v>
      </c>
      <c r="L8" s="47">
        <v>6</v>
      </c>
      <c r="M8" s="47">
        <v>7</v>
      </c>
      <c r="N8" s="47">
        <v>8</v>
      </c>
      <c r="O8" s="50" t="s">
        <v>145</v>
      </c>
      <c r="P8" s="6"/>
      <c r="Q8" s="6"/>
      <c r="R8" s="6"/>
      <c r="S8" s="6"/>
      <c r="T8" s="6"/>
      <c r="U8" s="6"/>
      <c r="V8" s="6"/>
      <c r="W8" s="6"/>
      <c r="X8" s="6"/>
      <c r="Y8" s="6"/>
      <c r="Z8" s="6"/>
    </row>
    <row r="9" spans="1:26" ht="12.75" customHeight="1">
      <c r="A9" s="6"/>
      <c r="B9" s="31" t="s">
        <v>111</v>
      </c>
      <c r="C9" s="33">
        <v>300000000</v>
      </c>
      <c r="D9" s="47">
        <v>1</v>
      </c>
      <c r="E9" s="47">
        <v>2</v>
      </c>
      <c r="F9" s="49" t="s">
        <v>145</v>
      </c>
      <c r="G9" s="47">
        <v>1</v>
      </c>
      <c r="H9" s="47">
        <v>2</v>
      </c>
      <c r="I9" s="47">
        <v>3</v>
      </c>
      <c r="J9" s="47">
        <v>4</v>
      </c>
      <c r="K9" s="47">
        <v>5</v>
      </c>
      <c r="L9" s="47">
        <v>6</v>
      </c>
      <c r="M9" s="47">
        <v>7</v>
      </c>
      <c r="N9" s="47">
        <v>8</v>
      </c>
      <c r="O9" s="50" t="s">
        <v>145</v>
      </c>
      <c r="P9" s="6"/>
      <c r="Q9" s="6"/>
      <c r="R9" s="6"/>
      <c r="S9" s="6"/>
      <c r="T9" s="6"/>
      <c r="U9" s="6"/>
      <c r="V9" s="6"/>
      <c r="W9" s="6"/>
      <c r="X9" s="6"/>
      <c r="Y9" s="6"/>
      <c r="Z9" s="6"/>
    </row>
    <row r="10" spans="1:26" ht="12.75" customHeight="1">
      <c r="A10" s="6"/>
      <c r="B10" s="31" t="s">
        <v>146</v>
      </c>
      <c r="C10" s="33">
        <f>0.6*C7</f>
        <v>219000000</v>
      </c>
      <c r="D10" s="47">
        <v>1</v>
      </c>
      <c r="E10" s="47">
        <v>2</v>
      </c>
      <c r="F10" s="48">
        <f>'T2.6.9 Shear Tests'!W54*1000000</f>
        <v>0</v>
      </c>
      <c r="G10" s="47">
        <f>'T2.6.9 Shear Tests'!D54*1000000</f>
        <v>0</v>
      </c>
      <c r="H10" s="47">
        <v>2</v>
      </c>
      <c r="I10" s="47">
        <v>3</v>
      </c>
      <c r="J10" s="47">
        <v>4</v>
      </c>
      <c r="K10" s="47">
        <v>5</v>
      </c>
      <c r="L10" s="47">
        <v>6</v>
      </c>
      <c r="M10" s="47">
        <v>7</v>
      </c>
      <c r="N10" s="47">
        <v>8</v>
      </c>
      <c r="O10" s="48">
        <f>'Shear Test Comp AIP'!D53*1000000</f>
        <v>0</v>
      </c>
      <c r="P10" s="6"/>
      <c r="Q10" s="6"/>
      <c r="R10" s="6"/>
      <c r="S10" s="6"/>
      <c r="T10" s="6"/>
      <c r="U10" s="6"/>
      <c r="V10" s="6"/>
      <c r="W10" s="6"/>
      <c r="X10" s="6"/>
      <c r="Y10" s="6"/>
      <c r="Z10" s="6"/>
    </row>
    <row r="11" spans="1:26" ht="12.7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ht="12.75" customHeight="1">
      <c r="A12" s="6"/>
      <c r="B12" s="6"/>
      <c r="C12" s="6" t="s">
        <v>149</v>
      </c>
      <c r="D12" s="6"/>
      <c r="E12" s="6"/>
      <c r="F12" s="6"/>
      <c r="G12" s="6"/>
      <c r="H12" s="6"/>
      <c r="I12" s="6"/>
      <c r="J12" s="6"/>
      <c r="K12" s="6"/>
      <c r="L12" s="6"/>
      <c r="M12" s="6"/>
      <c r="N12" s="6"/>
      <c r="O12" s="6"/>
      <c r="P12" s="6"/>
      <c r="Q12" s="6"/>
      <c r="R12" s="6"/>
      <c r="S12" s="6"/>
      <c r="T12" s="6"/>
      <c r="U12" s="6"/>
      <c r="V12" s="6"/>
      <c r="W12" s="6"/>
      <c r="X12" s="6"/>
      <c r="Y12" s="6"/>
      <c r="Z12" s="6"/>
    </row>
    <row r="13" spans="1:26" ht="12.75" customHeight="1">
      <c r="A13" s="6"/>
      <c r="B13" s="6"/>
      <c r="C13" s="6" t="s">
        <v>150</v>
      </c>
      <c r="D13" s="6"/>
      <c r="E13" s="6"/>
      <c r="F13" s="6"/>
      <c r="G13" s="6"/>
      <c r="H13" s="6"/>
      <c r="I13" s="6"/>
      <c r="J13" s="6"/>
      <c r="K13" s="6"/>
      <c r="L13" s="6"/>
      <c r="M13" s="6"/>
      <c r="N13" s="6"/>
      <c r="O13" s="6"/>
      <c r="P13" s="6"/>
      <c r="Q13" s="6"/>
      <c r="R13" s="6"/>
      <c r="S13" s="6"/>
      <c r="T13" s="6"/>
      <c r="U13" s="6"/>
      <c r="V13" s="6"/>
      <c r="W13" s="6"/>
      <c r="X13" s="6"/>
      <c r="Y13" s="6"/>
      <c r="Z13" s="6"/>
    </row>
    <row r="14" spans="1:26" ht="12.75" customHeight="1">
      <c r="A14" s="6"/>
      <c r="B14" s="6"/>
      <c r="C14" s="6" t="s">
        <v>151</v>
      </c>
      <c r="D14" s="6"/>
      <c r="E14" s="6"/>
      <c r="F14" s="6"/>
      <c r="G14" s="6"/>
      <c r="H14" s="6"/>
      <c r="I14" s="6"/>
      <c r="J14" s="6"/>
      <c r="K14" s="6"/>
      <c r="L14" s="6"/>
      <c r="M14" s="6"/>
      <c r="N14" s="6"/>
      <c r="O14" s="6"/>
      <c r="P14" s="6"/>
      <c r="Q14" s="6"/>
      <c r="R14" s="6"/>
      <c r="S14" s="6"/>
      <c r="T14" s="6"/>
      <c r="U14" s="6"/>
      <c r="V14" s="6"/>
      <c r="W14" s="6"/>
      <c r="X14" s="6"/>
      <c r="Y14" s="6"/>
      <c r="Z14" s="6"/>
    </row>
    <row r="15" spans="1:26" ht="12.75" customHeight="1">
      <c r="A15" s="6"/>
      <c r="B15" s="6"/>
      <c r="C15" s="6" t="s">
        <v>152</v>
      </c>
      <c r="D15" s="6"/>
      <c r="E15" s="6"/>
      <c r="F15" s="6"/>
      <c r="G15" s="6"/>
      <c r="H15" s="6"/>
      <c r="I15" s="6"/>
      <c r="J15" s="6"/>
      <c r="K15" s="6"/>
      <c r="L15" s="6"/>
      <c r="M15" s="6"/>
      <c r="N15" s="6"/>
      <c r="O15" s="6"/>
      <c r="P15" s="6"/>
      <c r="Q15" s="6"/>
      <c r="R15" s="6"/>
      <c r="S15" s="6"/>
      <c r="T15" s="6"/>
      <c r="U15" s="6"/>
      <c r="V15" s="6"/>
      <c r="W15" s="6"/>
      <c r="X15" s="6"/>
      <c r="Y15" s="6"/>
      <c r="Z15" s="6"/>
    </row>
    <row r="16" spans="1:26" ht="12.75" customHeight="1">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2.7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2.7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2.75" customHeight="1">
      <c r="A19" s="6"/>
      <c r="B19" s="6"/>
      <c r="C19" s="52"/>
      <c r="D19" s="52"/>
      <c r="E19" s="52"/>
      <c r="F19" s="52"/>
      <c r="G19" s="1" t="s">
        <v>153</v>
      </c>
      <c r="H19" s="52"/>
      <c r="I19" s="6"/>
      <c r="J19" s="6"/>
      <c r="K19" s="6"/>
      <c r="L19" s="6"/>
      <c r="M19" s="6"/>
      <c r="N19" s="6"/>
      <c r="O19" s="6"/>
      <c r="P19" s="6"/>
      <c r="Q19" s="6"/>
      <c r="R19" s="6"/>
      <c r="S19" s="6"/>
      <c r="T19" s="6"/>
      <c r="U19" s="6"/>
      <c r="V19" s="6"/>
      <c r="W19" s="6"/>
      <c r="X19" s="6"/>
      <c r="Y19" s="6"/>
      <c r="Z19" s="6"/>
    </row>
    <row r="20" spans="1:26" ht="12.75" customHeight="1">
      <c r="A20" s="6"/>
      <c r="B20" s="6"/>
      <c r="C20" s="52"/>
      <c r="D20" s="317"/>
      <c r="E20" s="318"/>
      <c r="F20" s="317"/>
      <c r="G20" s="318"/>
      <c r="H20" s="6" t="s">
        <v>154</v>
      </c>
      <c r="I20" s="6"/>
      <c r="J20" s="6"/>
      <c r="K20" s="6"/>
      <c r="L20" s="6"/>
      <c r="M20" s="6"/>
      <c r="N20" s="6"/>
      <c r="O20" s="6"/>
      <c r="P20" s="6"/>
      <c r="Q20" s="6"/>
      <c r="R20" s="6"/>
      <c r="S20" s="6"/>
      <c r="T20" s="6"/>
      <c r="U20" s="6"/>
      <c r="V20" s="6"/>
      <c r="W20" s="6"/>
      <c r="X20" s="6"/>
      <c r="Y20" s="6"/>
      <c r="Z20" s="6"/>
    </row>
    <row r="21" spans="1:26" ht="12.75" customHeight="1">
      <c r="A21" s="6"/>
      <c r="B21" s="6"/>
      <c r="C21" s="52"/>
      <c r="D21" s="52"/>
      <c r="E21" s="52"/>
      <c r="F21" s="52"/>
      <c r="G21" s="52"/>
      <c r="H21" s="6" t="s">
        <v>155</v>
      </c>
      <c r="I21" s="34"/>
      <c r="J21" s="6"/>
      <c r="K21" s="6"/>
      <c r="L21" s="6"/>
      <c r="M21" s="6"/>
      <c r="N21" s="6"/>
      <c r="O21" s="6"/>
      <c r="P21" s="6"/>
      <c r="Q21" s="6"/>
      <c r="R21" s="6"/>
      <c r="S21" s="6"/>
      <c r="T21" s="6"/>
      <c r="U21" s="6"/>
      <c r="V21" s="6"/>
      <c r="W21" s="6"/>
      <c r="X21" s="6"/>
      <c r="Y21" s="6"/>
      <c r="Z21" s="6"/>
    </row>
    <row r="22" spans="1:26" ht="12.75" customHeight="1">
      <c r="A22" s="6"/>
      <c r="B22" s="53" t="s">
        <v>156</v>
      </c>
      <c r="C22" s="52"/>
      <c r="D22" s="52"/>
      <c r="E22" s="52"/>
      <c r="F22" s="52"/>
      <c r="G22" s="52"/>
      <c r="H22" s="6" t="s">
        <v>157</v>
      </c>
      <c r="I22" s="34"/>
      <c r="J22" s="6"/>
      <c r="K22" s="6"/>
      <c r="L22" s="6"/>
      <c r="M22" s="6"/>
      <c r="N22" s="6"/>
      <c r="O22" s="6"/>
      <c r="P22" s="6"/>
      <c r="Q22" s="6"/>
      <c r="R22" s="6"/>
      <c r="S22" s="6"/>
      <c r="T22" s="6"/>
      <c r="U22" s="6"/>
      <c r="V22" s="6"/>
      <c r="W22" s="6"/>
      <c r="X22" s="6"/>
      <c r="Y22" s="6"/>
      <c r="Z22" s="6"/>
    </row>
    <row r="23" spans="1:26" ht="12.75" customHeight="1">
      <c r="A23" s="6"/>
      <c r="B23" s="53" t="s">
        <v>158</v>
      </c>
      <c r="C23" s="52"/>
      <c r="D23" s="52"/>
      <c r="E23" s="52"/>
      <c r="F23" s="52"/>
      <c r="G23" s="52"/>
      <c r="H23" s="6" t="s">
        <v>159</v>
      </c>
      <c r="I23" s="34"/>
      <c r="J23" s="6"/>
      <c r="K23" s="6"/>
      <c r="L23" s="6"/>
      <c r="M23" s="6"/>
      <c r="N23" s="6"/>
      <c r="O23" s="6"/>
      <c r="P23" s="6"/>
      <c r="Q23" s="6"/>
      <c r="R23" s="6"/>
      <c r="S23" s="6"/>
      <c r="T23" s="6"/>
      <c r="U23" s="6"/>
      <c r="V23" s="6"/>
      <c r="W23" s="6"/>
      <c r="X23" s="6"/>
      <c r="Y23" s="6"/>
      <c r="Z23" s="6"/>
    </row>
    <row r="24" spans="1:26" ht="12.75" customHeight="1">
      <c r="A24" s="6"/>
      <c r="B24" s="53" t="s">
        <v>160</v>
      </c>
      <c r="C24" s="52"/>
      <c r="D24" s="52"/>
      <c r="E24" s="52"/>
      <c r="F24" s="52"/>
      <c r="G24" s="52"/>
      <c r="H24" s="6" t="s">
        <v>161</v>
      </c>
      <c r="I24" s="34"/>
      <c r="J24" s="6"/>
      <c r="K24" s="6"/>
      <c r="L24" s="6"/>
      <c r="M24" s="6"/>
      <c r="N24" s="6"/>
      <c r="O24" s="6"/>
      <c r="P24" s="6"/>
      <c r="Q24" s="6"/>
      <c r="R24" s="6"/>
      <c r="S24" s="6"/>
      <c r="T24" s="6"/>
      <c r="U24" s="6"/>
      <c r="V24" s="6"/>
      <c r="W24" s="6"/>
      <c r="X24" s="6"/>
      <c r="Y24" s="6"/>
      <c r="Z24" s="6"/>
    </row>
    <row r="25" spans="1:26" ht="12.75" customHeight="1">
      <c r="A25" s="6"/>
      <c r="B25" s="53"/>
      <c r="C25" s="52"/>
      <c r="D25" s="52"/>
      <c r="E25" s="52"/>
      <c r="F25" s="52"/>
      <c r="G25" s="52"/>
      <c r="H25" s="6" t="s">
        <v>162</v>
      </c>
      <c r="I25" s="34"/>
      <c r="J25" s="6"/>
      <c r="K25" s="6"/>
      <c r="L25" s="6"/>
      <c r="M25" s="6"/>
      <c r="N25" s="6"/>
      <c r="O25" s="6"/>
      <c r="P25" s="6"/>
      <c r="Q25" s="6"/>
      <c r="R25" s="6"/>
      <c r="S25" s="6"/>
      <c r="T25" s="6"/>
      <c r="U25" s="6"/>
      <c r="V25" s="6"/>
      <c r="W25" s="6"/>
      <c r="X25" s="6"/>
      <c r="Y25" s="6"/>
      <c r="Z25" s="6"/>
    </row>
    <row r="26" spans="1:26" ht="12.75" customHeight="1">
      <c r="A26" s="6"/>
      <c r="B26" s="53" t="s">
        <v>89</v>
      </c>
      <c r="C26" s="52"/>
      <c r="D26" s="52"/>
      <c r="E26" s="52"/>
      <c r="F26" s="52"/>
      <c r="G26" s="52"/>
      <c r="H26" s="6" t="s">
        <v>163</v>
      </c>
      <c r="I26" s="6"/>
      <c r="J26" s="6"/>
      <c r="K26" s="6"/>
      <c r="L26" s="6"/>
      <c r="M26" s="6"/>
      <c r="N26" s="6"/>
      <c r="O26" s="6"/>
      <c r="P26" s="6"/>
      <c r="Q26" s="6"/>
      <c r="R26" s="6"/>
      <c r="S26" s="6"/>
      <c r="T26" s="6"/>
      <c r="U26" s="6"/>
      <c r="V26" s="6"/>
      <c r="W26" s="6"/>
      <c r="X26" s="6"/>
      <c r="Y26" s="6"/>
      <c r="Z26" s="6"/>
    </row>
    <row r="27" spans="1:26" ht="12.75" customHeight="1">
      <c r="A27" s="6"/>
      <c r="B27" s="53" t="s">
        <v>164</v>
      </c>
      <c r="C27" s="52"/>
      <c r="D27" s="52"/>
      <c r="E27" s="52"/>
      <c r="F27" s="52"/>
      <c r="G27" s="52"/>
      <c r="I27" s="6"/>
      <c r="J27" s="6"/>
      <c r="K27" s="6"/>
      <c r="L27" s="6"/>
      <c r="M27" s="6"/>
      <c r="N27" s="6"/>
      <c r="O27" s="6"/>
      <c r="P27" s="6"/>
      <c r="Q27" s="6"/>
      <c r="R27" s="6"/>
      <c r="S27" s="6"/>
      <c r="T27" s="6"/>
      <c r="U27" s="6"/>
      <c r="V27" s="6"/>
      <c r="W27" s="6"/>
      <c r="X27" s="6"/>
      <c r="Y27" s="6"/>
      <c r="Z27" s="6"/>
    </row>
    <row r="28" spans="1:26" ht="12.75" customHeight="1">
      <c r="A28" s="6"/>
      <c r="B28" s="6"/>
      <c r="C28" s="52"/>
      <c r="D28" s="52"/>
      <c r="E28" s="52"/>
      <c r="F28" s="52"/>
      <c r="G28" s="52"/>
      <c r="I28" s="6"/>
      <c r="J28" s="6"/>
      <c r="K28" s="6"/>
      <c r="L28" s="6"/>
      <c r="M28" s="6"/>
      <c r="N28" s="6"/>
      <c r="O28" s="6"/>
      <c r="P28" s="6"/>
      <c r="Q28" s="6"/>
      <c r="R28" s="6"/>
      <c r="S28" s="6"/>
      <c r="T28" s="6"/>
      <c r="U28" s="6"/>
      <c r="V28" s="6"/>
      <c r="W28" s="6"/>
      <c r="X28" s="6"/>
      <c r="Y28" s="6"/>
      <c r="Z28" s="6"/>
    </row>
    <row r="29" spans="1:26" ht="12.75" customHeight="1">
      <c r="A29" s="6"/>
      <c r="B29" s="6"/>
      <c r="C29" s="52"/>
      <c r="D29" s="52"/>
      <c r="E29" s="52"/>
      <c r="F29" s="52"/>
      <c r="G29" s="52"/>
      <c r="I29" s="6"/>
      <c r="J29" s="6"/>
      <c r="K29" s="6"/>
      <c r="L29" s="6"/>
      <c r="M29" s="6"/>
      <c r="N29" s="6"/>
      <c r="O29" s="6"/>
      <c r="P29" s="6"/>
      <c r="Q29" s="6"/>
      <c r="R29" s="6"/>
      <c r="S29" s="6"/>
      <c r="T29" s="6"/>
      <c r="U29" s="6"/>
      <c r="V29" s="6"/>
      <c r="W29" s="6"/>
      <c r="X29" s="6"/>
      <c r="Y29" s="6"/>
      <c r="Z29" s="6"/>
    </row>
    <row r="30" spans="1:26" ht="12.75" customHeight="1">
      <c r="A30" s="6"/>
      <c r="B30" s="6"/>
      <c r="C30" s="52"/>
      <c r="D30" s="52"/>
      <c r="E30" s="52"/>
      <c r="F30" s="52"/>
      <c r="G30" s="52"/>
      <c r="I30" s="6"/>
      <c r="J30" s="6"/>
      <c r="K30" s="6"/>
      <c r="L30" s="6"/>
      <c r="M30" s="6"/>
      <c r="N30" s="6"/>
      <c r="O30" s="6"/>
      <c r="P30" s="6"/>
      <c r="Q30" s="6"/>
      <c r="R30" s="6"/>
      <c r="S30" s="6"/>
      <c r="T30" s="6"/>
      <c r="U30" s="6"/>
      <c r="V30" s="6"/>
      <c r="W30" s="6"/>
      <c r="X30" s="6"/>
      <c r="Y30" s="6"/>
      <c r="Z30" s="6"/>
    </row>
    <row r="31" spans="1:26" ht="12.75" customHeight="1">
      <c r="A31" s="6"/>
      <c r="B31" s="6"/>
      <c r="C31" s="52"/>
      <c r="D31" s="52"/>
      <c r="E31" s="52"/>
      <c r="F31" s="52"/>
      <c r="G31" s="52"/>
      <c r="I31" s="6"/>
      <c r="J31" s="6"/>
      <c r="K31" s="6"/>
      <c r="L31" s="6"/>
      <c r="M31" s="6"/>
      <c r="N31" s="6"/>
      <c r="O31" s="6"/>
      <c r="P31" s="6"/>
      <c r="Q31" s="6"/>
      <c r="R31" s="6"/>
      <c r="S31" s="6"/>
      <c r="T31" s="6"/>
      <c r="U31" s="6"/>
      <c r="V31" s="6"/>
      <c r="W31" s="6"/>
      <c r="X31" s="6"/>
      <c r="Y31" s="6"/>
      <c r="Z31" s="6"/>
    </row>
    <row r="32" spans="1:26" ht="12.75" customHeight="1">
      <c r="A32" s="6"/>
      <c r="B32" s="6"/>
      <c r="C32" s="52"/>
      <c r="D32" s="52"/>
      <c r="E32" s="52"/>
      <c r="F32" s="52"/>
      <c r="G32" s="52"/>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D20:E20"/>
    <mergeCell ref="F20:G20"/>
  </mergeCells>
  <dataValidations count="1">
    <dataValidation type="list" allowBlank="1" showInputMessage="1" showErrorMessage="1" prompt=" - " sqref="C11">
      <formula1>Materials</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dimension ref="A1:Z1000"/>
  <sheetViews>
    <sheetView showGridLines="0" topLeftCell="A24" workbookViewId="0">
      <selection activeCell="H59" sqref="H59"/>
    </sheetView>
  </sheetViews>
  <sheetFormatPr defaultColWidth="14.42578125" defaultRowHeight="15" customHeight="1"/>
  <cols>
    <col min="1" max="1" width="5.140625" customWidth="1"/>
    <col min="2" max="2" width="46.140625" customWidth="1"/>
    <col min="3" max="3" width="11.42578125" customWidth="1"/>
    <col min="4" max="4" width="11.7109375" customWidth="1"/>
    <col min="5" max="5" width="5.85546875" customWidth="1"/>
    <col min="6" max="6" width="8.7109375" customWidth="1"/>
    <col min="7" max="7" width="9.140625" customWidth="1"/>
    <col min="8" max="8" width="12.42578125" customWidth="1"/>
    <col min="9" max="13" width="9.140625" customWidth="1"/>
    <col min="14" max="26" width="8" customWidth="1"/>
  </cols>
  <sheetData>
    <row r="1" spans="1:26" ht="15.75">
      <c r="A1" s="6"/>
      <c r="B1" s="30" t="s">
        <v>82</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6"/>
      <c r="M2" s="6"/>
      <c r="N2" s="6"/>
      <c r="O2" s="6"/>
      <c r="P2" s="6"/>
      <c r="Q2" s="6"/>
      <c r="R2" s="6"/>
      <c r="S2" s="6"/>
      <c r="T2" s="6"/>
      <c r="U2" s="6"/>
      <c r="V2" s="6"/>
      <c r="W2" s="6"/>
      <c r="X2" s="6"/>
      <c r="Y2" s="6"/>
      <c r="Z2" s="6"/>
    </row>
    <row r="3" spans="1:26" ht="12.75" customHeight="1">
      <c r="A3" s="6"/>
      <c r="B3" s="9" t="s">
        <v>83</v>
      </c>
      <c r="C3" s="9" t="s">
        <v>84</v>
      </c>
      <c r="D3" s="9" t="s">
        <v>85</v>
      </c>
      <c r="E3" s="6"/>
      <c r="F3" s="6"/>
      <c r="G3" s="6"/>
      <c r="H3" s="6"/>
      <c r="I3" s="6"/>
      <c r="J3" s="6"/>
      <c r="K3" s="6"/>
      <c r="L3" s="6"/>
      <c r="M3" s="6"/>
      <c r="N3" s="6"/>
      <c r="O3" s="6"/>
      <c r="P3" s="6"/>
      <c r="Q3" s="6"/>
      <c r="R3" s="6"/>
      <c r="S3" s="6"/>
      <c r="T3" s="6"/>
      <c r="U3" s="6"/>
      <c r="V3" s="6"/>
      <c r="W3" s="6"/>
      <c r="X3" s="6"/>
      <c r="Y3" s="6"/>
      <c r="Z3" s="6"/>
    </row>
    <row r="4" spans="1:26" ht="12.75" customHeight="1">
      <c r="A4" s="6"/>
      <c r="B4" s="31" t="s">
        <v>86</v>
      </c>
      <c r="C4" s="32" t="s">
        <v>87</v>
      </c>
      <c r="D4" s="32" t="s">
        <v>87</v>
      </c>
      <c r="E4" s="6"/>
      <c r="F4" s="6"/>
      <c r="G4" s="6"/>
      <c r="H4" s="6"/>
      <c r="I4" s="6"/>
      <c r="J4" s="6"/>
      <c r="K4" s="6"/>
      <c r="L4" s="6"/>
      <c r="M4" s="6"/>
      <c r="N4" s="6"/>
      <c r="O4" s="6"/>
      <c r="P4" s="6"/>
      <c r="Q4" s="6"/>
      <c r="R4" s="6"/>
      <c r="S4" s="6"/>
      <c r="T4" s="6"/>
      <c r="U4" s="6"/>
      <c r="V4" s="6"/>
      <c r="W4" s="6"/>
      <c r="X4" s="6"/>
      <c r="Y4" s="6"/>
      <c r="Z4" s="6"/>
    </row>
    <row r="5" spans="1:26" ht="12.75" customHeight="1">
      <c r="A5" s="6"/>
      <c r="B5" s="31" t="s">
        <v>88</v>
      </c>
      <c r="C5" s="32" t="s">
        <v>89</v>
      </c>
      <c r="D5" s="32" t="s">
        <v>89</v>
      </c>
      <c r="E5" s="6"/>
      <c r="F5" s="6"/>
      <c r="G5" s="6"/>
      <c r="H5" s="6"/>
      <c r="I5" s="6"/>
      <c r="J5" s="6"/>
      <c r="K5" s="6"/>
      <c r="L5" s="6"/>
      <c r="M5" s="6"/>
      <c r="N5" s="6"/>
      <c r="O5" s="6"/>
      <c r="P5" s="6"/>
      <c r="Q5" s="6"/>
      <c r="R5" s="6"/>
      <c r="S5" s="6"/>
      <c r="T5" s="6"/>
      <c r="U5" s="6"/>
      <c r="V5" s="6"/>
      <c r="W5" s="6"/>
      <c r="X5" s="6"/>
      <c r="Y5" s="6"/>
      <c r="Z5" s="6"/>
    </row>
    <row r="6" spans="1:26" ht="12.75" customHeight="1">
      <c r="A6" s="6"/>
      <c r="B6" s="31" t="s">
        <v>90</v>
      </c>
      <c r="C6" s="33" t="str">
        <f>HLOOKUP(C4,MaterialData!$C$3:$O$4,2,FALSE)</f>
        <v>Steel</v>
      </c>
      <c r="D6" s="33" t="str">
        <f>HLOOKUP(D4,MaterialData!$C$3:$O$4,2,FALSE)</f>
        <v>Steel</v>
      </c>
      <c r="E6" s="6"/>
      <c r="F6" s="6"/>
      <c r="G6" s="6"/>
      <c r="H6" s="6"/>
      <c r="I6" s="6"/>
      <c r="J6" s="6"/>
      <c r="K6" s="6"/>
      <c r="L6" s="6"/>
      <c r="M6" s="6"/>
      <c r="N6" s="6"/>
      <c r="O6" s="6"/>
      <c r="P6" s="6"/>
      <c r="Q6" s="6"/>
      <c r="R6" s="6"/>
      <c r="S6" s="6"/>
      <c r="T6" s="6"/>
      <c r="U6" s="6"/>
      <c r="V6" s="6"/>
      <c r="W6" s="6"/>
      <c r="X6" s="6"/>
      <c r="Y6" s="6"/>
      <c r="Z6" s="6"/>
    </row>
    <row r="7" spans="1:26" ht="12.75" customHeight="1">
      <c r="A7" s="6"/>
      <c r="B7" s="31" t="s">
        <v>93</v>
      </c>
      <c r="C7" s="33">
        <f t="array" ref="C7">INDEX(Innertable,MATCH($B7,MaterialData!$B$5:$B$10,0),MATCH(C$6,MaterialData!$C$4:$O$4,0))</f>
        <v>200000000000</v>
      </c>
      <c r="D7" s="33">
        <f t="array" ref="D7">INDEX(Innertable,MATCH($B7,MaterialData!$B$5:$B$10,0),MATCH(D$6,MaterialData!$C$4:$O$4,0))</f>
        <v>200000000000</v>
      </c>
      <c r="E7" s="6"/>
      <c r="F7" s="6"/>
      <c r="G7" s="6"/>
      <c r="H7" s="6"/>
      <c r="I7" s="36"/>
      <c r="J7" s="6"/>
      <c r="K7" s="6"/>
      <c r="L7" s="6"/>
      <c r="M7" s="6"/>
      <c r="N7" s="6"/>
      <c r="O7" s="6"/>
      <c r="P7" s="6"/>
      <c r="Q7" s="6"/>
      <c r="R7" s="6"/>
      <c r="S7" s="6"/>
      <c r="T7" s="6"/>
      <c r="U7" s="6"/>
      <c r="V7" s="6"/>
      <c r="W7" s="6"/>
      <c r="X7" s="6"/>
      <c r="Y7" s="6"/>
      <c r="Z7" s="6"/>
    </row>
    <row r="8" spans="1:26" ht="12.75" customHeight="1">
      <c r="A8" s="6"/>
      <c r="B8" s="31" t="s">
        <v>94</v>
      </c>
      <c r="C8" s="33">
        <f t="array" ref="C8">INDEX(Innertable,MATCH($B8,MaterialData!$B$5:$B$10,0),MATCH(C$6,MaterialData!$C$4:$O$4,0))</f>
        <v>305000000</v>
      </c>
      <c r="D8" s="33">
        <f t="array" ref="D8">INDEX(Innertable,MATCH($B8,MaterialData!$B$5:$B$10,0),MATCH(D$6,MaterialData!$C$4:$O$4,0))</f>
        <v>305000000</v>
      </c>
      <c r="E8" s="6"/>
      <c r="F8" s="6"/>
      <c r="G8" s="6"/>
      <c r="H8" s="6"/>
      <c r="I8" s="36"/>
      <c r="J8" s="6"/>
      <c r="K8" s="6"/>
      <c r="L8" s="6"/>
      <c r="M8" s="6"/>
      <c r="N8" s="6"/>
      <c r="O8" s="6"/>
      <c r="P8" s="6"/>
      <c r="Q8" s="6"/>
      <c r="R8" s="6"/>
      <c r="S8" s="6"/>
      <c r="T8" s="6"/>
      <c r="U8" s="6"/>
      <c r="V8" s="6"/>
      <c r="W8" s="6"/>
      <c r="X8" s="6"/>
      <c r="Y8" s="6"/>
      <c r="Z8" s="6"/>
    </row>
    <row r="9" spans="1:26" ht="12.75" customHeight="1">
      <c r="A9" s="6"/>
      <c r="B9" s="31" t="s">
        <v>95</v>
      </c>
      <c r="C9" s="33">
        <f t="array" ref="C9">INDEX(Innertable,MATCH($B9,MaterialData!$B$5:$B$10,0),MATCH(C$6,MaterialData!$C$4:$O$4,0))</f>
        <v>365000000</v>
      </c>
      <c r="D9" s="33">
        <f t="array" ref="D9">INDEX(Innertable,MATCH($B9,MaterialData!$B$5:$B$10,0),MATCH(D$6,MaterialData!$C$4:$O$4,0))</f>
        <v>365000000</v>
      </c>
      <c r="E9" s="6"/>
      <c r="F9" s="6"/>
      <c r="G9" s="6"/>
      <c r="H9" s="6"/>
      <c r="I9" s="36"/>
      <c r="J9" s="6"/>
      <c r="K9" s="6"/>
      <c r="L9" s="6"/>
      <c r="M9" s="6"/>
      <c r="N9" s="6"/>
      <c r="O9" s="6"/>
      <c r="P9" s="6"/>
      <c r="Q9" s="6"/>
      <c r="R9" s="6"/>
      <c r="S9" s="6"/>
      <c r="T9" s="6"/>
      <c r="U9" s="6"/>
      <c r="V9" s="6"/>
      <c r="W9" s="6"/>
      <c r="X9" s="6"/>
      <c r="Y9" s="6"/>
      <c r="Z9" s="6"/>
    </row>
    <row r="10" spans="1:26" ht="12.75" customHeight="1">
      <c r="A10" s="6"/>
      <c r="B10" s="31" t="s">
        <v>110</v>
      </c>
      <c r="C10" s="33">
        <f t="array" ref="C10">INDEX(Innertable,MATCH($B10,MaterialData!$B$5:$B$10,0),MATCH(C$6,MaterialData!$C$4:$O$4,0))</f>
        <v>180000000</v>
      </c>
      <c r="D10" s="33">
        <f t="array" ref="D10">INDEX(Innertable,MATCH($B10,MaterialData!$B$5:$B$10,0),MATCH(D$6,MaterialData!$C$4:$O$4,0))</f>
        <v>180000000</v>
      </c>
      <c r="E10" s="6"/>
      <c r="F10" s="6"/>
      <c r="G10" s="6"/>
      <c r="H10" s="6"/>
      <c r="I10" s="36"/>
      <c r="J10" s="6"/>
      <c r="K10" s="6"/>
      <c r="L10" s="6"/>
      <c r="M10" s="6"/>
      <c r="N10" s="6"/>
      <c r="O10" s="6"/>
      <c r="P10" s="6"/>
      <c r="Q10" s="6"/>
      <c r="R10" s="6"/>
      <c r="S10" s="6"/>
      <c r="T10" s="6"/>
      <c r="U10" s="6"/>
      <c r="V10" s="6"/>
      <c r="W10" s="6"/>
      <c r="X10" s="6"/>
      <c r="Y10" s="6"/>
      <c r="Z10" s="6"/>
    </row>
    <row r="11" spans="1:26" ht="12.75" customHeight="1">
      <c r="A11" s="6"/>
      <c r="B11" s="31" t="s">
        <v>111</v>
      </c>
      <c r="C11" s="33">
        <f t="array" ref="C11">INDEX(Innertable,MATCH($B11,MaterialData!$B$5:$B$10,0),MATCH(C$6,MaterialData!$C$4:$O$4,0))</f>
        <v>300000000</v>
      </c>
      <c r="D11" s="33">
        <f t="array" ref="D11">INDEX(Innertable,MATCH($B11,MaterialData!$B$5:$B$10,0),MATCH(D$6,MaterialData!$C$4:$O$4,0))</f>
        <v>300000000</v>
      </c>
      <c r="E11" s="6"/>
      <c r="F11" s="6"/>
      <c r="G11" s="6"/>
      <c r="H11" s="6"/>
      <c r="I11" s="3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36"/>
      <c r="J12" s="6"/>
      <c r="K12" s="6"/>
      <c r="L12" s="6"/>
      <c r="M12" s="6"/>
      <c r="N12" s="6"/>
      <c r="O12" s="6"/>
      <c r="P12" s="6"/>
      <c r="Q12" s="6"/>
      <c r="R12" s="6"/>
      <c r="S12" s="6"/>
      <c r="T12" s="6"/>
      <c r="U12" s="6"/>
      <c r="V12" s="6"/>
      <c r="W12" s="6"/>
      <c r="X12" s="6"/>
      <c r="Y12" s="6"/>
      <c r="Z12" s="6"/>
    </row>
    <row r="13" spans="1:26" ht="12.75" customHeight="1">
      <c r="A13" s="6"/>
      <c r="B13" s="31" t="s">
        <v>112</v>
      </c>
      <c r="C13" s="32">
        <f>IF(AND(D13&gt;=25,D13&lt;25.4,D14&gt;=2.5),25,25.4)</f>
        <v>25.4</v>
      </c>
      <c r="D13" s="41">
        <v>25.4</v>
      </c>
      <c r="E13" s="6"/>
      <c r="F13" s="6"/>
      <c r="G13" s="6"/>
      <c r="H13" s="6"/>
      <c r="I13" s="36"/>
      <c r="J13" s="6"/>
      <c r="K13" s="6"/>
      <c r="L13" s="6"/>
      <c r="M13" s="6"/>
      <c r="N13" s="6"/>
      <c r="O13" s="6"/>
      <c r="P13" s="6"/>
      <c r="Q13" s="6"/>
      <c r="R13" s="6"/>
      <c r="S13" s="6"/>
      <c r="T13" s="6"/>
      <c r="U13" s="6"/>
      <c r="V13" s="6"/>
      <c r="W13" s="6"/>
      <c r="X13" s="6"/>
      <c r="Y13" s="6"/>
      <c r="Z13" s="6"/>
    </row>
    <row r="14" spans="1:26" ht="12.75" customHeight="1">
      <c r="A14" s="6"/>
      <c r="B14" s="31" t="s">
        <v>115</v>
      </c>
      <c r="C14" s="32">
        <f>IF(AND(D13&gt;=25,D13&lt;25.4,D14&gt;=2.5),2.5,2.4)</f>
        <v>2.4</v>
      </c>
      <c r="D14" s="41">
        <v>2.5</v>
      </c>
      <c r="E14" s="6"/>
      <c r="F14" s="6"/>
      <c r="G14" s="6"/>
      <c r="H14" s="6"/>
      <c r="I14" s="36"/>
      <c r="J14" s="6"/>
      <c r="K14" s="6"/>
      <c r="L14" s="6"/>
      <c r="M14" s="6"/>
      <c r="N14" s="6"/>
      <c r="O14" s="6"/>
      <c r="P14" s="6"/>
      <c r="Q14" s="6"/>
      <c r="R14" s="6"/>
      <c r="S14" s="6"/>
      <c r="T14" s="6"/>
      <c r="U14" s="6"/>
      <c r="V14" s="6"/>
      <c r="W14" s="6"/>
      <c r="X14" s="6"/>
      <c r="Y14" s="6"/>
      <c r="Z14" s="6"/>
    </row>
    <row r="15" spans="1:26" ht="12.75" customHeight="1">
      <c r="A15" s="6"/>
      <c r="B15" s="6"/>
      <c r="C15" s="6"/>
      <c r="D15" s="6"/>
      <c r="E15" s="6"/>
      <c r="F15" s="6"/>
      <c r="G15" s="6"/>
      <c r="H15" s="6"/>
      <c r="I15" s="36"/>
      <c r="J15" s="6"/>
      <c r="K15" s="6"/>
      <c r="L15" s="6"/>
      <c r="M15" s="6"/>
      <c r="N15" s="6"/>
      <c r="O15" s="6"/>
      <c r="P15" s="6"/>
      <c r="Q15" s="6"/>
      <c r="R15" s="6"/>
      <c r="S15" s="6"/>
      <c r="T15" s="6"/>
      <c r="U15" s="6"/>
      <c r="V15" s="6"/>
      <c r="W15" s="6"/>
      <c r="X15" s="6"/>
      <c r="Y15" s="6"/>
      <c r="Z15" s="6"/>
    </row>
    <row r="16" spans="1:26" ht="12.75" customHeight="1">
      <c r="A16" s="6"/>
      <c r="B16" s="31"/>
      <c r="C16" s="9" t="s">
        <v>84</v>
      </c>
      <c r="D16" s="9" t="s">
        <v>85</v>
      </c>
      <c r="E16" s="6"/>
      <c r="F16" s="6"/>
      <c r="G16" s="6"/>
      <c r="H16" s="6"/>
      <c r="I16" s="36"/>
      <c r="J16" s="6"/>
      <c r="K16" s="6"/>
      <c r="L16" s="6"/>
      <c r="M16" s="6"/>
      <c r="N16" s="6"/>
      <c r="O16" s="6"/>
      <c r="P16" s="6"/>
      <c r="Q16" s="6"/>
      <c r="R16" s="6"/>
      <c r="S16" s="6"/>
      <c r="T16" s="6"/>
      <c r="U16" s="6"/>
      <c r="V16" s="6"/>
      <c r="W16" s="6"/>
      <c r="X16" s="6"/>
      <c r="Y16" s="6"/>
      <c r="Z16" s="6"/>
    </row>
    <row r="17" spans="1:26" ht="12.75" customHeight="1">
      <c r="A17" s="6"/>
      <c r="B17" s="31" t="s">
        <v>116</v>
      </c>
      <c r="C17" s="32">
        <f>C13/1000</f>
        <v>2.5399999999999999E-2</v>
      </c>
      <c r="D17" s="32">
        <f>D13/1000</f>
        <v>2.5399999999999999E-2</v>
      </c>
      <c r="E17" s="6"/>
      <c r="F17" s="6"/>
      <c r="G17" s="6"/>
      <c r="H17" s="6"/>
      <c r="I17" s="36"/>
      <c r="J17" s="6"/>
      <c r="K17" s="6"/>
      <c r="L17" s="6"/>
      <c r="M17" s="6"/>
      <c r="N17" s="6"/>
      <c r="O17" s="6"/>
      <c r="P17" s="6"/>
      <c r="Q17" s="6"/>
      <c r="R17" s="6"/>
      <c r="S17" s="6"/>
      <c r="T17" s="6"/>
      <c r="U17" s="6"/>
      <c r="V17" s="6"/>
      <c r="W17" s="6"/>
      <c r="X17" s="6"/>
      <c r="Y17" s="6"/>
      <c r="Z17" s="6"/>
    </row>
    <row r="18" spans="1:26" ht="12.75" customHeight="1">
      <c r="A18" s="6"/>
      <c r="B18" s="31" t="s">
        <v>117</v>
      </c>
      <c r="C18" s="32">
        <f>C14/1000</f>
        <v>2.3999999999999998E-3</v>
      </c>
      <c r="D18" s="32">
        <f>D14/1000</f>
        <v>2.5000000000000001E-3</v>
      </c>
      <c r="E18" s="6"/>
      <c r="F18" s="6"/>
      <c r="G18" s="6"/>
      <c r="H18" s="6"/>
      <c r="I18" s="36"/>
      <c r="J18" s="6"/>
      <c r="K18" s="6"/>
      <c r="L18" s="6"/>
      <c r="M18" s="43"/>
      <c r="N18" s="6"/>
      <c r="O18" s="6"/>
      <c r="P18" s="6"/>
      <c r="Q18" s="6"/>
      <c r="R18" s="6"/>
      <c r="S18" s="6"/>
      <c r="T18" s="6"/>
      <c r="U18" s="6"/>
      <c r="V18" s="6"/>
      <c r="W18" s="6"/>
      <c r="X18" s="6"/>
      <c r="Y18" s="6"/>
      <c r="Z18" s="6"/>
    </row>
    <row r="19" spans="1:26" ht="12.75" customHeight="1">
      <c r="A19" s="6"/>
      <c r="B19" s="31" t="s">
        <v>119</v>
      </c>
      <c r="C19" s="32">
        <f>((C17)^4-((C17-2*C18))^4)*3.142/64</f>
        <v>1.1593489847999996E-8</v>
      </c>
      <c r="D19" s="32">
        <f>IF(D5="Round",((D17)^4-((D17-2*D18))^4)*3.142/64,IF(D5="Square",((D17)^4-((D17-2*D18))^4)/12,""))</f>
        <v>1.1931856933750003E-8</v>
      </c>
      <c r="E19" s="6"/>
      <c r="F19" s="6"/>
      <c r="G19" s="6"/>
      <c r="H19" s="6"/>
      <c r="I19" s="36"/>
      <c r="J19" s="6"/>
      <c r="K19" s="6"/>
      <c r="L19" s="36"/>
      <c r="M19" s="43"/>
      <c r="N19" s="6"/>
      <c r="O19" s="6"/>
      <c r="P19" s="6"/>
      <c r="Q19" s="6"/>
      <c r="R19" s="6"/>
      <c r="S19" s="6"/>
      <c r="T19" s="6"/>
      <c r="U19" s="6"/>
      <c r="V19" s="6"/>
      <c r="W19" s="6"/>
      <c r="X19" s="6"/>
      <c r="Y19" s="6"/>
      <c r="Z19" s="6"/>
    </row>
    <row r="20" spans="1:26" ht="12.75" customHeight="1">
      <c r="A20" s="6"/>
      <c r="B20" s="31" t="s">
        <v>120</v>
      </c>
      <c r="C20" s="33">
        <f>C7*C19</f>
        <v>2318.6979695999994</v>
      </c>
      <c r="D20" s="33">
        <f>D7*D19</f>
        <v>2386.3713867500005</v>
      </c>
      <c r="E20" s="39">
        <f t="shared" ref="E20:E28" si="0">100*D20/C20</f>
        <v>102.91859561000416</v>
      </c>
      <c r="F20" s="6"/>
      <c r="G20" s="6"/>
      <c r="H20" s="6"/>
      <c r="I20" s="6"/>
      <c r="J20" s="6"/>
      <c r="K20" s="6"/>
      <c r="L20" s="6"/>
      <c r="M20" s="6"/>
      <c r="N20" s="6"/>
      <c r="O20" s="6"/>
      <c r="P20" s="6"/>
      <c r="Q20" s="6"/>
      <c r="R20" s="6"/>
      <c r="S20" s="6"/>
      <c r="T20" s="6"/>
      <c r="U20" s="6"/>
      <c r="V20" s="6"/>
      <c r="W20" s="6"/>
      <c r="X20" s="6"/>
      <c r="Y20" s="6"/>
      <c r="Z20" s="6"/>
    </row>
    <row r="21" spans="1:26" ht="12.75" customHeight="1">
      <c r="A21" s="6"/>
      <c r="B21" s="31" t="s">
        <v>121</v>
      </c>
      <c r="C21" s="44">
        <f>(C13^2-(C13-2*C14)^2)*PI()/4</f>
        <v>173.41591447815662</v>
      </c>
      <c r="D21" s="44">
        <f>(D13^2-(D13-2*D14)^2)*PI()/4</f>
        <v>179.85617941801564</v>
      </c>
      <c r="E21" s="39">
        <f t="shared" si="0"/>
        <v>103.71376811594199</v>
      </c>
      <c r="F21" s="6"/>
      <c r="G21" s="6"/>
      <c r="H21" s="6"/>
      <c r="I21" s="6"/>
      <c r="J21" s="6"/>
      <c r="K21" s="6"/>
      <c r="L21" s="36"/>
      <c r="M21" s="6"/>
      <c r="N21" s="6"/>
      <c r="O21" s="6"/>
      <c r="P21" s="6"/>
      <c r="Q21" s="6"/>
      <c r="R21" s="6"/>
      <c r="S21" s="6"/>
      <c r="T21" s="6"/>
      <c r="U21" s="6"/>
      <c r="V21" s="6"/>
      <c r="W21" s="6"/>
      <c r="X21" s="6"/>
      <c r="Y21" s="6"/>
      <c r="Z21" s="6"/>
    </row>
    <row r="22" spans="1:26" ht="12.75" customHeight="1">
      <c r="A22" s="6"/>
      <c r="B22" s="31" t="s">
        <v>122</v>
      </c>
      <c r="C22" s="33">
        <f t="shared" ref="C22:D25" si="1">C$21*C8/1000000</f>
        <v>52891.853915837768</v>
      </c>
      <c r="D22" s="33">
        <f t="shared" si="1"/>
        <v>54856.134722494775</v>
      </c>
      <c r="E22" s="39">
        <f t="shared" si="0"/>
        <v>103.713768115942</v>
      </c>
      <c r="F22" s="6"/>
      <c r="G22" s="6"/>
      <c r="H22" s="6"/>
      <c r="I22" s="6"/>
      <c r="J22" s="6"/>
      <c r="K22" s="6"/>
      <c r="L22" s="6"/>
      <c r="M22" s="6"/>
      <c r="N22" s="6"/>
      <c r="O22" s="6"/>
      <c r="P22" s="6"/>
      <c r="Q22" s="6"/>
      <c r="R22" s="6"/>
      <c r="S22" s="6"/>
      <c r="T22" s="6"/>
      <c r="U22" s="6"/>
      <c r="V22" s="6"/>
      <c r="W22" s="6"/>
      <c r="X22" s="6"/>
      <c r="Y22" s="6"/>
      <c r="Z22" s="6"/>
    </row>
    <row r="23" spans="1:26" ht="12.75" customHeight="1">
      <c r="A23" s="6"/>
      <c r="B23" s="31" t="s">
        <v>123</v>
      </c>
      <c r="C23" s="33">
        <f t="shared" si="1"/>
        <v>63296.808784527166</v>
      </c>
      <c r="D23" s="33">
        <f t="shared" si="1"/>
        <v>65647.505487575705</v>
      </c>
      <c r="E23" s="39">
        <f t="shared" si="0"/>
        <v>103.713768115942</v>
      </c>
      <c r="F23" s="6"/>
      <c r="G23" s="6"/>
      <c r="H23" s="6"/>
      <c r="I23" s="6"/>
      <c r="J23" s="6"/>
      <c r="K23" s="6"/>
      <c r="L23" s="36"/>
      <c r="M23" s="6"/>
      <c r="N23" s="6"/>
      <c r="O23" s="6"/>
      <c r="P23" s="6"/>
      <c r="Q23" s="6"/>
      <c r="R23" s="6"/>
      <c r="S23" s="6"/>
      <c r="T23" s="6"/>
      <c r="U23" s="6"/>
      <c r="V23" s="6"/>
      <c r="W23" s="6"/>
      <c r="X23" s="6"/>
      <c r="Y23" s="6"/>
      <c r="Z23" s="6"/>
    </row>
    <row r="24" spans="1:26" ht="12.75" customHeight="1">
      <c r="A24" s="6"/>
      <c r="B24" s="31" t="s">
        <v>124</v>
      </c>
      <c r="C24" s="33">
        <f t="shared" si="1"/>
        <v>31214.864606068193</v>
      </c>
      <c r="D24" s="33">
        <f t="shared" si="1"/>
        <v>32374.112295242816</v>
      </c>
      <c r="E24" s="39">
        <f t="shared" si="0"/>
        <v>103.713768115942</v>
      </c>
      <c r="F24" s="6"/>
      <c r="G24" s="6"/>
      <c r="H24" s="6"/>
      <c r="I24" s="6"/>
      <c r="J24" s="6"/>
      <c r="K24" s="6"/>
      <c r="L24" s="36"/>
      <c r="M24" s="6"/>
      <c r="N24" s="6"/>
      <c r="O24" s="6"/>
      <c r="P24" s="6"/>
      <c r="Q24" s="6"/>
      <c r="R24" s="6"/>
      <c r="S24" s="6"/>
      <c r="T24" s="6"/>
      <c r="U24" s="6"/>
      <c r="V24" s="6"/>
      <c r="W24" s="6"/>
      <c r="X24" s="6"/>
      <c r="Y24" s="6"/>
      <c r="Z24" s="6"/>
    </row>
    <row r="25" spans="1:26" ht="12.75" customHeight="1">
      <c r="A25" s="6"/>
      <c r="B25" s="31" t="s">
        <v>125</v>
      </c>
      <c r="C25" s="33">
        <f t="shared" si="1"/>
        <v>52024.774343446981</v>
      </c>
      <c r="D25" s="33">
        <f t="shared" si="1"/>
        <v>53956.853825404694</v>
      </c>
      <c r="E25" s="39">
        <f t="shared" si="0"/>
        <v>103.713768115942</v>
      </c>
      <c r="F25" s="6"/>
      <c r="G25" s="6"/>
      <c r="H25" s="6"/>
      <c r="I25" s="6"/>
      <c r="J25" s="6"/>
      <c r="K25" s="6"/>
      <c r="L25" s="36"/>
      <c r="M25" s="6"/>
      <c r="N25" s="6"/>
      <c r="O25" s="6"/>
      <c r="P25" s="6"/>
      <c r="Q25" s="6"/>
      <c r="R25" s="6"/>
      <c r="S25" s="6"/>
      <c r="T25" s="6"/>
      <c r="U25" s="6"/>
      <c r="V25" s="6"/>
      <c r="W25" s="6"/>
      <c r="X25" s="6"/>
      <c r="Y25" s="6"/>
      <c r="Z25" s="6"/>
    </row>
    <row r="26" spans="1:26" ht="12.75" customHeight="1">
      <c r="A26" s="6"/>
      <c r="B26" s="31" t="s">
        <v>126</v>
      </c>
      <c r="C26" s="33">
        <f>4*C9*C19/(0.5*C17*1)</f>
        <v>1332.7948959118107</v>
      </c>
      <c r="D26" s="33">
        <f>4*D9*D19/(0.5*D17*1)</f>
        <v>1371.6937892342521</v>
      </c>
      <c r="E26" s="39">
        <f t="shared" si="0"/>
        <v>102.91859561000415</v>
      </c>
      <c r="F26" s="6"/>
      <c r="G26" s="36"/>
      <c r="H26" s="6"/>
      <c r="I26" s="6"/>
      <c r="J26" s="6"/>
      <c r="K26" s="6"/>
      <c r="L26" s="6"/>
      <c r="M26" s="6"/>
      <c r="N26" s="6"/>
      <c r="O26" s="6"/>
      <c r="P26" s="6"/>
      <c r="Q26" s="6"/>
      <c r="R26" s="6"/>
      <c r="S26" s="6"/>
      <c r="T26" s="6"/>
      <c r="U26" s="6"/>
      <c r="V26" s="6"/>
      <c r="W26" s="6"/>
      <c r="X26" s="6"/>
      <c r="Y26" s="6"/>
      <c r="Z26" s="6"/>
    </row>
    <row r="27" spans="1:26" ht="12.75" customHeight="1">
      <c r="A27" s="6"/>
      <c r="B27" s="31" t="s">
        <v>127</v>
      </c>
      <c r="C27" s="33">
        <f>C26*1^3/(48*C7*C19)</f>
        <v>1.1975065616797901E-2</v>
      </c>
      <c r="D27" s="33">
        <f>C26*1^3/(48*D7*D19)</f>
        <v>1.1635473206587236E-2</v>
      </c>
      <c r="E27" s="39">
        <f t="shared" si="0"/>
        <v>97.164170777199701</v>
      </c>
      <c r="F27" s="6"/>
      <c r="G27" s="6"/>
      <c r="H27" s="6"/>
      <c r="I27" s="6"/>
      <c r="J27" s="6"/>
      <c r="K27" s="6"/>
      <c r="L27" s="6"/>
      <c r="M27" s="6"/>
      <c r="N27" s="6"/>
      <c r="O27" s="6"/>
      <c r="P27" s="6"/>
      <c r="Q27" s="6"/>
      <c r="R27" s="6"/>
      <c r="S27" s="6"/>
      <c r="T27" s="6"/>
      <c r="U27" s="6"/>
      <c r="V27" s="6"/>
      <c r="W27" s="6"/>
      <c r="X27" s="6"/>
      <c r="Y27" s="6"/>
      <c r="Z27" s="6"/>
    </row>
    <row r="28" spans="1:26" ht="12.75" customHeight="1">
      <c r="A28" s="6"/>
      <c r="B28" s="31" t="s">
        <v>128</v>
      </c>
      <c r="C28" s="33">
        <f>0.5*C26*(C26*1^3/(48*C7*C19))</f>
        <v>7.9801531661386313</v>
      </c>
      <c r="D28" s="33">
        <f>0.5*D26*(D26*1^3/(48*D7*D19))</f>
        <v>8.2130615661171564</v>
      </c>
      <c r="E28" s="39">
        <f t="shared" si="0"/>
        <v>102.9185956100041</v>
      </c>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34" t="s">
        <v>131</v>
      </c>
      <c r="C30" s="6"/>
      <c r="D30" s="3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3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conditionalFormatting sqref="E28 E20:E26">
    <cfRule type="cellIs" dxfId="228" priority="1" operator="greaterThanOrEqual">
      <formula>100</formula>
    </cfRule>
  </conditionalFormatting>
  <conditionalFormatting sqref="E28 E20:E26">
    <cfRule type="cellIs" dxfId="227" priority="2" operator="lessThan">
      <formula>100</formula>
    </cfRule>
  </conditionalFormatting>
  <conditionalFormatting sqref="E27">
    <cfRule type="cellIs" dxfId="226" priority="3" operator="greaterThanOrEqual">
      <formula>100.01</formula>
    </cfRule>
  </conditionalFormatting>
  <conditionalFormatting sqref="E27">
    <cfRule type="cellIs" dxfId="225" priority="4" operator="lessThan">
      <formula>100.01</formula>
    </cfRule>
  </conditionalFormatting>
  <conditionalFormatting sqref="D14">
    <cfRule type="cellIs" dxfId="224" priority="5" operator="lessThan">
      <formula>2</formula>
    </cfRule>
  </conditionalFormatting>
  <dataValidations count="3">
    <dataValidation type="list" allowBlank="1" showInputMessage="1" showErrorMessage="1" prompt="Select Material - " sqref="D4">
      <formula1>"Steel"</formula1>
    </dataValidation>
    <dataValidation type="list" allowBlank="1" showInputMessage="1" showErrorMessage="1" prompt=" - " sqref="D5">
      <formula1>"Round"</formula1>
    </dataValidation>
    <dataValidation type="list" allowBlank="1" showInputMessage="1" showErrorMessage="1" prompt="Select Material - " sqref="C4 C12:D12">
      <formula1>Materials</formula1>
    </dataValidation>
  </dataValidation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dimension ref="A1:Z1000"/>
  <sheetViews>
    <sheetView showGridLines="0" zoomScaleNormal="100" workbookViewId="0">
      <selection activeCell="D26" sqref="D26"/>
    </sheetView>
  </sheetViews>
  <sheetFormatPr defaultColWidth="14.42578125" defaultRowHeight="15" customHeight="1"/>
  <cols>
    <col min="1" max="1" width="5.5703125" customWidth="1"/>
    <col min="2" max="2" width="46.140625" customWidth="1"/>
    <col min="3" max="3" width="11.42578125" customWidth="1"/>
    <col min="4" max="4" width="11.7109375" customWidth="1"/>
    <col min="5" max="5" width="5.85546875" customWidth="1"/>
    <col min="6" max="6" width="8.7109375" customWidth="1"/>
    <col min="7" max="7" width="9.140625" customWidth="1"/>
    <col min="8" max="8" width="12.42578125" customWidth="1"/>
    <col min="9" max="14" width="9.140625" customWidth="1"/>
    <col min="15" max="26" width="8" customWidth="1"/>
  </cols>
  <sheetData>
    <row r="1" spans="1:26" ht="15.75">
      <c r="A1" s="6"/>
      <c r="B1" s="30" t="s">
        <v>193</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6"/>
      <c r="M2" s="6"/>
      <c r="N2" s="6"/>
      <c r="O2" s="6"/>
      <c r="P2" s="6"/>
      <c r="Q2" s="6"/>
      <c r="R2" s="6"/>
      <c r="S2" s="6"/>
      <c r="T2" s="6"/>
      <c r="U2" s="6"/>
      <c r="V2" s="6"/>
      <c r="W2" s="6"/>
      <c r="X2" s="6"/>
      <c r="Y2" s="6"/>
      <c r="Z2" s="6"/>
    </row>
    <row r="3" spans="1:26" ht="12.75" customHeight="1">
      <c r="A3" s="6"/>
      <c r="B3" s="9" t="s">
        <v>83</v>
      </c>
      <c r="C3" s="9" t="s">
        <v>84</v>
      </c>
      <c r="D3" s="9" t="s">
        <v>85</v>
      </c>
      <c r="E3" s="6"/>
      <c r="F3" s="6"/>
      <c r="G3" s="6"/>
      <c r="H3" s="6"/>
      <c r="I3" s="6"/>
      <c r="J3" s="6"/>
      <c r="K3" s="6"/>
      <c r="L3" s="6"/>
      <c r="M3" s="6"/>
      <c r="N3" s="6"/>
      <c r="O3" s="6"/>
      <c r="P3" s="6"/>
      <c r="Q3" s="6"/>
      <c r="R3" s="6"/>
      <c r="S3" s="6"/>
      <c r="T3" s="6"/>
      <c r="U3" s="6"/>
      <c r="V3" s="6"/>
      <c r="W3" s="6"/>
      <c r="X3" s="6"/>
      <c r="Y3" s="6"/>
      <c r="Z3" s="6"/>
    </row>
    <row r="4" spans="1:26" ht="12.75" customHeight="1">
      <c r="A4" s="6"/>
      <c r="B4" s="31" t="s">
        <v>86</v>
      </c>
      <c r="C4" s="32" t="s">
        <v>87</v>
      </c>
      <c r="D4" s="41" t="s">
        <v>87</v>
      </c>
      <c r="E4" s="6"/>
      <c r="F4" s="6"/>
      <c r="G4" s="6"/>
      <c r="H4" s="6"/>
      <c r="I4" s="6"/>
      <c r="J4" s="6"/>
      <c r="K4" s="6"/>
      <c r="L4" s="6"/>
      <c r="M4" s="6"/>
      <c r="N4" s="6"/>
      <c r="O4" s="6"/>
      <c r="P4" s="6"/>
      <c r="Q4" s="6"/>
      <c r="R4" s="6"/>
      <c r="S4" s="6"/>
      <c r="T4" s="6"/>
      <c r="U4" s="6"/>
      <c r="V4" s="6"/>
      <c r="W4" s="6"/>
      <c r="X4" s="6"/>
      <c r="Y4" s="6"/>
      <c r="Z4" s="6"/>
    </row>
    <row r="5" spans="1:26" ht="12.75" customHeight="1">
      <c r="A5" s="6"/>
      <c r="B5" s="31" t="s">
        <v>88</v>
      </c>
      <c r="C5" s="32" t="s">
        <v>89</v>
      </c>
      <c r="D5" s="41" t="s">
        <v>89</v>
      </c>
      <c r="E5" s="6"/>
      <c r="F5" s="6"/>
      <c r="G5" s="6"/>
      <c r="H5" s="6"/>
      <c r="I5" s="6"/>
      <c r="J5" s="6"/>
      <c r="K5" s="6"/>
      <c r="L5" s="6"/>
      <c r="M5" s="6"/>
      <c r="N5" s="6"/>
      <c r="O5" s="6"/>
      <c r="P5" s="6"/>
      <c r="Q5" s="6"/>
      <c r="R5" s="6"/>
      <c r="S5" s="6"/>
      <c r="T5" s="6"/>
      <c r="U5" s="6"/>
      <c r="V5" s="6"/>
      <c r="W5" s="6"/>
      <c r="X5" s="6"/>
      <c r="Y5" s="6"/>
      <c r="Z5" s="6"/>
    </row>
    <row r="6" spans="1:26" ht="12.75" customHeight="1">
      <c r="A6" s="6"/>
      <c r="B6" s="31" t="s">
        <v>90</v>
      </c>
      <c r="C6" s="33" t="str">
        <f>HLOOKUP(C4,MaterialData!$C$3:$O$4,2,FALSE)</f>
        <v>Steel</v>
      </c>
      <c r="D6" s="33" t="str">
        <f>HLOOKUP(D4,MaterialData!$C$3:$O$4,2,FALSE)</f>
        <v>Steel</v>
      </c>
      <c r="E6" s="6"/>
      <c r="F6" s="6"/>
      <c r="G6" s="6"/>
      <c r="H6" s="6"/>
      <c r="I6" s="6"/>
      <c r="J6" s="6"/>
      <c r="K6" s="6"/>
      <c r="L6" s="6"/>
      <c r="M6" s="6"/>
      <c r="N6" s="6"/>
      <c r="O6" s="6"/>
      <c r="P6" s="6"/>
      <c r="Q6" s="6"/>
      <c r="R6" s="6"/>
      <c r="S6" s="6"/>
      <c r="T6" s="6"/>
      <c r="U6" s="6"/>
      <c r="V6" s="6"/>
      <c r="W6" s="6"/>
      <c r="X6" s="6"/>
      <c r="Y6" s="6"/>
      <c r="Z6" s="6"/>
    </row>
    <row r="7" spans="1:26" ht="12.75" customHeight="1">
      <c r="A7" s="6"/>
      <c r="B7" s="31" t="s">
        <v>93</v>
      </c>
      <c r="C7" s="33">
        <f t="array" ref="C7">INDEX(Innertable,MATCH($B7,MaterialData!$B$5:$B$10,0),MATCH(C$6,MaterialData!$C$4:$O$4,0))</f>
        <v>200000000000</v>
      </c>
      <c r="D7" s="33">
        <f t="array" ref="D7">INDEX(Innertable,MATCH($B7,MaterialData!$B$5:$B$10,0),MATCH(D$6,MaterialData!$C$4:$O$4,0))</f>
        <v>200000000000</v>
      </c>
      <c r="E7" s="6"/>
      <c r="F7" s="6"/>
      <c r="G7" s="6"/>
      <c r="H7" s="6"/>
      <c r="I7" s="36"/>
      <c r="J7" s="6"/>
      <c r="K7" s="6"/>
      <c r="L7" s="6"/>
      <c r="M7" s="6"/>
      <c r="N7" s="6"/>
      <c r="O7" s="6"/>
      <c r="P7" s="6"/>
      <c r="Q7" s="6"/>
      <c r="R7" s="6"/>
      <c r="S7" s="6"/>
      <c r="T7" s="6"/>
      <c r="U7" s="6"/>
      <c r="V7" s="6"/>
      <c r="W7" s="6"/>
      <c r="X7" s="6"/>
      <c r="Y7" s="6"/>
      <c r="Z7" s="6"/>
    </row>
    <row r="8" spans="1:26" ht="12.75" customHeight="1">
      <c r="A8" s="6"/>
      <c r="B8" s="31" t="s">
        <v>94</v>
      </c>
      <c r="C8" s="33">
        <f t="array" ref="C8">INDEX(Innertable,MATCH($B8,MaterialData!$B$5:$B$10,0),MATCH(C$6,MaterialData!$C$4:$O$4,0))</f>
        <v>305000000</v>
      </c>
      <c r="D8" s="33">
        <f t="array" ref="D8">INDEX(Innertable,MATCH($B8,MaterialData!$B$5:$B$10,0),MATCH(D$6,MaterialData!$C$4:$O$4,0))</f>
        <v>305000000</v>
      </c>
      <c r="E8" s="6"/>
      <c r="F8" s="6"/>
      <c r="G8" s="6"/>
      <c r="H8" s="6"/>
      <c r="I8" s="36"/>
      <c r="J8" s="6"/>
      <c r="K8" s="6"/>
      <c r="L8" s="6"/>
      <c r="M8" s="6"/>
      <c r="N8" s="6"/>
      <c r="O8" s="6"/>
      <c r="P8" s="6"/>
      <c r="Q8" s="6"/>
      <c r="R8" s="6"/>
      <c r="S8" s="6"/>
      <c r="T8" s="6"/>
      <c r="U8" s="6"/>
      <c r="V8" s="6"/>
      <c r="W8" s="6"/>
      <c r="X8" s="6"/>
      <c r="Y8" s="6"/>
      <c r="Z8" s="6"/>
    </row>
    <row r="9" spans="1:26" ht="12.75" customHeight="1">
      <c r="A9" s="6"/>
      <c r="B9" s="31" t="s">
        <v>95</v>
      </c>
      <c r="C9" s="33">
        <f t="array" ref="C9">INDEX(Innertable,MATCH($B9,MaterialData!$B$5:$B$10,0),MATCH(C$6,MaterialData!$C$4:$O$4,0))</f>
        <v>365000000</v>
      </c>
      <c r="D9" s="33">
        <f t="array" ref="D9">INDEX(Innertable,MATCH($B9,MaterialData!$B$5:$B$10,0),MATCH(D$6,MaterialData!$C$4:$O$4,0))</f>
        <v>365000000</v>
      </c>
      <c r="E9" s="6"/>
      <c r="F9" s="6"/>
      <c r="G9" s="6"/>
      <c r="H9" s="6"/>
      <c r="I9" s="36"/>
      <c r="J9" s="6"/>
      <c r="K9" s="6"/>
      <c r="L9" s="6"/>
      <c r="M9" s="6"/>
      <c r="N9" s="6"/>
      <c r="O9" s="6"/>
      <c r="P9" s="6"/>
      <c r="Q9" s="6"/>
      <c r="R9" s="6"/>
      <c r="S9" s="6"/>
      <c r="T9" s="6"/>
      <c r="U9" s="6"/>
      <c r="V9" s="6"/>
      <c r="W9" s="6"/>
      <c r="X9" s="6"/>
      <c r="Y9" s="6"/>
      <c r="Z9" s="6"/>
    </row>
    <row r="10" spans="1:26" ht="12.75" customHeight="1">
      <c r="A10" s="6"/>
      <c r="B10" s="31" t="s">
        <v>110</v>
      </c>
      <c r="C10" s="33">
        <f t="array" ref="C10">INDEX(Innertable,MATCH($B10,MaterialData!$B$5:$B$10,0),MATCH(C$6,MaterialData!$C$4:$O$4,0))</f>
        <v>180000000</v>
      </c>
      <c r="D10" s="33">
        <f t="array" ref="D10">INDEX(Innertable,MATCH($B10,MaterialData!$B$5:$B$10,0),MATCH(D$6,MaterialData!$C$4:$O$4,0))</f>
        <v>180000000</v>
      </c>
      <c r="E10" s="6"/>
      <c r="F10" s="6"/>
      <c r="G10" s="6"/>
      <c r="H10" s="6"/>
      <c r="I10" s="36"/>
      <c r="J10" s="6"/>
      <c r="K10" s="6"/>
      <c r="L10" s="6"/>
      <c r="M10" s="6"/>
      <c r="N10" s="6"/>
      <c r="O10" s="6"/>
      <c r="P10" s="6"/>
      <c r="Q10" s="6"/>
      <c r="R10" s="6"/>
      <c r="S10" s="6"/>
      <c r="T10" s="6"/>
      <c r="U10" s="6"/>
      <c r="V10" s="6"/>
      <c r="W10" s="6"/>
      <c r="X10" s="6"/>
      <c r="Y10" s="6"/>
      <c r="Z10" s="6"/>
    </row>
    <row r="11" spans="1:26" ht="12.75" customHeight="1">
      <c r="A11" s="6"/>
      <c r="B11" s="31" t="s">
        <v>111</v>
      </c>
      <c r="C11" s="33">
        <f t="array" ref="C11">INDEX(Innertable,MATCH($B11,MaterialData!$B$5:$B$10,0),MATCH(C$6,MaterialData!$C$4:$O$4,0))</f>
        <v>300000000</v>
      </c>
      <c r="D11" s="33">
        <f t="array" ref="D11">INDEX(Innertable,MATCH($B11,MaterialData!$B$5:$B$10,0),MATCH(D$6,MaterialData!$C$4:$O$4,0))</f>
        <v>300000000</v>
      </c>
      <c r="E11" s="6"/>
      <c r="F11" s="6"/>
      <c r="G11" s="6"/>
      <c r="H11" s="6"/>
      <c r="I11" s="3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36"/>
      <c r="J12" s="6"/>
      <c r="K12" s="6"/>
      <c r="L12" s="6"/>
      <c r="M12" s="6"/>
      <c r="N12" s="6"/>
      <c r="O12" s="6"/>
      <c r="P12" s="6"/>
      <c r="Q12" s="6"/>
      <c r="R12" s="6"/>
      <c r="S12" s="6"/>
      <c r="T12" s="6"/>
      <c r="U12" s="6"/>
      <c r="V12" s="6"/>
      <c r="W12" s="6"/>
      <c r="X12" s="6"/>
      <c r="Y12" s="6"/>
      <c r="Z12" s="6"/>
    </row>
    <row r="13" spans="1:26" ht="12.75" customHeight="1">
      <c r="A13" s="6"/>
      <c r="B13" s="31" t="s">
        <v>112</v>
      </c>
      <c r="C13" s="32">
        <f>IF(AND(D13&gt;=25,D13&lt;25.4,D14&gt;=2.5),25,25.4)</f>
        <v>25.4</v>
      </c>
      <c r="D13" s="41">
        <v>25.4</v>
      </c>
      <c r="E13" s="6"/>
      <c r="F13" s="6"/>
      <c r="G13" s="6"/>
      <c r="H13" s="6"/>
      <c r="I13" s="36"/>
      <c r="J13" s="6"/>
      <c r="K13" s="6"/>
      <c r="L13" s="6"/>
      <c r="M13" s="6"/>
      <c r="N13" s="6"/>
      <c r="O13" s="6"/>
      <c r="P13" s="6"/>
      <c r="Q13" s="6"/>
      <c r="R13" s="6"/>
      <c r="S13" s="6"/>
      <c r="T13" s="6"/>
      <c r="U13" s="6"/>
      <c r="V13" s="6"/>
      <c r="W13" s="6"/>
      <c r="X13" s="6"/>
      <c r="Y13" s="6"/>
      <c r="Z13" s="6"/>
    </row>
    <row r="14" spans="1:26" ht="12.75" customHeight="1">
      <c r="A14" s="6"/>
      <c r="B14" s="31" t="s">
        <v>115</v>
      </c>
      <c r="C14" s="32">
        <f>IF(AND(D13&gt;=25,D13&lt;25.4,D14&gt;=2.5),2.5,2.4)</f>
        <v>2.4</v>
      </c>
      <c r="D14" s="41">
        <v>2.5</v>
      </c>
      <c r="E14" s="6"/>
      <c r="F14" s="6"/>
      <c r="G14" s="6"/>
      <c r="H14" s="6"/>
      <c r="I14" s="36"/>
      <c r="J14" s="6"/>
      <c r="K14" s="6"/>
      <c r="L14" s="6"/>
      <c r="M14" s="6"/>
      <c r="N14" s="6"/>
      <c r="O14" s="6"/>
      <c r="P14" s="6"/>
      <c r="Q14" s="6"/>
      <c r="R14" s="6"/>
      <c r="S14" s="6"/>
      <c r="T14" s="6"/>
      <c r="U14" s="6"/>
      <c r="V14" s="6"/>
      <c r="W14" s="6"/>
      <c r="X14" s="6"/>
      <c r="Y14" s="6"/>
      <c r="Z14" s="6"/>
    </row>
    <row r="15" spans="1:26" ht="12.75" customHeight="1">
      <c r="A15" s="6"/>
      <c r="B15" s="6"/>
      <c r="C15" s="6"/>
      <c r="D15" s="6"/>
      <c r="E15" s="6"/>
      <c r="F15" s="6"/>
      <c r="G15" s="6"/>
      <c r="H15" s="6"/>
      <c r="I15" s="36"/>
      <c r="J15" s="6"/>
      <c r="K15" s="6"/>
      <c r="L15" s="6"/>
      <c r="M15" s="6"/>
      <c r="N15" s="6"/>
      <c r="O15" s="6"/>
      <c r="P15" s="6"/>
      <c r="Q15" s="6"/>
      <c r="R15" s="6"/>
      <c r="S15" s="6"/>
      <c r="T15" s="6"/>
      <c r="U15" s="6"/>
      <c r="V15" s="6"/>
      <c r="W15" s="6"/>
      <c r="X15" s="6"/>
      <c r="Y15" s="6"/>
      <c r="Z15" s="6"/>
    </row>
    <row r="16" spans="1:26" ht="12.75" customHeight="1">
      <c r="A16" s="6"/>
      <c r="B16" s="31"/>
      <c r="C16" s="9" t="s">
        <v>84</v>
      </c>
      <c r="D16" s="9" t="s">
        <v>85</v>
      </c>
      <c r="E16" s="6"/>
      <c r="F16" s="6"/>
      <c r="G16" s="6"/>
      <c r="H16" s="6"/>
      <c r="I16" s="36"/>
      <c r="J16" s="6"/>
      <c r="K16" s="6"/>
      <c r="L16" s="6"/>
      <c r="M16" s="6"/>
      <c r="N16" s="6"/>
      <c r="O16" s="6"/>
      <c r="P16" s="6"/>
      <c r="Q16" s="6"/>
      <c r="R16" s="6"/>
      <c r="S16" s="6"/>
      <c r="T16" s="6"/>
      <c r="U16" s="6"/>
      <c r="V16" s="6"/>
      <c r="W16" s="6"/>
      <c r="X16" s="6"/>
      <c r="Y16" s="6"/>
      <c r="Z16" s="6"/>
    </row>
    <row r="17" spans="1:26" ht="12.75" customHeight="1">
      <c r="A17" s="6"/>
      <c r="B17" s="31" t="s">
        <v>116</v>
      </c>
      <c r="C17" s="32">
        <f>C13/1000</f>
        <v>2.5399999999999999E-2</v>
      </c>
      <c r="D17" s="32">
        <f>D13/1000</f>
        <v>2.5399999999999999E-2</v>
      </c>
      <c r="E17" s="6"/>
      <c r="F17" s="6"/>
      <c r="G17" s="6"/>
      <c r="H17" s="6"/>
      <c r="I17" s="36"/>
      <c r="J17" s="6"/>
      <c r="K17" s="6"/>
      <c r="L17" s="6"/>
      <c r="M17" s="6"/>
      <c r="N17" s="6"/>
      <c r="O17" s="6"/>
      <c r="P17" s="6"/>
      <c r="Q17" s="6"/>
      <c r="R17" s="6"/>
      <c r="S17" s="6"/>
      <c r="T17" s="6"/>
      <c r="U17" s="6"/>
      <c r="V17" s="6"/>
      <c r="W17" s="6"/>
      <c r="X17" s="6"/>
      <c r="Y17" s="6"/>
      <c r="Z17" s="6"/>
    </row>
    <row r="18" spans="1:26" ht="12.75" customHeight="1">
      <c r="A18" s="6"/>
      <c r="B18" s="31" t="s">
        <v>117</v>
      </c>
      <c r="C18" s="32">
        <f>C14/1000</f>
        <v>2.3999999999999998E-3</v>
      </c>
      <c r="D18" s="32">
        <f>D14/1000</f>
        <v>2.5000000000000001E-3</v>
      </c>
      <c r="E18" s="6"/>
      <c r="F18" s="6"/>
      <c r="G18" s="6"/>
      <c r="H18" s="6"/>
      <c r="I18" s="36"/>
      <c r="J18" s="6"/>
      <c r="K18" s="6"/>
      <c r="L18" s="6"/>
      <c r="M18" s="43"/>
      <c r="N18" s="6"/>
      <c r="O18" s="6"/>
      <c r="P18" s="6"/>
      <c r="Q18" s="6"/>
      <c r="R18" s="6"/>
      <c r="S18" s="6"/>
      <c r="T18" s="6"/>
      <c r="U18" s="6"/>
      <c r="V18" s="6"/>
      <c r="W18" s="6"/>
      <c r="X18" s="6"/>
      <c r="Y18" s="6"/>
      <c r="Z18" s="6"/>
    </row>
    <row r="19" spans="1:26" ht="12.75" customHeight="1">
      <c r="A19" s="6"/>
      <c r="B19" s="31" t="s">
        <v>119</v>
      </c>
      <c r="C19" s="32">
        <f>((C17)^4-((C17-2*C18))^4)*3.142/64</f>
        <v>1.1593489847999996E-8</v>
      </c>
      <c r="D19" s="32">
        <f>IF(D5="Round",((D17)^4-((D17-2*D18))^4)*3.142/64,IF(D5="Square",((D17)^4-((D17-2*D18))^4)/12,""))</f>
        <v>1.1931856933750003E-8</v>
      </c>
      <c r="E19" s="6"/>
      <c r="F19" s="6"/>
      <c r="G19" s="6"/>
      <c r="H19" s="6"/>
      <c r="I19" s="36"/>
      <c r="J19" s="6"/>
      <c r="K19" s="6"/>
      <c r="L19" s="36"/>
      <c r="M19" s="43"/>
      <c r="N19" s="6"/>
      <c r="O19" s="6"/>
      <c r="P19" s="6"/>
      <c r="Q19" s="6"/>
      <c r="R19" s="6"/>
      <c r="S19" s="6"/>
      <c r="T19" s="6"/>
      <c r="U19" s="6"/>
      <c r="V19" s="6"/>
      <c r="W19" s="6"/>
      <c r="X19" s="6"/>
      <c r="Y19" s="6"/>
      <c r="Z19" s="6"/>
    </row>
    <row r="20" spans="1:26" ht="12.75" customHeight="1">
      <c r="A20" s="6"/>
      <c r="B20" s="31" t="s">
        <v>120</v>
      </c>
      <c r="C20" s="33">
        <f>C7*C19</f>
        <v>2318.6979695999994</v>
      </c>
      <c r="D20" s="33">
        <f>D7*D19</f>
        <v>2386.3713867500005</v>
      </c>
      <c r="E20" s="60">
        <f>100*$D$20/$C$20</f>
        <v>102.91859561000416</v>
      </c>
      <c r="F20" s="6"/>
      <c r="G20" s="6"/>
      <c r="H20" s="6"/>
      <c r="I20" s="6"/>
      <c r="J20" s="6"/>
      <c r="K20" s="6"/>
      <c r="L20" s="6"/>
      <c r="M20" s="6"/>
      <c r="N20" s="6"/>
      <c r="O20" s="6"/>
      <c r="P20" s="6"/>
      <c r="Q20" s="6"/>
      <c r="R20" s="6"/>
      <c r="S20" s="6"/>
      <c r="T20" s="6"/>
      <c r="U20" s="6"/>
      <c r="V20" s="6"/>
      <c r="W20" s="6"/>
      <c r="X20" s="6"/>
      <c r="Y20" s="6"/>
      <c r="Z20" s="6"/>
    </row>
    <row r="21" spans="1:26" ht="12.75" customHeight="1">
      <c r="A21" s="6"/>
      <c r="B21" s="31" t="s">
        <v>121</v>
      </c>
      <c r="C21" s="44">
        <f>(C13^2-(C13-2*C14)^2)*PI()/4</f>
        <v>173.41591447815662</v>
      </c>
      <c r="D21" s="44">
        <f>IF(D5="Round",(D13^2-(D13-2*D14)^2)*PI()/4,IF(D5="Square",D13^2-(D13-2*D14)^2,""))</f>
        <v>179.85617941801564</v>
      </c>
      <c r="E21" s="60">
        <f>IF(D4="steel",100*$D$21/$C$21,"NA")</f>
        <v>103.71376811594199</v>
      </c>
      <c r="F21" s="6"/>
      <c r="G21" s="6"/>
      <c r="H21" s="6"/>
      <c r="I21" s="6"/>
      <c r="J21" s="6"/>
      <c r="K21" s="6"/>
      <c r="L21" s="36"/>
      <c r="M21" s="6"/>
      <c r="N21" s="6"/>
      <c r="O21" s="6"/>
      <c r="P21" s="6"/>
      <c r="Q21" s="6"/>
      <c r="R21" s="6"/>
      <c r="S21" s="6"/>
      <c r="T21" s="6"/>
      <c r="U21" s="6"/>
      <c r="V21" s="6"/>
      <c r="W21" s="6"/>
      <c r="X21" s="6"/>
      <c r="Y21" s="6"/>
      <c r="Z21" s="6"/>
    </row>
    <row r="22" spans="1:26" ht="12.75" customHeight="1">
      <c r="A22" s="6"/>
      <c r="B22" s="31" t="s">
        <v>122</v>
      </c>
      <c r="C22" s="33">
        <f t="shared" ref="C22:D25" si="0">C$21*C8/1000000</f>
        <v>52891.853915837768</v>
      </c>
      <c r="D22" s="33">
        <f t="shared" si="0"/>
        <v>54856.134722494775</v>
      </c>
      <c r="E22" s="60">
        <f>100*$D$22/$C$22</f>
        <v>103.713768115942</v>
      </c>
      <c r="F22" s="6"/>
      <c r="G22" s="6"/>
      <c r="H22" s="6"/>
      <c r="I22" s="6"/>
      <c r="J22" s="6"/>
      <c r="K22" s="6"/>
      <c r="L22" s="6"/>
      <c r="M22" s="6"/>
      <c r="N22" s="6"/>
      <c r="O22" s="6"/>
      <c r="P22" s="6"/>
      <c r="Q22" s="6"/>
      <c r="R22" s="6"/>
      <c r="S22" s="6"/>
      <c r="T22" s="6"/>
      <c r="U22" s="6"/>
      <c r="V22" s="6"/>
      <c r="W22" s="6"/>
      <c r="X22" s="6"/>
      <c r="Y22" s="6"/>
      <c r="Z22" s="6"/>
    </row>
    <row r="23" spans="1:26" ht="12.75" customHeight="1">
      <c r="A23" s="6"/>
      <c r="B23" s="31" t="s">
        <v>123</v>
      </c>
      <c r="C23" s="33">
        <f t="shared" si="0"/>
        <v>63296.808784527166</v>
      </c>
      <c r="D23" s="33">
        <f t="shared" si="0"/>
        <v>65647.505487575705</v>
      </c>
      <c r="E23" s="60">
        <f>100*$D$23/$C$23</f>
        <v>103.713768115942</v>
      </c>
      <c r="F23" s="6"/>
      <c r="G23" s="6"/>
      <c r="H23" s="6"/>
      <c r="I23" s="6"/>
      <c r="J23" s="6"/>
      <c r="K23" s="6"/>
      <c r="L23" s="36"/>
      <c r="M23" s="6"/>
      <c r="N23" s="6"/>
      <c r="O23" s="6"/>
      <c r="P23" s="6"/>
      <c r="Q23" s="6"/>
      <c r="R23" s="6"/>
      <c r="S23" s="6"/>
      <c r="T23" s="6"/>
      <c r="U23" s="6"/>
      <c r="V23" s="6"/>
      <c r="W23" s="6"/>
      <c r="X23" s="6"/>
      <c r="Y23" s="6"/>
      <c r="Z23" s="6"/>
    </row>
    <row r="24" spans="1:26" ht="12.75" customHeight="1">
      <c r="A24" s="6"/>
      <c r="B24" s="31" t="s">
        <v>124</v>
      </c>
      <c r="C24" s="33">
        <f t="shared" si="0"/>
        <v>31214.864606068193</v>
      </c>
      <c r="D24" s="33">
        <f t="shared" si="0"/>
        <v>32374.112295242816</v>
      </c>
      <c r="E24" s="60">
        <f>100*$D$24/$C$24</f>
        <v>103.713768115942</v>
      </c>
      <c r="F24" s="6"/>
      <c r="G24" s="6"/>
      <c r="H24" s="6"/>
      <c r="I24" s="6"/>
      <c r="J24" s="6"/>
      <c r="K24" s="6"/>
      <c r="L24" s="36"/>
      <c r="M24" s="6"/>
      <c r="N24" s="6"/>
      <c r="O24" s="6"/>
      <c r="P24" s="6"/>
      <c r="Q24" s="6"/>
      <c r="R24" s="6"/>
      <c r="S24" s="6"/>
      <c r="T24" s="6"/>
      <c r="U24" s="6"/>
      <c r="V24" s="6"/>
      <c r="W24" s="6"/>
      <c r="X24" s="6"/>
      <c r="Y24" s="6"/>
      <c r="Z24" s="6"/>
    </row>
    <row r="25" spans="1:26" ht="12.75" customHeight="1">
      <c r="A25" s="6"/>
      <c r="B25" s="31" t="s">
        <v>125</v>
      </c>
      <c r="C25" s="33">
        <f t="shared" si="0"/>
        <v>52024.774343446981</v>
      </c>
      <c r="D25" s="33">
        <f t="shared" si="0"/>
        <v>53956.853825404694</v>
      </c>
      <c r="E25" s="60">
        <f>100*$D$25/$C$25</f>
        <v>103.713768115942</v>
      </c>
      <c r="F25" s="6"/>
      <c r="G25" s="6"/>
      <c r="H25" s="6"/>
      <c r="I25" s="6"/>
      <c r="J25" s="6"/>
      <c r="K25" s="6"/>
      <c r="L25" s="36"/>
      <c r="M25" s="6"/>
      <c r="N25" s="6"/>
      <c r="O25" s="6"/>
      <c r="P25" s="6"/>
      <c r="Q25" s="6"/>
      <c r="R25" s="6"/>
      <c r="S25" s="6"/>
      <c r="T25" s="6"/>
      <c r="U25" s="6"/>
      <c r="V25" s="6"/>
      <c r="W25" s="6"/>
      <c r="X25" s="6"/>
      <c r="Y25" s="6"/>
      <c r="Z25" s="6"/>
    </row>
    <row r="26" spans="1:26" ht="12.75" customHeight="1">
      <c r="A26" s="6"/>
      <c r="B26" s="31" t="s">
        <v>126</v>
      </c>
      <c r="C26" s="33">
        <f>4*C9*C19/(0.5*C17*1)</f>
        <v>1332.7948959118107</v>
      </c>
      <c r="D26" s="33">
        <f>4*D9*D19/(0.5*D17*1)</f>
        <v>1371.6937892342521</v>
      </c>
      <c r="E26" s="60">
        <f>100*$D$26/$C$26</f>
        <v>102.91859561000415</v>
      </c>
      <c r="F26" s="6"/>
      <c r="G26" s="6"/>
      <c r="H26" s="6"/>
      <c r="I26" s="6"/>
      <c r="J26" s="6"/>
      <c r="K26" s="6"/>
      <c r="L26" s="6"/>
      <c r="M26" s="6"/>
      <c r="N26" s="6"/>
      <c r="O26" s="6"/>
      <c r="P26" s="6"/>
      <c r="Q26" s="6"/>
      <c r="R26" s="6"/>
      <c r="S26" s="6"/>
      <c r="T26" s="6"/>
      <c r="U26" s="6"/>
      <c r="V26" s="6"/>
      <c r="W26" s="6"/>
      <c r="X26" s="6"/>
      <c r="Y26" s="6"/>
      <c r="Z26" s="6"/>
    </row>
    <row r="27" spans="1:26" ht="12.75" customHeight="1">
      <c r="A27" s="6"/>
      <c r="B27" s="31" t="s">
        <v>127</v>
      </c>
      <c r="C27" s="33">
        <f>C26*1^3/(48*C7*C19)</f>
        <v>1.1975065616797901E-2</v>
      </c>
      <c r="D27" s="33">
        <f>C26*1^3/(48*D7*D19)</f>
        <v>1.1635473206587236E-2</v>
      </c>
      <c r="E27" s="60">
        <f>100*$D$27/$C$27</f>
        <v>97.164170777199701</v>
      </c>
      <c r="F27" s="6"/>
      <c r="G27" s="6"/>
      <c r="H27" s="6"/>
      <c r="I27" s="6"/>
      <c r="J27" s="6"/>
      <c r="K27" s="6"/>
      <c r="L27" s="6"/>
      <c r="M27" s="6"/>
      <c r="N27" s="6"/>
      <c r="O27" s="6"/>
      <c r="P27" s="6"/>
      <c r="Q27" s="6"/>
      <c r="R27" s="6"/>
      <c r="S27" s="6"/>
      <c r="T27" s="6"/>
      <c r="U27" s="6"/>
      <c r="V27" s="6"/>
      <c r="W27" s="6"/>
      <c r="X27" s="6"/>
      <c r="Y27" s="6"/>
      <c r="Z27" s="6"/>
    </row>
    <row r="28" spans="1:26" ht="12.75" customHeight="1">
      <c r="A28" s="6"/>
      <c r="B28" s="31" t="s">
        <v>128</v>
      </c>
      <c r="C28" s="33">
        <f>0.5*C26*(C26*1^3/(48*C7*C19))</f>
        <v>7.9801531661386313</v>
      </c>
      <c r="D28" s="33">
        <f>0.5*D26*(D26*1^3/(48*D7*D19))</f>
        <v>8.2130615661171564</v>
      </c>
      <c r="E28" s="60">
        <f>100*$D$28/$C$28</f>
        <v>102.9185956100041</v>
      </c>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2"/>
      <c r="F29" s="62"/>
      <c r="G29" s="62"/>
      <c r="H29" s="62"/>
      <c r="I29" s="62"/>
      <c r="J29" s="62"/>
      <c r="K29" s="62"/>
      <c r="L29" s="62"/>
      <c r="M29" s="62"/>
      <c r="N29" s="62"/>
      <c r="O29" s="6"/>
      <c r="P29" s="6"/>
      <c r="Q29" s="6"/>
      <c r="R29" s="6"/>
      <c r="S29" s="6"/>
      <c r="T29" s="6"/>
      <c r="U29" s="6"/>
      <c r="V29" s="6"/>
      <c r="W29" s="6"/>
      <c r="X29" s="6"/>
      <c r="Y29" s="6"/>
      <c r="Z29" s="6"/>
    </row>
    <row r="30" spans="1:26" ht="12.75" customHeight="1">
      <c r="A30" s="6"/>
      <c r="B30" s="34" t="s">
        <v>131</v>
      </c>
      <c r="C30" s="36"/>
      <c r="D30" s="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conditionalFormatting sqref="E28 E20:E26">
    <cfRule type="cellIs" dxfId="223" priority="1" operator="greaterThanOrEqual">
      <formula>100</formula>
    </cfRule>
  </conditionalFormatting>
  <conditionalFormatting sqref="E28 E20:E26">
    <cfRule type="cellIs" dxfId="222" priority="2" operator="lessThan">
      <formula>100</formula>
    </cfRule>
  </conditionalFormatting>
  <conditionalFormatting sqref="E27">
    <cfRule type="cellIs" dxfId="221" priority="3" operator="greaterThanOrEqual">
      <formula>100.01</formula>
    </cfRule>
  </conditionalFormatting>
  <conditionalFormatting sqref="E27">
    <cfRule type="cellIs" dxfId="220" priority="4" operator="lessThan">
      <formula>100.01</formula>
    </cfRule>
  </conditionalFormatting>
  <conditionalFormatting sqref="D14">
    <cfRule type="cellIs" dxfId="219" priority="5" operator="lessThan">
      <formula>2</formula>
    </cfRule>
  </conditionalFormatting>
  <conditionalFormatting sqref="D14">
    <cfRule type="cellIs" dxfId="218" priority="6" operator="lessThan">
      <formula>1.2</formula>
    </cfRule>
  </conditionalFormatting>
  <dataValidations count="3">
    <dataValidation type="list" allowBlank="1" showInputMessage="1" showErrorMessage="1" prompt=" - " sqref="D5">
      <formula1>Tube_Type</formula1>
    </dataValidation>
    <dataValidation type="list" allowBlank="1" showInputMessage="1" showErrorMessage="1" prompt="Select Material - " sqref="D4">
      <formula1>Metallic_Mats</formula1>
    </dataValidation>
    <dataValidation type="list" allowBlank="1" showInputMessage="1" showErrorMessage="1" prompt="Select Material - " sqref="C4 C12:D12">
      <formula1>Materials</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dimension ref="A1:Z1000"/>
  <sheetViews>
    <sheetView showGridLines="0" workbookViewId="0">
      <selection activeCell="H51" sqref="H51"/>
    </sheetView>
  </sheetViews>
  <sheetFormatPr defaultColWidth="14.42578125" defaultRowHeight="15" customHeight="1"/>
  <cols>
    <col min="1" max="1" width="5.140625" customWidth="1"/>
    <col min="2" max="2" width="47" customWidth="1"/>
    <col min="3" max="3" width="11.42578125" customWidth="1"/>
    <col min="4" max="4" width="11.7109375" customWidth="1"/>
    <col min="5" max="5" width="5.85546875" customWidth="1"/>
    <col min="6" max="6" width="8.7109375" customWidth="1"/>
    <col min="7" max="7" width="9.140625" customWidth="1"/>
    <col min="8" max="8" width="12.42578125" customWidth="1"/>
    <col min="9" max="13" width="9.140625" customWidth="1"/>
    <col min="14" max="26" width="8" customWidth="1"/>
  </cols>
  <sheetData>
    <row r="1" spans="1:26" ht="15.75">
      <c r="A1" s="6"/>
      <c r="B1" s="30" t="s">
        <v>207</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6"/>
      <c r="M2" s="6"/>
      <c r="N2" s="6"/>
      <c r="O2" s="6"/>
      <c r="P2" s="6"/>
      <c r="Q2" s="6"/>
      <c r="R2" s="6"/>
      <c r="S2" s="6"/>
      <c r="T2" s="6"/>
      <c r="U2" s="6"/>
      <c r="V2" s="6"/>
      <c r="W2" s="6"/>
      <c r="X2" s="6"/>
      <c r="Y2" s="6"/>
      <c r="Z2" s="6"/>
    </row>
    <row r="3" spans="1:26" ht="12.75" customHeight="1">
      <c r="A3" s="6"/>
      <c r="B3" s="9" t="s">
        <v>83</v>
      </c>
      <c r="C3" s="9" t="s">
        <v>84</v>
      </c>
      <c r="D3" s="9" t="s">
        <v>85</v>
      </c>
      <c r="E3" s="6"/>
      <c r="F3" s="6"/>
      <c r="G3" s="6"/>
      <c r="H3" s="6"/>
      <c r="I3" s="6"/>
      <c r="J3" s="6"/>
      <c r="K3" s="6"/>
      <c r="L3" s="6"/>
      <c r="M3" s="6"/>
      <c r="N3" s="6"/>
      <c r="O3" s="6"/>
      <c r="P3" s="6"/>
      <c r="Q3" s="6"/>
      <c r="R3" s="6"/>
      <c r="S3" s="6"/>
      <c r="T3" s="6"/>
      <c r="U3" s="6"/>
      <c r="V3" s="6"/>
      <c r="W3" s="6"/>
      <c r="X3" s="6"/>
      <c r="Y3" s="6"/>
      <c r="Z3" s="6"/>
    </row>
    <row r="4" spans="1:26" ht="12.75" customHeight="1">
      <c r="A4" s="6"/>
      <c r="B4" s="31" t="s">
        <v>86</v>
      </c>
      <c r="C4" s="32" t="s">
        <v>87</v>
      </c>
      <c r="D4" s="32" t="s">
        <v>87</v>
      </c>
      <c r="E4" s="6"/>
      <c r="F4" s="6"/>
      <c r="G4" s="6"/>
      <c r="H4" s="6"/>
      <c r="I4" s="6"/>
      <c r="J4" s="6"/>
      <c r="K4" s="6"/>
      <c r="L4" s="6"/>
      <c r="M4" s="6"/>
      <c r="N4" s="6"/>
      <c r="O4" s="6"/>
      <c r="P4" s="6"/>
      <c r="Q4" s="6"/>
      <c r="R4" s="6"/>
      <c r="S4" s="6"/>
      <c r="T4" s="6"/>
      <c r="U4" s="6"/>
      <c r="V4" s="6"/>
      <c r="W4" s="6"/>
      <c r="X4" s="6"/>
      <c r="Y4" s="6"/>
      <c r="Z4" s="6"/>
    </row>
    <row r="5" spans="1:26" ht="12.75" customHeight="1">
      <c r="A5" s="6"/>
      <c r="B5" s="31" t="s">
        <v>88</v>
      </c>
      <c r="C5" s="32" t="s">
        <v>89</v>
      </c>
      <c r="D5" s="41" t="s">
        <v>89</v>
      </c>
      <c r="E5" s="6"/>
      <c r="F5" s="6"/>
      <c r="G5" s="6"/>
      <c r="H5" s="6"/>
      <c r="I5" s="6"/>
      <c r="J5" s="6"/>
      <c r="K5" s="6"/>
      <c r="L5" s="6"/>
      <c r="M5" s="6"/>
      <c r="N5" s="6"/>
      <c r="O5" s="6"/>
      <c r="P5" s="6"/>
      <c r="Q5" s="6"/>
      <c r="R5" s="6"/>
      <c r="S5" s="6"/>
      <c r="T5" s="6"/>
      <c r="U5" s="6"/>
      <c r="V5" s="6"/>
      <c r="W5" s="6"/>
      <c r="X5" s="6"/>
      <c r="Y5" s="6"/>
      <c r="Z5" s="6"/>
    </row>
    <row r="6" spans="1:26" ht="12.75" customHeight="1">
      <c r="A6" s="6"/>
      <c r="B6" s="31" t="s">
        <v>90</v>
      </c>
      <c r="C6" s="33" t="str">
        <f>HLOOKUP(C4,MaterialData!$C$3:$O$4,2,FALSE)</f>
        <v>Steel</v>
      </c>
      <c r="D6" s="33" t="str">
        <f>HLOOKUP(D4,MaterialData!$C$3:$O$4,2,FALSE)</f>
        <v>Steel</v>
      </c>
      <c r="E6" s="6"/>
      <c r="F6" s="6"/>
      <c r="G6" s="6"/>
      <c r="H6" s="6"/>
      <c r="I6" s="6"/>
      <c r="J6" s="6"/>
      <c r="K6" s="6"/>
      <c r="L6" s="6"/>
      <c r="M6" s="6"/>
      <c r="N6" s="6"/>
      <c r="O6" s="6"/>
      <c r="P6" s="6"/>
      <c r="Q6" s="6"/>
      <c r="R6" s="6"/>
      <c r="S6" s="6"/>
      <c r="T6" s="6"/>
      <c r="U6" s="6"/>
      <c r="V6" s="6"/>
      <c r="W6" s="6"/>
      <c r="X6" s="6"/>
      <c r="Y6" s="6"/>
      <c r="Z6" s="6"/>
    </row>
    <row r="7" spans="1:26" ht="12.75" customHeight="1">
      <c r="A7" s="6"/>
      <c r="B7" s="31" t="s">
        <v>93</v>
      </c>
      <c r="C7" s="33">
        <f t="array" ref="C7">INDEX(Innertable,MATCH($B7,MaterialData!$B$5:$B$10,0),MATCH(C$6,MaterialData!$C$4:$O$4,0))</f>
        <v>200000000000</v>
      </c>
      <c r="D7" s="33">
        <f t="array" ref="D7">INDEX(Innertable,MATCH($B7,MaterialData!$B$5:$B$10,0),MATCH(D$6,MaterialData!$C$4:$O$4,0))</f>
        <v>200000000000</v>
      </c>
      <c r="E7" s="6"/>
      <c r="F7" s="6"/>
      <c r="G7" s="6"/>
      <c r="H7" s="6"/>
      <c r="I7" s="36"/>
      <c r="J7" s="6"/>
      <c r="K7" s="6"/>
      <c r="L7" s="6"/>
      <c r="M7" s="6"/>
      <c r="N7" s="6"/>
      <c r="O7" s="6"/>
      <c r="P7" s="6"/>
      <c r="Q7" s="6"/>
      <c r="R7" s="6"/>
      <c r="S7" s="6"/>
      <c r="T7" s="6"/>
      <c r="U7" s="6"/>
      <c r="V7" s="6"/>
      <c r="W7" s="6"/>
      <c r="X7" s="6"/>
      <c r="Y7" s="6"/>
      <c r="Z7" s="6"/>
    </row>
    <row r="8" spans="1:26" ht="12.75" customHeight="1">
      <c r="A8" s="6"/>
      <c r="B8" s="31" t="s">
        <v>94</v>
      </c>
      <c r="C8" s="33">
        <f t="array" ref="C8">INDEX(Innertable,MATCH($B8,MaterialData!$B$5:$B$10,0),MATCH(C$6,MaterialData!$C$4:$O$4,0))</f>
        <v>305000000</v>
      </c>
      <c r="D8" s="33">
        <f t="array" ref="D8">INDEX(Innertable,MATCH($B8,MaterialData!$B$5:$B$10,0),MATCH(D$6,MaterialData!$C$4:$O$4,0))</f>
        <v>305000000</v>
      </c>
      <c r="E8" s="6"/>
      <c r="F8" s="6"/>
      <c r="G8" s="6"/>
      <c r="H8" s="6"/>
      <c r="I8" s="36"/>
      <c r="J8" s="6"/>
      <c r="K8" s="6"/>
      <c r="L8" s="6"/>
      <c r="M8" s="6"/>
      <c r="N8" s="6"/>
      <c r="O8" s="6"/>
      <c r="P8" s="6"/>
      <c r="Q8" s="6"/>
      <c r="R8" s="6"/>
      <c r="S8" s="6"/>
      <c r="T8" s="6"/>
      <c r="U8" s="6"/>
      <c r="V8" s="6"/>
      <c r="W8" s="6"/>
      <c r="X8" s="6"/>
      <c r="Y8" s="6"/>
      <c r="Z8" s="6"/>
    </row>
    <row r="9" spans="1:26" ht="12.75" customHeight="1">
      <c r="A9" s="6"/>
      <c r="B9" s="31" t="s">
        <v>95</v>
      </c>
      <c r="C9" s="33">
        <f t="array" ref="C9">INDEX(Innertable,MATCH($B9,MaterialData!$B$5:$B$10,0),MATCH(C$6,MaterialData!$C$4:$O$4,0))</f>
        <v>365000000</v>
      </c>
      <c r="D9" s="33">
        <f t="array" ref="D9">INDEX(Innertable,MATCH($B9,MaterialData!$B$5:$B$10,0),MATCH(D$6,MaterialData!$C$4:$O$4,0))</f>
        <v>365000000</v>
      </c>
      <c r="E9" s="6"/>
      <c r="F9" s="6"/>
      <c r="G9" s="6"/>
      <c r="H9" s="6"/>
      <c r="I9" s="36"/>
      <c r="J9" s="6"/>
      <c r="K9" s="6"/>
      <c r="L9" s="6"/>
      <c r="M9" s="6"/>
      <c r="N9" s="6"/>
      <c r="O9" s="6"/>
      <c r="P9" s="6"/>
      <c r="Q9" s="6"/>
      <c r="R9" s="6"/>
      <c r="S9" s="6"/>
      <c r="T9" s="6"/>
      <c r="U9" s="6"/>
      <c r="V9" s="6"/>
      <c r="W9" s="6"/>
      <c r="X9" s="6"/>
      <c r="Y9" s="6"/>
      <c r="Z9" s="6"/>
    </row>
    <row r="10" spans="1:26" ht="12.75" customHeight="1">
      <c r="A10" s="6"/>
      <c r="B10" s="31" t="s">
        <v>110</v>
      </c>
      <c r="C10" s="33">
        <f t="array" ref="C10">INDEX(Innertable,MATCH($B10,MaterialData!$B$5:$B$10,0),MATCH(C$6,MaterialData!$C$4:$O$4,0))</f>
        <v>180000000</v>
      </c>
      <c r="D10" s="33">
        <f t="array" ref="D10">INDEX(Innertable,MATCH($B10,MaterialData!$B$5:$B$10,0),MATCH(D$6,MaterialData!$C$4:$O$4,0))</f>
        <v>180000000</v>
      </c>
      <c r="E10" s="6"/>
      <c r="F10" s="6"/>
      <c r="G10" s="6"/>
      <c r="H10" s="6"/>
      <c r="I10" s="36"/>
      <c r="J10" s="6"/>
      <c r="K10" s="6"/>
      <c r="L10" s="6"/>
      <c r="M10" s="6"/>
      <c r="N10" s="6"/>
      <c r="O10" s="6"/>
      <c r="P10" s="6"/>
      <c r="Q10" s="6"/>
      <c r="R10" s="6"/>
      <c r="S10" s="6"/>
      <c r="T10" s="6"/>
      <c r="U10" s="6"/>
      <c r="V10" s="6"/>
      <c r="W10" s="6"/>
      <c r="X10" s="6"/>
      <c r="Y10" s="6"/>
      <c r="Z10" s="6"/>
    </row>
    <row r="11" spans="1:26" ht="12.75" customHeight="1">
      <c r="A11" s="6"/>
      <c r="B11" s="31" t="s">
        <v>111</v>
      </c>
      <c r="C11" s="33">
        <f t="array" ref="C11">INDEX(Innertable,MATCH($B11,MaterialData!$B$5:$B$10,0),MATCH(C$6,MaterialData!$C$4:$O$4,0))</f>
        <v>300000000</v>
      </c>
      <c r="D11" s="33">
        <f t="array" ref="D11">INDEX(Innertable,MATCH($B11,MaterialData!$B$5:$B$10,0),MATCH(D$6,MaterialData!$C$4:$O$4,0))</f>
        <v>300000000</v>
      </c>
      <c r="E11" s="6"/>
      <c r="F11" s="6"/>
      <c r="G11" s="6"/>
      <c r="H11" s="6"/>
      <c r="I11" s="3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36"/>
      <c r="J12" s="6"/>
      <c r="K12" s="6"/>
      <c r="L12" s="6"/>
      <c r="M12" s="6"/>
      <c r="N12" s="6"/>
      <c r="O12" s="6"/>
      <c r="P12" s="6"/>
      <c r="Q12" s="6"/>
      <c r="R12" s="6"/>
      <c r="S12" s="6"/>
      <c r="T12" s="6"/>
      <c r="U12" s="6"/>
      <c r="V12" s="6"/>
      <c r="W12" s="6"/>
      <c r="X12" s="6"/>
      <c r="Y12" s="6"/>
      <c r="Z12" s="6"/>
    </row>
    <row r="13" spans="1:26" ht="12.75" customHeight="1">
      <c r="A13" s="6"/>
      <c r="B13" s="31" t="s">
        <v>112</v>
      </c>
      <c r="C13" s="260">
        <v>25.4</v>
      </c>
      <c r="D13" s="261">
        <v>25.4</v>
      </c>
      <c r="E13" s="6"/>
      <c r="F13" s="6"/>
      <c r="G13" s="6"/>
      <c r="H13" s="6"/>
      <c r="I13" s="36"/>
      <c r="J13" s="6"/>
      <c r="K13" s="6"/>
      <c r="L13" s="6"/>
      <c r="M13" s="6"/>
      <c r="N13" s="6"/>
      <c r="O13" s="6"/>
      <c r="P13" s="6"/>
      <c r="Q13" s="6"/>
      <c r="R13" s="6"/>
      <c r="S13" s="6"/>
      <c r="T13" s="6"/>
      <c r="U13" s="6"/>
      <c r="V13" s="6"/>
      <c r="W13" s="6"/>
      <c r="X13" s="6"/>
      <c r="Y13" s="6"/>
      <c r="Z13" s="6"/>
    </row>
    <row r="14" spans="1:26" ht="12.75" customHeight="1">
      <c r="A14" s="6"/>
      <c r="B14" s="31" t="s">
        <v>115</v>
      </c>
      <c r="C14" s="32">
        <v>1.6</v>
      </c>
      <c r="D14" s="41">
        <v>1.6</v>
      </c>
      <c r="E14" s="6"/>
      <c r="F14" s="6"/>
      <c r="G14" s="6"/>
      <c r="H14" s="6"/>
      <c r="I14" s="36"/>
      <c r="J14" s="6"/>
      <c r="K14" s="6"/>
      <c r="L14" s="6"/>
      <c r="M14" s="6"/>
      <c r="N14" s="6"/>
      <c r="O14" s="6"/>
      <c r="P14" s="6"/>
      <c r="Q14" s="6"/>
      <c r="R14" s="6"/>
      <c r="S14" s="6"/>
      <c r="T14" s="6"/>
      <c r="U14" s="6"/>
      <c r="V14" s="6"/>
      <c r="W14" s="6"/>
      <c r="X14" s="6"/>
      <c r="Y14" s="6"/>
      <c r="Z14" s="6"/>
    </row>
    <row r="15" spans="1:26" ht="12.75" customHeight="1">
      <c r="A15" s="6"/>
      <c r="B15" s="6"/>
      <c r="C15" s="6"/>
      <c r="D15" s="6"/>
      <c r="E15" s="6"/>
      <c r="F15" s="6"/>
      <c r="G15" s="6"/>
      <c r="H15" s="6"/>
      <c r="I15" s="36"/>
      <c r="J15" s="6"/>
      <c r="K15" s="6"/>
      <c r="L15" s="6"/>
      <c r="M15" s="6"/>
      <c r="N15" s="6"/>
      <c r="O15" s="6"/>
      <c r="P15" s="6"/>
      <c r="Q15" s="6"/>
      <c r="R15" s="6"/>
      <c r="S15" s="6"/>
      <c r="T15" s="6"/>
      <c r="U15" s="6"/>
      <c r="V15" s="6"/>
      <c r="W15" s="6"/>
      <c r="X15" s="6"/>
      <c r="Y15" s="6"/>
      <c r="Z15" s="6"/>
    </row>
    <row r="16" spans="1:26" ht="12.75" customHeight="1">
      <c r="A16" s="6"/>
      <c r="B16" s="31"/>
      <c r="C16" s="9" t="s">
        <v>84</v>
      </c>
      <c r="D16" s="9" t="s">
        <v>85</v>
      </c>
      <c r="E16" s="6"/>
      <c r="F16" s="6"/>
      <c r="G16" s="6"/>
      <c r="H16" s="6"/>
      <c r="I16" s="36"/>
      <c r="J16" s="6"/>
      <c r="K16" s="6"/>
      <c r="L16" s="6"/>
      <c r="M16" s="6"/>
      <c r="N16" s="6"/>
      <c r="O16" s="6"/>
      <c r="P16" s="6"/>
      <c r="Q16" s="6"/>
      <c r="R16" s="6"/>
      <c r="S16" s="6"/>
      <c r="T16" s="6"/>
      <c r="U16" s="6"/>
      <c r="V16" s="6"/>
      <c r="W16" s="6"/>
      <c r="X16" s="6"/>
      <c r="Y16" s="6"/>
      <c r="Z16" s="6"/>
    </row>
    <row r="17" spans="1:26" ht="12.75" customHeight="1">
      <c r="A17" s="6"/>
      <c r="B17" s="31" t="s">
        <v>116</v>
      </c>
      <c r="C17" s="32">
        <f>C13/1000</f>
        <v>2.5399999999999999E-2</v>
      </c>
      <c r="D17" s="32">
        <f>D13/1000</f>
        <v>2.5399999999999999E-2</v>
      </c>
      <c r="E17" s="6"/>
      <c r="F17" s="6"/>
      <c r="G17" s="6"/>
      <c r="H17" s="6"/>
      <c r="I17" s="36"/>
      <c r="J17" s="6"/>
      <c r="K17" s="6"/>
      <c r="L17" s="6"/>
      <c r="M17" s="6"/>
      <c r="N17" s="6"/>
      <c r="O17" s="6"/>
      <c r="P17" s="6"/>
      <c r="Q17" s="6"/>
      <c r="R17" s="6"/>
      <c r="S17" s="6"/>
      <c r="T17" s="6"/>
      <c r="U17" s="6"/>
      <c r="V17" s="6"/>
      <c r="W17" s="6"/>
      <c r="X17" s="6"/>
      <c r="Y17" s="6"/>
      <c r="Z17" s="6"/>
    </row>
    <row r="18" spans="1:26" ht="12.75" customHeight="1">
      <c r="A18" s="6"/>
      <c r="B18" s="31" t="s">
        <v>117</v>
      </c>
      <c r="C18" s="32">
        <f>C14/1000</f>
        <v>1.6000000000000001E-3</v>
      </c>
      <c r="D18" s="32">
        <f>D14/1000</f>
        <v>1.6000000000000001E-3</v>
      </c>
      <c r="E18" s="6"/>
      <c r="F18" s="6"/>
      <c r="G18" s="6"/>
      <c r="H18" s="6"/>
      <c r="I18" s="36"/>
      <c r="J18" s="6"/>
      <c r="K18" s="6"/>
      <c r="L18" s="6"/>
      <c r="M18" s="43"/>
      <c r="N18" s="6"/>
      <c r="O18" s="6"/>
      <c r="P18" s="6"/>
      <c r="Q18" s="6"/>
      <c r="R18" s="6"/>
      <c r="S18" s="6"/>
      <c r="T18" s="6"/>
      <c r="U18" s="6"/>
      <c r="V18" s="6"/>
      <c r="W18" s="6"/>
      <c r="X18" s="6"/>
      <c r="Y18" s="6"/>
      <c r="Z18" s="6"/>
    </row>
    <row r="19" spans="1:26" ht="12.75" customHeight="1">
      <c r="A19" s="6"/>
      <c r="B19" s="31" t="s">
        <v>119</v>
      </c>
      <c r="C19" s="33">
        <f>IF(C5="Round",((C17)^4-((C17-2*C18))^4)*3.142/64,IF(C5="Square",((C17)^4-((C17-2*C18))^4)/12,""))</f>
        <v>8.5099184800000022E-9</v>
      </c>
      <c r="D19" s="33">
        <f>IF(D5="Round",((D17)^4-((D17-2*D18))^4)*3.142/64,IF(D5="Square",((D17)^4-((D17-2*D18))^4)/12,""))</f>
        <v>8.5099184800000022E-9</v>
      </c>
      <c r="E19" s="6"/>
      <c r="F19" s="6"/>
      <c r="G19" s="6"/>
      <c r="H19" s="6"/>
      <c r="I19" s="36"/>
      <c r="J19" s="6"/>
      <c r="K19" s="6"/>
      <c r="L19" s="36"/>
      <c r="M19" s="43"/>
      <c r="N19" s="6"/>
      <c r="O19" s="6"/>
      <c r="P19" s="6"/>
      <c r="Q19" s="6"/>
      <c r="R19" s="6"/>
      <c r="S19" s="6"/>
      <c r="T19" s="6"/>
      <c r="U19" s="6"/>
      <c r="V19" s="6"/>
      <c r="W19" s="6"/>
      <c r="X19" s="6"/>
      <c r="Y19" s="6"/>
      <c r="Z19" s="6"/>
    </row>
    <row r="20" spans="1:26" ht="12.75" customHeight="1">
      <c r="A20" s="6"/>
      <c r="B20" s="31" t="s">
        <v>120</v>
      </c>
      <c r="C20" s="33">
        <f>C7*C19</f>
        <v>1701.9836960000005</v>
      </c>
      <c r="D20" s="33">
        <f>D7*D19</f>
        <v>1701.9836960000005</v>
      </c>
      <c r="E20" s="39">
        <f t="shared" ref="E20:E28" si="0">100*D20/C20</f>
        <v>100</v>
      </c>
      <c r="F20" s="6"/>
      <c r="G20" s="6"/>
      <c r="H20" s="6"/>
      <c r="I20" s="6"/>
      <c r="J20" s="6"/>
      <c r="K20" s="6"/>
      <c r="L20" s="6"/>
      <c r="M20" s="6"/>
      <c r="N20" s="6"/>
      <c r="O20" s="6"/>
      <c r="P20" s="6"/>
      <c r="Q20" s="6"/>
      <c r="R20" s="6"/>
      <c r="S20" s="6"/>
      <c r="T20" s="6"/>
      <c r="U20" s="6"/>
      <c r="V20" s="6"/>
      <c r="W20" s="6"/>
      <c r="X20" s="6"/>
      <c r="Y20" s="6"/>
      <c r="Z20" s="6"/>
    </row>
    <row r="21" spans="1:26" ht="12.75" customHeight="1">
      <c r="A21" s="6"/>
      <c r="B21" s="31" t="s">
        <v>121</v>
      </c>
      <c r="C21" s="44">
        <f>IF(C5="Round",(C13^2-(C13-2*C14)^2)*PI()/4,IF(C5="Square",C13^2-(C13-2*C14)^2,""))</f>
        <v>119.63184824869931</v>
      </c>
      <c r="D21" s="44">
        <f>IF(D5="Round",(D13^2-(D13-2*D14)^2)*PI()/4,IF(D5="Square",D13^2-(D13-2*D14)^2,""))</f>
        <v>119.63184824869931</v>
      </c>
      <c r="E21" s="39">
        <f t="shared" si="0"/>
        <v>100</v>
      </c>
      <c r="F21" s="6"/>
      <c r="G21" s="6"/>
      <c r="H21" s="6"/>
      <c r="I21" s="6"/>
      <c r="J21" s="6"/>
      <c r="K21" s="6"/>
      <c r="L21" s="36"/>
      <c r="M21" s="6"/>
      <c r="N21" s="6"/>
      <c r="O21" s="6"/>
      <c r="P21" s="6"/>
      <c r="Q21" s="6"/>
      <c r="R21" s="6"/>
      <c r="S21" s="6"/>
      <c r="T21" s="6"/>
      <c r="U21" s="6"/>
      <c r="V21" s="6"/>
      <c r="W21" s="6"/>
      <c r="X21" s="6"/>
      <c r="Y21" s="6"/>
      <c r="Z21" s="6"/>
    </row>
    <row r="22" spans="1:26" ht="12.75" customHeight="1">
      <c r="A22" s="6"/>
      <c r="B22" s="31" t="s">
        <v>122</v>
      </c>
      <c r="C22" s="33">
        <f t="shared" ref="C22:D25" si="1">C$21*C8/1000000</f>
        <v>36487.713715853293</v>
      </c>
      <c r="D22" s="33">
        <f t="shared" si="1"/>
        <v>36487.713715853293</v>
      </c>
      <c r="E22" s="39">
        <f t="shared" si="0"/>
        <v>100</v>
      </c>
      <c r="F22" s="6"/>
      <c r="G22" s="6"/>
      <c r="H22" s="6"/>
      <c r="I22" s="6"/>
      <c r="J22" s="6"/>
      <c r="K22" s="6"/>
      <c r="L22" s="6"/>
      <c r="M22" s="6"/>
      <c r="N22" s="6"/>
      <c r="O22" s="6"/>
      <c r="P22" s="6"/>
      <c r="Q22" s="6"/>
      <c r="R22" s="6"/>
      <c r="S22" s="6"/>
      <c r="T22" s="6"/>
      <c r="U22" s="6"/>
      <c r="V22" s="6"/>
      <c r="W22" s="6"/>
      <c r="X22" s="6"/>
      <c r="Y22" s="6"/>
      <c r="Z22" s="6"/>
    </row>
    <row r="23" spans="1:26" ht="12.75" customHeight="1">
      <c r="A23" s="6"/>
      <c r="B23" s="31" t="s">
        <v>123</v>
      </c>
      <c r="C23" s="33">
        <f t="shared" si="1"/>
        <v>43665.624610775245</v>
      </c>
      <c r="D23" s="33">
        <f t="shared" si="1"/>
        <v>43665.624610775245</v>
      </c>
      <c r="E23" s="39">
        <f t="shared" si="0"/>
        <v>100</v>
      </c>
      <c r="F23" s="6"/>
      <c r="G23" s="6"/>
      <c r="H23" s="6"/>
      <c r="I23" s="6"/>
      <c r="J23" s="6"/>
      <c r="K23" s="6"/>
      <c r="L23" s="36"/>
      <c r="M23" s="6"/>
      <c r="N23" s="6"/>
      <c r="O23" s="6"/>
      <c r="P23" s="6"/>
      <c r="Q23" s="6"/>
      <c r="R23" s="6"/>
      <c r="S23" s="6"/>
      <c r="T23" s="6"/>
      <c r="U23" s="6"/>
      <c r="V23" s="6"/>
      <c r="W23" s="6"/>
      <c r="X23" s="6"/>
      <c r="Y23" s="6"/>
      <c r="Z23" s="6"/>
    </row>
    <row r="24" spans="1:26" ht="12.75" customHeight="1">
      <c r="A24" s="6"/>
      <c r="B24" s="31" t="s">
        <v>124</v>
      </c>
      <c r="C24" s="33">
        <f t="shared" si="1"/>
        <v>21533.732684765877</v>
      </c>
      <c r="D24" s="33">
        <f t="shared" si="1"/>
        <v>21533.732684765877</v>
      </c>
      <c r="E24" s="39">
        <f t="shared" si="0"/>
        <v>100</v>
      </c>
      <c r="F24" s="6"/>
      <c r="G24" s="6"/>
      <c r="H24" s="6"/>
      <c r="I24" s="6"/>
      <c r="J24" s="6"/>
      <c r="K24" s="6"/>
      <c r="L24" s="36"/>
      <c r="M24" s="6"/>
      <c r="N24" s="6"/>
      <c r="O24" s="6"/>
      <c r="P24" s="6"/>
      <c r="Q24" s="6"/>
      <c r="R24" s="6"/>
      <c r="S24" s="6"/>
      <c r="T24" s="6"/>
      <c r="U24" s="6"/>
      <c r="V24" s="6"/>
      <c r="W24" s="6"/>
      <c r="X24" s="6"/>
      <c r="Y24" s="6"/>
      <c r="Z24" s="6"/>
    </row>
    <row r="25" spans="1:26" ht="12.75" customHeight="1">
      <c r="A25" s="6"/>
      <c r="B25" s="31" t="s">
        <v>125</v>
      </c>
      <c r="C25" s="33">
        <f t="shared" si="1"/>
        <v>35889.554474609795</v>
      </c>
      <c r="D25" s="33">
        <f t="shared" si="1"/>
        <v>35889.554474609795</v>
      </c>
      <c r="E25" s="39">
        <f t="shared" si="0"/>
        <v>100</v>
      </c>
      <c r="F25" s="6"/>
      <c r="G25" s="6"/>
      <c r="H25" s="6"/>
      <c r="I25" s="6"/>
      <c r="J25" s="6"/>
      <c r="K25" s="6"/>
      <c r="L25" s="36"/>
      <c r="M25" s="6"/>
      <c r="N25" s="6"/>
      <c r="O25" s="6"/>
      <c r="P25" s="6"/>
      <c r="Q25" s="6"/>
      <c r="R25" s="6"/>
      <c r="S25" s="6"/>
      <c r="T25" s="6"/>
      <c r="U25" s="6"/>
      <c r="V25" s="6"/>
      <c r="W25" s="6"/>
      <c r="X25" s="6"/>
      <c r="Y25" s="6"/>
      <c r="Z25" s="6"/>
    </row>
    <row r="26" spans="1:26" ht="12.75" customHeight="1">
      <c r="A26" s="6"/>
      <c r="B26" s="31" t="s">
        <v>126</v>
      </c>
      <c r="C26" s="33">
        <f>4*C9*C19/(0.5*C17*1)</f>
        <v>978.30558903937037</v>
      </c>
      <c r="D26" s="33">
        <f>4*D9*D19/(0.5*D17*1)</f>
        <v>978.30558903937037</v>
      </c>
      <c r="E26" s="39">
        <f t="shared" si="0"/>
        <v>100</v>
      </c>
      <c r="F26" s="6"/>
      <c r="G26" s="6"/>
      <c r="H26" s="6"/>
      <c r="I26" s="6"/>
      <c r="J26" s="6"/>
      <c r="K26" s="6"/>
      <c r="L26" s="6"/>
      <c r="M26" s="6"/>
      <c r="N26" s="6"/>
      <c r="O26" s="6"/>
      <c r="P26" s="6"/>
      <c r="Q26" s="6"/>
      <c r="R26" s="6"/>
      <c r="S26" s="6"/>
      <c r="T26" s="6"/>
      <c r="U26" s="6"/>
      <c r="V26" s="6"/>
      <c r="W26" s="6"/>
      <c r="X26" s="6"/>
      <c r="Y26" s="6"/>
      <c r="Z26" s="6"/>
    </row>
    <row r="27" spans="1:26" ht="12.75" customHeight="1">
      <c r="A27" s="6"/>
      <c r="B27" s="31" t="s">
        <v>127</v>
      </c>
      <c r="C27" s="33">
        <f>C26*1^3/(48*C7*C19)</f>
        <v>1.1975065616797899E-2</v>
      </c>
      <c r="D27" s="33">
        <f>C26*1^3/(48*D7*D19)</f>
        <v>1.1975065616797899E-2</v>
      </c>
      <c r="E27" s="39">
        <f t="shared" si="0"/>
        <v>100</v>
      </c>
      <c r="F27" s="6"/>
      <c r="G27" s="6"/>
      <c r="H27" s="6"/>
      <c r="I27" s="6"/>
      <c r="J27" s="6"/>
      <c r="K27" s="6"/>
      <c r="L27" s="6"/>
      <c r="M27" s="6"/>
      <c r="N27" s="6"/>
      <c r="O27" s="6"/>
      <c r="P27" s="6"/>
      <c r="Q27" s="6"/>
      <c r="R27" s="6"/>
      <c r="S27" s="6"/>
      <c r="T27" s="6"/>
      <c r="U27" s="6"/>
      <c r="V27" s="6"/>
      <c r="W27" s="6"/>
      <c r="X27" s="6"/>
      <c r="Y27" s="6"/>
      <c r="Z27" s="6"/>
    </row>
    <row r="28" spans="1:26" ht="12.75" customHeight="1">
      <c r="A28" s="6"/>
      <c r="B28" s="31" t="s">
        <v>128</v>
      </c>
      <c r="C28" s="33">
        <f>0.5*C26*(C26*1^3/(48*C7*C19))</f>
        <v>5.8576368110132897</v>
      </c>
      <c r="D28" s="33">
        <f>0.5*D26*(D26*1^3/(48*D7*D19))</f>
        <v>5.8576368110132897</v>
      </c>
      <c r="E28" s="39">
        <f t="shared" si="0"/>
        <v>100</v>
      </c>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34" t="s">
        <v>131</v>
      </c>
      <c r="C30" s="6"/>
      <c r="D30" s="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conditionalFormatting sqref="E28 E20:E26">
    <cfRule type="cellIs" dxfId="217" priority="1" operator="greaterThanOrEqual">
      <formula>100</formula>
    </cfRule>
  </conditionalFormatting>
  <conditionalFormatting sqref="E28 E20:E26">
    <cfRule type="cellIs" dxfId="216" priority="2" operator="lessThan">
      <formula>100</formula>
    </cfRule>
  </conditionalFormatting>
  <conditionalFormatting sqref="E27">
    <cfRule type="cellIs" dxfId="215" priority="3" operator="greaterThanOrEqual">
      <formula>100.01</formula>
    </cfRule>
  </conditionalFormatting>
  <conditionalFormatting sqref="E27">
    <cfRule type="cellIs" dxfId="214" priority="4" operator="lessThan">
      <formula>100.01</formula>
    </cfRule>
  </conditionalFormatting>
  <conditionalFormatting sqref="D14">
    <cfRule type="cellIs" dxfId="213" priority="5" operator="lessThan">
      <formula>1.2</formula>
    </cfRule>
  </conditionalFormatting>
  <dataValidations count="2">
    <dataValidation type="list" allowBlank="1" showInputMessage="1" showErrorMessage="1" prompt="Select Material - " sqref="D5">
      <formula1>Tube_Type</formula1>
    </dataValidation>
    <dataValidation type="list" allowBlank="1" showInputMessage="1" showErrorMessage="1" prompt="Select Material - " sqref="C4:D4 C12:D12">
      <formula1>Materials</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dimension ref="A1:Z1000"/>
  <sheetViews>
    <sheetView showGridLines="0" topLeftCell="A37" workbookViewId="0">
      <selection activeCell="B41" sqref="B40:B41"/>
    </sheetView>
  </sheetViews>
  <sheetFormatPr defaultColWidth="14.42578125" defaultRowHeight="15" customHeight="1"/>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7109375" customWidth="1"/>
    <col min="9" max="9" width="11.140625" customWidth="1"/>
    <col min="10" max="10" width="12.42578125" customWidth="1"/>
    <col min="11" max="12" width="9.140625" customWidth="1"/>
    <col min="13" max="13" width="3" customWidth="1"/>
    <col min="14" max="16" width="9.140625" customWidth="1"/>
    <col min="17" max="26" width="8" customWidth="1"/>
  </cols>
  <sheetData>
    <row r="1" spans="1:26" ht="15.75">
      <c r="A1" s="6"/>
      <c r="B1" s="30" t="s">
        <v>208</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19" t="s">
        <v>209</v>
      </c>
      <c r="D2" s="267"/>
      <c r="E2" s="268"/>
      <c r="F2" s="320" t="s">
        <v>156</v>
      </c>
      <c r="G2" s="268"/>
      <c r="H2" s="6"/>
      <c r="I2" s="6"/>
      <c r="J2" s="6"/>
      <c r="K2" s="6"/>
      <c r="L2" s="6"/>
      <c r="M2" s="6"/>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12.75" customHeight="1">
      <c r="A4" s="6"/>
      <c r="B4" s="9" t="s">
        <v>83</v>
      </c>
      <c r="C4" s="9" t="s">
        <v>84</v>
      </c>
      <c r="D4" s="1"/>
      <c r="E4" s="9" t="s">
        <v>85</v>
      </c>
      <c r="F4" s="9" t="s">
        <v>210</v>
      </c>
      <c r="G4" s="9" t="s">
        <v>211</v>
      </c>
      <c r="H4" s="6"/>
      <c r="I4" s="1"/>
      <c r="J4" s="13" t="s">
        <v>212</v>
      </c>
      <c r="K4" s="13" t="s">
        <v>213</v>
      </c>
      <c r="L4" s="6"/>
      <c r="M4" s="6"/>
      <c r="N4" s="6"/>
      <c r="O4" s="6"/>
      <c r="P4" s="6"/>
      <c r="Q4" s="6"/>
      <c r="R4" s="6"/>
      <c r="S4" s="6"/>
      <c r="T4" s="6"/>
      <c r="U4" s="6"/>
      <c r="V4" s="6"/>
      <c r="W4" s="6"/>
      <c r="X4" s="6"/>
      <c r="Y4" s="6"/>
      <c r="Z4" s="6"/>
    </row>
    <row r="5" spans="1:26" ht="12.75" customHeight="1">
      <c r="A5" s="6"/>
      <c r="B5" s="31" t="s">
        <v>86</v>
      </c>
      <c r="C5" s="32" t="s">
        <v>87</v>
      </c>
      <c r="D5" s="6"/>
      <c r="E5" s="41" t="s">
        <v>87</v>
      </c>
      <c r="F5" s="64" t="s">
        <v>87</v>
      </c>
      <c r="G5" s="65"/>
      <c r="H5" s="6"/>
      <c r="I5" s="66" t="s">
        <v>214</v>
      </c>
      <c r="J5" s="6">
        <f>F22/1000</f>
        <v>0.25</v>
      </c>
      <c r="K5" s="66">
        <f>J5</f>
        <v>0.25</v>
      </c>
      <c r="L5" s="6"/>
      <c r="M5" s="6"/>
      <c r="N5" s="6"/>
      <c r="O5" s="6"/>
      <c r="P5" s="6"/>
      <c r="Q5" s="6"/>
      <c r="R5" s="6"/>
      <c r="S5" s="6"/>
      <c r="T5" s="6"/>
      <c r="U5" s="6"/>
      <c r="V5" s="6"/>
      <c r="W5" s="6"/>
      <c r="X5" s="6"/>
      <c r="Y5" s="6"/>
      <c r="Z5" s="6"/>
    </row>
    <row r="6" spans="1:26" ht="12.75" customHeight="1">
      <c r="A6" s="6"/>
      <c r="B6" s="31" t="s">
        <v>215</v>
      </c>
      <c r="C6" s="32" t="s">
        <v>89</v>
      </c>
      <c r="D6" s="6"/>
      <c r="E6" s="41" t="s">
        <v>89</v>
      </c>
      <c r="F6" s="67" t="s">
        <v>19</v>
      </c>
      <c r="G6" s="68"/>
      <c r="H6" s="6"/>
      <c r="I6" s="66" t="s">
        <v>216</v>
      </c>
      <c r="J6" s="6">
        <f>F21/1000</f>
        <v>2E-3</v>
      </c>
      <c r="K6" s="66">
        <f>F20/1000</f>
        <v>2E-3</v>
      </c>
      <c r="L6" s="6"/>
      <c r="M6" s="6"/>
      <c r="N6" s="6"/>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69"/>
      <c r="H7" s="6"/>
      <c r="I7" s="6"/>
      <c r="J7" s="6"/>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68"/>
      <c r="H8" s="6"/>
      <c r="I8" s="66" t="s">
        <v>217</v>
      </c>
      <c r="J8" s="36">
        <f>J5*J6</f>
        <v>5.0000000000000001E-4</v>
      </c>
      <c r="K8" s="66" t="s">
        <v>218</v>
      </c>
      <c r="L8" s="36">
        <f>(J5*J6^3)/12</f>
        <v>1.6666666666666669E-10</v>
      </c>
      <c r="M8" s="6"/>
      <c r="N8" s="6"/>
      <c r="O8" s="6"/>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69"/>
      <c r="H9" s="6"/>
      <c r="I9" s="66" t="s">
        <v>219</v>
      </c>
      <c r="J9" s="36">
        <f>K5*K6</f>
        <v>5.0000000000000001E-4</v>
      </c>
      <c r="K9" s="66" t="s">
        <v>220</v>
      </c>
      <c r="L9" s="36">
        <f>(K5*K6^3)/12</f>
        <v>1.6666666666666669E-10</v>
      </c>
      <c r="M9" s="6"/>
      <c r="N9" s="6"/>
      <c r="O9" s="6"/>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69"/>
      <c r="H10" s="6"/>
      <c r="I10" s="66" t="s">
        <v>221</v>
      </c>
      <c r="J10" s="6">
        <f>J6/2</f>
        <v>1E-3</v>
      </c>
      <c r="K10" s="66" t="s">
        <v>222</v>
      </c>
      <c r="L10" s="36">
        <f>L8+(J8*($J$12-J10)^2)</f>
        <v>5.0166666666666692E-8</v>
      </c>
      <c r="M10" s="6"/>
      <c r="N10" s="6"/>
      <c r="O10" s="6"/>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69"/>
      <c r="H11" s="6"/>
      <c r="I11" s="66" t="s">
        <v>223</v>
      </c>
      <c r="J11" s="6">
        <f>(F18-0.5*F20)*0.001</f>
        <v>2.1000000000000001E-2</v>
      </c>
      <c r="K11" s="66" t="s">
        <v>224</v>
      </c>
      <c r="L11" s="36">
        <f>L9+(J9*($J$12-J11)^2)</f>
        <v>5.0166666666666673E-8</v>
      </c>
      <c r="M11" s="6"/>
      <c r="N11" s="6"/>
      <c r="O11" s="6"/>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69"/>
      <c r="H12" s="6"/>
      <c r="I12" s="66" t="s">
        <v>225</v>
      </c>
      <c r="J12" s="70">
        <f>(J8*J10+J9*J11)/(J8+J9)</f>
        <v>1.1000000000000001E-2</v>
      </c>
      <c r="K12" s="66" t="s">
        <v>226</v>
      </c>
      <c r="L12" s="48">
        <f>SUM(L10:L11)</f>
        <v>1.0033333333333337E-7</v>
      </c>
      <c r="M12" s="6"/>
      <c r="N12" s="6"/>
      <c r="O12" s="6"/>
      <c r="P12" s="6"/>
      <c r="Q12" s="6"/>
      <c r="R12" s="6"/>
      <c r="S12" s="6"/>
      <c r="T12" s="6"/>
      <c r="U12" s="6"/>
      <c r="V12" s="6"/>
      <c r="W12" s="6"/>
      <c r="X12" s="6"/>
      <c r="Y12" s="6"/>
      <c r="Z12" s="6"/>
    </row>
    <row r="13" spans="1:26" ht="12.75" customHeight="1">
      <c r="A13" s="6"/>
      <c r="B13" s="6"/>
      <c r="C13" s="6"/>
      <c r="D13" s="6"/>
      <c r="E13" s="65"/>
      <c r="F13" s="6"/>
      <c r="G13" s="68"/>
      <c r="H13" s="6"/>
      <c r="I13" s="6"/>
      <c r="J13" s="6"/>
      <c r="K13" s="6"/>
      <c r="L13" s="6"/>
      <c r="M13" s="6"/>
      <c r="N13" s="6"/>
      <c r="O13" s="6"/>
      <c r="P13" s="6"/>
      <c r="Q13" s="6"/>
      <c r="R13" s="6"/>
      <c r="S13" s="6"/>
      <c r="T13" s="6"/>
      <c r="U13" s="6"/>
      <c r="V13" s="6"/>
      <c r="W13" s="6"/>
      <c r="X13" s="6"/>
      <c r="Y13" s="6"/>
      <c r="Z13" s="6"/>
    </row>
    <row r="14" spans="1:26" ht="12.75" customHeight="1">
      <c r="A14" s="6"/>
      <c r="B14" s="31" t="s">
        <v>227</v>
      </c>
      <c r="C14" s="32">
        <v>2</v>
      </c>
      <c r="D14" s="6"/>
      <c r="E14" s="41">
        <v>5</v>
      </c>
      <c r="F14" s="6"/>
      <c r="G14" s="68"/>
      <c r="H14" s="6"/>
      <c r="I14" s="66"/>
      <c r="J14" s="6"/>
      <c r="K14" s="66"/>
      <c r="L14" s="36"/>
      <c r="M14" s="6"/>
      <c r="N14" s="6"/>
      <c r="O14" s="6"/>
      <c r="P14" s="6"/>
      <c r="Q14" s="6"/>
      <c r="R14" s="6"/>
      <c r="S14" s="6"/>
      <c r="T14" s="6"/>
      <c r="U14" s="6"/>
      <c r="V14" s="6"/>
      <c r="W14" s="6"/>
      <c r="X14" s="6"/>
      <c r="Y14" s="6"/>
      <c r="Z14" s="6"/>
    </row>
    <row r="15" spans="1:26" ht="12.75" customHeight="1">
      <c r="A15" s="6"/>
      <c r="B15" s="31" t="s">
        <v>112</v>
      </c>
      <c r="C15" s="32">
        <v>25.4</v>
      </c>
      <c r="D15" s="6"/>
      <c r="E15" s="41">
        <v>25.4</v>
      </c>
      <c r="F15" s="6"/>
      <c r="G15" s="68"/>
      <c r="H15" s="6"/>
      <c r="I15" s="66"/>
      <c r="J15" s="6"/>
      <c r="K15" s="66"/>
      <c r="L15" s="36"/>
      <c r="M15" s="6"/>
      <c r="N15" s="6"/>
      <c r="O15" s="6"/>
      <c r="P15" s="6"/>
      <c r="Q15" s="6"/>
      <c r="R15" s="6"/>
      <c r="S15" s="6"/>
      <c r="T15" s="6"/>
      <c r="U15" s="6"/>
      <c r="V15" s="6"/>
      <c r="W15" s="6"/>
      <c r="X15" s="6"/>
      <c r="Y15" s="6"/>
      <c r="Z15" s="6"/>
    </row>
    <row r="16" spans="1:26" ht="12.75" customHeight="1">
      <c r="A16" s="6"/>
      <c r="B16" s="31" t="s">
        <v>115</v>
      </c>
      <c r="C16" s="71">
        <v>1.2</v>
      </c>
      <c r="D16" s="6"/>
      <c r="E16" s="41">
        <v>2.5</v>
      </c>
      <c r="F16" s="6"/>
      <c r="G16" s="68"/>
      <c r="H16" s="6"/>
      <c r="I16" s="6"/>
      <c r="J16" s="6"/>
      <c r="K16" s="6"/>
      <c r="L16" s="6"/>
      <c r="M16" s="6"/>
      <c r="N16" s="6"/>
      <c r="O16" s="6"/>
      <c r="P16" s="6"/>
      <c r="Q16" s="6"/>
      <c r="R16" s="6"/>
      <c r="S16" s="6"/>
      <c r="T16" s="6"/>
      <c r="U16" s="6"/>
      <c r="V16" s="6"/>
      <c r="W16" s="6"/>
      <c r="X16" s="6"/>
      <c r="Y16" s="6"/>
      <c r="Z16" s="6"/>
    </row>
    <row r="17" spans="1:26" ht="12.75" customHeight="1">
      <c r="A17" s="6"/>
      <c r="B17" s="6"/>
      <c r="C17" s="6"/>
      <c r="D17" s="6"/>
      <c r="E17" s="68"/>
      <c r="F17" s="6"/>
      <c r="G17" s="68"/>
      <c r="H17" s="6"/>
      <c r="I17" s="6"/>
      <c r="J17" s="6"/>
      <c r="K17" s="6"/>
      <c r="L17" s="6"/>
      <c r="M17" s="6"/>
      <c r="N17" s="6"/>
      <c r="O17" s="6"/>
      <c r="P17" s="6"/>
      <c r="Q17" s="6"/>
      <c r="R17" s="6"/>
      <c r="S17" s="6"/>
      <c r="T17" s="6"/>
      <c r="U17" s="6"/>
      <c r="V17" s="6"/>
      <c r="W17" s="6"/>
      <c r="X17" s="6"/>
      <c r="Y17" s="6"/>
      <c r="Z17" s="6"/>
    </row>
    <row r="18" spans="1:26" ht="12.75" customHeight="1">
      <c r="A18" s="6"/>
      <c r="B18" s="31" t="s">
        <v>228</v>
      </c>
      <c r="C18" s="6"/>
      <c r="D18" s="6"/>
      <c r="E18" s="68"/>
      <c r="F18" s="72">
        <f>F19+F20+F21</f>
        <v>22</v>
      </c>
      <c r="G18" s="68"/>
      <c r="H18" s="6"/>
      <c r="I18" s="6"/>
      <c r="J18" s="6"/>
      <c r="K18" s="66"/>
      <c r="L18" s="36"/>
      <c r="M18" s="6"/>
      <c r="N18" s="6"/>
      <c r="O18" s="6"/>
      <c r="P18" s="6"/>
      <c r="Q18" s="6"/>
      <c r="R18" s="6"/>
      <c r="S18" s="6"/>
      <c r="T18" s="6"/>
      <c r="U18" s="6"/>
      <c r="V18" s="6"/>
      <c r="W18" s="6"/>
      <c r="X18" s="6"/>
      <c r="Y18" s="6"/>
      <c r="Z18" s="6"/>
    </row>
    <row r="19" spans="1:26" ht="12.75" customHeight="1">
      <c r="A19" s="6"/>
      <c r="B19" s="31" t="s">
        <v>229</v>
      </c>
      <c r="C19" s="6"/>
      <c r="D19" s="6"/>
      <c r="E19" s="68"/>
      <c r="F19" s="73">
        <v>18</v>
      </c>
      <c r="G19" s="68"/>
      <c r="H19" s="6"/>
      <c r="I19" s="6"/>
      <c r="J19" s="6"/>
      <c r="K19" s="66"/>
      <c r="L19" s="36"/>
      <c r="M19" s="6"/>
      <c r="N19" s="6"/>
      <c r="O19" s="6"/>
      <c r="P19" s="6"/>
      <c r="Q19" s="6"/>
      <c r="R19" s="6"/>
      <c r="S19" s="6"/>
      <c r="T19" s="6"/>
      <c r="U19" s="6"/>
      <c r="V19" s="6"/>
      <c r="W19" s="6"/>
      <c r="X19" s="6"/>
      <c r="Y19" s="6"/>
      <c r="Z19" s="6"/>
    </row>
    <row r="20" spans="1:26" ht="12.75" customHeight="1">
      <c r="A20" s="6"/>
      <c r="B20" s="31" t="s">
        <v>230</v>
      </c>
      <c r="C20" s="6"/>
      <c r="D20" s="6"/>
      <c r="E20" s="68"/>
      <c r="F20" s="73">
        <v>2</v>
      </c>
      <c r="G20" s="68"/>
      <c r="H20" s="6"/>
      <c r="I20" s="6"/>
      <c r="J20" s="6"/>
      <c r="K20" s="6"/>
      <c r="L20" s="36"/>
      <c r="M20" s="6"/>
      <c r="N20" s="6"/>
      <c r="O20" s="6"/>
      <c r="P20" s="6"/>
      <c r="Q20" s="6"/>
      <c r="R20" s="6"/>
      <c r="S20" s="6"/>
      <c r="T20" s="6"/>
      <c r="U20" s="6"/>
      <c r="V20" s="6"/>
      <c r="W20" s="6"/>
      <c r="X20" s="6"/>
      <c r="Y20" s="6"/>
      <c r="Z20" s="6"/>
    </row>
    <row r="21" spans="1:26" ht="12.75" customHeight="1">
      <c r="A21" s="6"/>
      <c r="B21" s="31" t="s">
        <v>231</v>
      </c>
      <c r="C21" s="6"/>
      <c r="D21" s="6"/>
      <c r="E21" s="68"/>
      <c r="F21" s="73">
        <v>2</v>
      </c>
      <c r="G21" s="68"/>
      <c r="H21" s="6"/>
      <c r="I21" s="6"/>
      <c r="J21" s="6"/>
      <c r="K21" s="6"/>
      <c r="L21" s="36"/>
      <c r="M21" s="6"/>
      <c r="N21" s="6"/>
      <c r="O21" s="6"/>
      <c r="P21" s="6"/>
      <c r="Q21" s="6"/>
      <c r="R21" s="6"/>
      <c r="S21" s="6"/>
      <c r="T21" s="6"/>
      <c r="U21" s="6"/>
      <c r="V21" s="6"/>
      <c r="W21" s="6"/>
      <c r="X21" s="6"/>
      <c r="Y21" s="6"/>
      <c r="Z21" s="6"/>
    </row>
    <row r="22" spans="1:26" ht="12.75" customHeight="1">
      <c r="A22" s="6"/>
      <c r="B22" s="31" t="s">
        <v>232</v>
      </c>
      <c r="C22" s="6"/>
      <c r="D22" s="6"/>
      <c r="E22" s="68"/>
      <c r="F22" s="73">
        <v>250</v>
      </c>
      <c r="G22" s="68"/>
      <c r="H22" s="6"/>
      <c r="I22" s="6"/>
      <c r="J22" s="6"/>
      <c r="K22" s="6"/>
      <c r="L22" s="36"/>
      <c r="M22" s="6"/>
      <c r="N22" s="6"/>
      <c r="O22" s="6"/>
      <c r="P22" s="6"/>
      <c r="Q22" s="6"/>
      <c r="R22" s="6"/>
      <c r="S22" s="6"/>
      <c r="T22" s="6"/>
      <c r="U22" s="6"/>
      <c r="V22" s="6"/>
      <c r="W22" s="6"/>
      <c r="X22" s="6"/>
      <c r="Y22" s="6"/>
      <c r="Z22" s="6"/>
    </row>
    <row r="23" spans="1:26" ht="12.75" customHeight="1">
      <c r="A23" s="6"/>
      <c r="B23" s="6"/>
      <c r="C23" s="6"/>
      <c r="D23" s="6"/>
      <c r="E23" s="74"/>
      <c r="F23" s="6"/>
      <c r="G23" s="68"/>
      <c r="H23" s="6"/>
      <c r="I23" s="6"/>
      <c r="J23" s="6"/>
      <c r="K23" s="6"/>
      <c r="L23" s="36"/>
      <c r="M23" s="6"/>
      <c r="N23" s="6"/>
      <c r="O23" s="6"/>
      <c r="P23" s="6"/>
      <c r="Q23" s="6"/>
      <c r="R23" s="6"/>
      <c r="S23" s="6"/>
      <c r="T23" s="6"/>
      <c r="U23" s="6"/>
      <c r="V23" s="6"/>
      <c r="W23" s="6"/>
      <c r="X23" s="6"/>
      <c r="Y23" s="6"/>
      <c r="Z23" s="6"/>
    </row>
    <row r="24" spans="1:26" ht="12.75" customHeight="1">
      <c r="A24" s="6"/>
      <c r="B24" s="31" t="s">
        <v>116</v>
      </c>
      <c r="C24" s="32">
        <f>C15/1000</f>
        <v>2.5399999999999999E-2</v>
      </c>
      <c r="D24" s="6"/>
      <c r="E24" s="32">
        <f>IF(F2="Composite only","No tubes",E15/1000)</f>
        <v>2.5399999999999999E-2</v>
      </c>
      <c r="F24" s="6"/>
      <c r="G24" s="68"/>
      <c r="H24" s="6"/>
      <c r="I24" s="6"/>
      <c r="J24" s="6"/>
      <c r="K24" s="6"/>
      <c r="L24" s="36"/>
      <c r="M24" s="6"/>
      <c r="N24" s="6"/>
      <c r="O24" s="6"/>
      <c r="P24" s="6"/>
      <c r="Q24" s="6"/>
      <c r="R24" s="6"/>
      <c r="S24" s="6"/>
      <c r="T24" s="6"/>
      <c r="U24" s="6"/>
      <c r="V24" s="6"/>
      <c r="W24" s="6"/>
      <c r="X24" s="6"/>
      <c r="Y24" s="6"/>
      <c r="Z24" s="6"/>
    </row>
    <row r="25" spans="1:26" ht="12.75" customHeight="1">
      <c r="A25" s="6"/>
      <c r="B25" s="31" t="s">
        <v>117</v>
      </c>
      <c r="C25" s="32">
        <f>C16/1000</f>
        <v>1.1999999999999999E-3</v>
      </c>
      <c r="D25" s="6"/>
      <c r="E25" s="32">
        <f>IF(F2="Composite only","",E16/1000)</f>
        <v>2.5000000000000001E-3</v>
      </c>
      <c r="F25" s="6"/>
      <c r="G25" s="74"/>
      <c r="H25" s="6"/>
      <c r="I25" s="6"/>
      <c r="J25" s="6"/>
      <c r="K25" s="6"/>
      <c r="L25" s="36"/>
      <c r="M25" s="6"/>
      <c r="N25" s="6"/>
      <c r="O25" s="6"/>
      <c r="P25" s="43"/>
      <c r="Q25" s="6"/>
      <c r="R25" s="6"/>
      <c r="S25" s="6"/>
      <c r="T25" s="6"/>
      <c r="U25" s="6"/>
      <c r="V25" s="6"/>
      <c r="W25" s="6"/>
      <c r="X25" s="6"/>
      <c r="Y25" s="6"/>
      <c r="Z25" s="6"/>
    </row>
    <row r="26" spans="1:26" ht="12.75" customHeight="1">
      <c r="A26" s="6"/>
      <c r="B26" s="31" t="s">
        <v>119</v>
      </c>
      <c r="C26" s="33">
        <f>IF(C6="Round",((C24)^4-((C24-2*C25))^4)*3.142/64,((C24)^4-((C24-2*C25))^4)/12)</f>
        <v>6.6959174567999997E-9</v>
      </c>
      <c r="D26" s="6"/>
      <c r="E26" s="33">
        <f>IF(F2="Composite only","",IF(E6="Round",((E24)^4-((E24-2*E25))^4)*3.142/64,IF(E6="Square",((E24)^4-((E24-2*E25))^4)/12,"")))</f>
        <v>1.1931856933750003E-8</v>
      </c>
      <c r="F26" s="75" t="str">
        <f>IF($F$2="Tubing only","Tubing Only",L12)</f>
        <v>Tubing Only</v>
      </c>
      <c r="G26" s="33">
        <f t="shared" ref="G26:G33" si="0">IF($F$2="Tubing only",E26,IF($F$2="Composite only",F26,IF($F$2="Tubes + Composite",E26+F26,"No Type Selected")))</f>
        <v>1.1931856933750003E-8</v>
      </c>
      <c r="H26" s="6"/>
      <c r="I26" s="6"/>
      <c r="J26" s="6"/>
      <c r="K26" s="6"/>
      <c r="L26" s="36"/>
      <c r="M26" s="6"/>
      <c r="N26" s="6"/>
      <c r="O26" s="36"/>
      <c r="P26" s="43"/>
      <c r="Q26" s="6"/>
      <c r="R26" s="6"/>
      <c r="S26" s="6"/>
      <c r="T26" s="6"/>
      <c r="U26" s="6"/>
      <c r="V26" s="6"/>
      <c r="W26" s="6"/>
      <c r="X26" s="6"/>
      <c r="Y26" s="6"/>
      <c r="Z26" s="6"/>
    </row>
    <row r="27" spans="1:26" ht="12.75" customHeight="1">
      <c r="A27" s="6"/>
      <c r="B27" s="31" t="s">
        <v>120</v>
      </c>
      <c r="C27" s="33">
        <f>C8*C26*C14</f>
        <v>2678.3669827199997</v>
      </c>
      <c r="D27" s="36"/>
      <c r="E27" s="33">
        <f>IF(F2="Composite only","",E8*E26*E14)</f>
        <v>11931.856933750003</v>
      </c>
      <c r="F27" s="75" t="str">
        <f>IF(F26="Tubing Only","",F26*F8)</f>
        <v/>
      </c>
      <c r="G27" s="33">
        <f t="shared" si="0"/>
        <v>11931.856933750003</v>
      </c>
      <c r="H27" s="39">
        <f>100*G27/C27</f>
        <v>445.48999486368655</v>
      </c>
      <c r="I27" s="6"/>
      <c r="J27" s="6"/>
      <c r="K27" s="6"/>
      <c r="L27" s="6"/>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182.46370132049515</v>
      </c>
      <c r="D28" s="76"/>
      <c r="E28" s="44">
        <f>IF(E24="no tubes","",IF(E14=0,"",IF(E6="Round",E14*((E15^2-(E15-2*E16)^2)*PI()/4),IF(E6="Square",E14*(E15^2-(E15-2*E16)^2),""))))</f>
        <v>899.28089709007827</v>
      </c>
      <c r="F28" s="44" t="str">
        <f>IF(F26="Tubing Only","",(F18-F19)*F22)</f>
        <v/>
      </c>
      <c r="G28" s="44">
        <f t="shared" si="0"/>
        <v>899.28089709007827</v>
      </c>
      <c r="H28" s="39">
        <f>IF(AND(F2="tubing only",E5="steel"),100*G28/C28,"NA")</f>
        <v>492.85468319559237</v>
      </c>
      <c r="I28" s="6" t="str">
        <f>IF(AND(95&lt;H28,H28&lt;100),"For tubes only, provided your actual tube measures &gt;= your nominal OD and wall this is OK","")</f>
        <v/>
      </c>
      <c r="J28" s="6"/>
      <c r="K28" s="6"/>
      <c r="L28" s="6"/>
      <c r="M28" s="6"/>
      <c r="N28" s="6"/>
      <c r="O28" s="36"/>
      <c r="P28" s="6"/>
      <c r="Q28" s="6"/>
      <c r="R28" s="6"/>
      <c r="S28" s="6"/>
      <c r="T28" s="6"/>
      <c r="U28" s="6"/>
      <c r="V28" s="6"/>
      <c r="W28" s="6"/>
      <c r="X28" s="6"/>
      <c r="Y28" s="6"/>
      <c r="Z28" s="6"/>
    </row>
    <row r="29" spans="1:26" ht="12.75" customHeight="1">
      <c r="A29" s="6"/>
      <c r="B29" s="31" t="s">
        <v>122</v>
      </c>
      <c r="C29" s="33">
        <f>C$28*C9/1000000</f>
        <v>55651.428902751024</v>
      </c>
      <c r="D29" s="36"/>
      <c r="E29" s="33">
        <f>IF(F2="Composite only","",E$28*E9/1000000)</f>
        <v>274280.67361247388</v>
      </c>
      <c r="F29" s="33" t="str">
        <f>IF(F26="Tubing Only","",F28*F9/1000000)</f>
        <v/>
      </c>
      <c r="G29" s="33">
        <f t="shared" si="0"/>
        <v>274280.67361247388</v>
      </c>
      <c r="H29" s="39">
        <f t="shared" ref="H29:H35" si="1">100*G29/C29</f>
        <v>492.85468319559232</v>
      </c>
      <c r="I29" s="6" t="str">
        <f>IF(AND(95&lt;H29,H29&lt;100),"For tubes only, provided your actual tube measures &gt;= your nominal OD and wall this is OK","")</f>
        <v/>
      </c>
      <c r="J29" s="6"/>
      <c r="K29" s="6"/>
      <c r="L29" s="6"/>
      <c r="M29" s="6"/>
      <c r="N29" s="6"/>
      <c r="O29" s="6"/>
      <c r="P29" s="6"/>
      <c r="Q29" s="6"/>
      <c r="R29" s="6"/>
      <c r="S29" s="6"/>
      <c r="T29" s="6"/>
      <c r="U29" s="6"/>
      <c r="V29" s="6"/>
      <c r="W29" s="6"/>
      <c r="X29" s="6"/>
      <c r="Y29" s="6"/>
      <c r="Z29" s="6"/>
    </row>
    <row r="30" spans="1:26" ht="12.75" customHeight="1">
      <c r="A30" s="6"/>
      <c r="B30" s="31" t="s">
        <v>123</v>
      </c>
      <c r="C30" s="33">
        <f>C$28*C10/1000000</f>
        <v>66599.250981980731</v>
      </c>
      <c r="D30" s="36"/>
      <c r="E30" s="33">
        <f>IF(F2="Composite only","",E$28*E10/1000000)</f>
        <v>328237.52743787854</v>
      </c>
      <c r="F30" s="33" t="str">
        <f>IF(F26="Tubing Only","",F28*F10/1000000)</f>
        <v/>
      </c>
      <c r="G30" s="33">
        <f t="shared" si="0"/>
        <v>328237.52743787854</v>
      </c>
      <c r="H30" s="39">
        <f t="shared" si="1"/>
        <v>492.85468319559232</v>
      </c>
      <c r="I30" s="6" t="str">
        <f>IF(AND(95&lt;H30,H30&lt;100),"For tubes only, provided your actual tube measures &gt;= your nominal OD and wall this is OK","")</f>
        <v/>
      </c>
      <c r="J30" s="6"/>
      <c r="K30" s="6"/>
      <c r="L30" s="6"/>
      <c r="M30" s="6"/>
      <c r="N30" s="6"/>
      <c r="O30" s="36"/>
      <c r="P30" s="6"/>
      <c r="Q30" s="6"/>
      <c r="R30" s="6"/>
      <c r="S30" s="6"/>
      <c r="T30" s="6"/>
      <c r="U30" s="6"/>
      <c r="V30" s="6"/>
      <c r="W30" s="6"/>
      <c r="X30" s="6"/>
      <c r="Y30" s="6"/>
      <c r="Z30" s="6"/>
    </row>
    <row r="31" spans="1:26" ht="12.75" customHeight="1">
      <c r="A31" s="6"/>
      <c r="B31" s="31" t="s">
        <v>124</v>
      </c>
      <c r="C31" s="33">
        <f>C$28*C11/1000000</f>
        <v>32843.466237689128</v>
      </c>
      <c r="D31" s="36"/>
      <c r="E31" s="33">
        <f>IF(F2="Composite only","",E$28*E11/1000000)</f>
        <v>161870.56147621409</v>
      </c>
      <c r="F31" s="33" t="str">
        <f>IF(F26="Tubing Only","",F28*F9/1000000)</f>
        <v/>
      </c>
      <c r="G31" s="33">
        <f t="shared" si="0"/>
        <v>161870.56147621409</v>
      </c>
      <c r="H31" s="39">
        <f t="shared" si="1"/>
        <v>492.85468319559232</v>
      </c>
      <c r="I31" s="6" t="str">
        <f>IF(AND(95&lt;H31,H31&lt;100),"For tubes only, provided your actual tube measures &gt;= your nominal OD and wall this is OK","")</f>
        <v/>
      </c>
      <c r="J31" s="6"/>
      <c r="K31" s="6"/>
      <c r="L31" s="6"/>
      <c r="M31" s="6"/>
      <c r="N31" s="6"/>
      <c r="O31" s="36"/>
      <c r="P31" s="6"/>
      <c r="Q31" s="6"/>
      <c r="R31" s="6"/>
      <c r="S31" s="6"/>
      <c r="T31" s="6"/>
      <c r="U31" s="6"/>
      <c r="V31" s="6"/>
      <c r="W31" s="6"/>
      <c r="X31" s="6"/>
      <c r="Y31" s="6"/>
      <c r="Z31" s="6"/>
    </row>
    <row r="32" spans="1:26" ht="12.75" customHeight="1">
      <c r="A32" s="6"/>
      <c r="B32" s="31" t="s">
        <v>125</v>
      </c>
      <c r="C32" s="33">
        <f>IF(C14=0,"",C$28*C12/1000000)</f>
        <v>54739.110396148542</v>
      </c>
      <c r="D32" s="36"/>
      <c r="E32" s="33">
        <f>IF(F2="Composite only","",E$28*E12/1000000)</f>
        <v>269784.26912702346</v>
      </c>
      <c r="F32" s="33" t="str">
        <f>IF(F26="tubing only","",F28*F10/1000000)</f>
        <v/>
      </c>
      <c r="G32" s="33">
        <f t="shared" si="0"/>
        <v>269784.26912702346</v>
      </c>
      <c r="H32" s="39">
        <f t="shared" si="1"/>
        <v>492.85468319559237</v>
      </c>
      <c r="I32" s="6" t="str">
        <f>IF(AND(95&lt;H32,H32&lt;100),"For tubes only, provided your actual tube measures &gt;= your nominal OD and wall this is OK","")</f>
        <v/>
      </c>
      <c r="J32" s="6"/>
      <c r="K32" s="6"/>
      <c r="L32" s="6"/>
      <c r="M32" s="6"/>
      <c r="N32" s="6"/>
      <c r="O32" s="36"/>
      <c r="P32" s="6"/>
      <c r="Q32" s="6"/>
      <c r="R32" s="6"/>
      <c r="S32" s="6"/>
      <c r="T32" s="6"/>
      <c r="U32" s="6"/>
      <c r="V32" s="6"/>
      <c r="W32" s="6"/>
      <c r="X32" s="6"/>
      <c r="Y32" s="6"/>
      <c r="Z32" s="6"/>
    </row>
    <row r="33" spans="1:26" ht="12.75" customHeight="1">
      <c r="A33" s="6"/>
      <c r="B33" s="31" t="s">
        <v>126</v>
      </c>
      <c r="C33" s="33">
        <f>C14*4*C10*C26/(0.5*C24*1)</f>
        <v>1539.5337774689763</v>
      </c>
      <c r="D33" s="6"/>
      <c r="E33" s="33">
        <f>IF(F2="Composite only","",E14*4*E10*E26/(0.5*E24*1))</f>
        <v>6858.4689461712615</v>
      </c>
      <c r="F33" s="33" t="str">
        <f>IF(F26="tubing only","",4*F10*F26/(0.001*0.5*F18*1))</f>
        <v/>
      </c>
      <c r="G33" s="33">
        <f t="shared" si="0"/>
        <v>6858.4689461712615</v>
      </c>
      <c r="H33" s="39">
        <f t="shared" si="1"/>
        <v>445.48999486368649</v>
      </c>
      <c r="I33" s="6"/>
      <c r="J33" s="6"/>
      <c r="K33" s="6"/>
      <c r="L33" s="6"/>
      <c r="M33" s="6"/>
      <c r="N33" s="6"/>
      <c r="O33" s="6"/>
      <c r="P33" s="6"/>
      <c r="Q33" s="6"/>
      <c r="R33" s="6"/>
      <c r="S33" s="6"/>
      <c r="T33" s="6"/>
      <c r="U33" s="6"/>
      <c r="V33" s="6"/>
      <c r="W33" s="6"/>
      <c r="X33" s="6"/>
      <c r="Y33" s="6"/>
      <c r="Z33" s="6"/>
    </row>
    <row r="34" spans="1:26" ht="12.75" customHeight="1">
      <c r="A34" s="6"/>
      <c r="B34" s="31" t="s">
        <v>127</v>
      </c>
      <c r="C34" s="33">
        <f>IF(C14=0,"",C33*1^3/(48*C27))</f>
        <v>1.1975065616797901E-2</v>
      </c>
      <c r="D34" s="6"/>
      <c r="E34" s="33">
        <f>IF($F$2="tubing only",$C$33*1^3/(48*E27),"")</f>
        <v>2.6880661192990644E-3</v>
      </c>
      <c r="F34" s="33" t="str">
        <f>IF($F$2="tubing only","",$C$33*1^3/(48*F27))</f>
        <v/>
      </c>
      <c r="G34" s="33">
        <f>$C$33*1^3/(48*G27)</f>
        <v>2.6880661192990644E-3</v>
      </c>
      <c r="H34" s="39">
        <f t="shared" si="1"/>
        <v>22.44719323732479</v>
      </c>
      <c r="I34" s="6"/>
      <c r="J34" s="6"/>
      <c r="K34" s="6"/>
      <c r="L34" s="6"/>
      <c r="M34" s="6"/>
      <c r="N34" s="6"/>
      <c r="O34" s="6"/>
      <c r="P34" s="6"/>
      <c r="Q34" s="6"/>
      <c r="R34" s="6"/>
      <c r="S34" s="6"/>
      <c r="T34" s="6"/>
      <c r="U34" s="6"/>
      <c r="V34" s="6"/>
      <c r="W34" s="6"/>
      <c r="X34" s="6"/>
      <c r="Y34" s="6"/>
      <c r="Z34" s="6"/>
    </row>
    <row r="35" spans="1:26" ht="12.75" customHeight="1">
      <c r="A35" s="6"/>
      <c r="B35" s="31" t="s">
        <v>128</v>
      </c>
      <c r="C35" s="33">
        <f>0.5*C33*(C33*1^3/(48*C27))</f>
        <v>9.218009002233865</v>
      </c>
      <c r="D35" s="69"/>
      <c r="E35" s="33">
        <f>IF(E24="no tubes","",0.5*E33*(E33*1^3/(48*E27)))</f>
        <v>41.065307830585795</v>
      </c>
      <c r="F35" s="33" t="str">
        <f>IF(F26="tubing only","",0.5*F33*(F33*1^3/(48*F27)))</f>
        <v/>
      </c>
      <c r="G35" s="33">
        <f>IF($F$2="Tubing only",E35,IF($F$2="Composite only",F35,IF($F$2="Tubes + Composite",E35+F35,"No Type Selected")))</f>
        <v>41.065307830585795</v>
      </c>
      <c r="H35" s="39">
        <f t="shared" si="1"/>
        <v>445.48999486368643</v>
      </c>
      <c r="I35" s="6"/>
      <c r="J35" s="6"/>
      <c r="K35" s="6"/>
      <c r="L35" s="6"/>
      <c r="M35" s="6"/>
      <c r="N35" s="6"/>
      <c r="O35" s="6"/>
      <c r="P35" s="6"/>
      <c r="Q35" s="6"/>
      <c r="R35" s="6"/>
      <c r="S35" s="6"/>
      <c r="T35" s="6"/>
      <c r="U35" s="6"/>
      <c r="V35" s="6"/>
      <c r="W35" s="6"/>
      <c r="X35" s="6"/>
      <c r="Y35" s="6"/>
      <c r="Z35" s="6"/>
    </row>
    <row r="36" spans="1:26" ht="12.75" customHeight="1">
      <c r="A36" s="6"/>
      <c r="B36" s="6"/>
      <c r="C36" s="36"/>
      <c r="D36" s="6"/>
      <c r="E36" s="6"/>
      <c r="F36" s="6"/>
      <c r="G36" s="6"/>
      <c r="H36" s="6"/>
      <c r="I36" s="6"/>
      <c r="J36" s="34" t="s">
        <v>131</v>
      </c>
      <c r="K36" s="34"/>
      <c r="L36" s="6"/>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19"/>
      <c r="L38" s="77"/>
      <c r="M38" s="6"/>
      <c r="N38" s="6"/>
      <c r="O38" s="6"/>
      <c r="P38" s="6"/>
      <c r="Q38" s="6"/>
      <c r="R38" s="6"/>
      <c r="S38" s="6"/>
      <c r="T38" s="6"/>
      <c r="U38" s="6"/>
      <c r="V38" s="6"/>
      <c r="W38" s="6"/>
      <c r="X38" s="6"/>
      <c r="Y38" s="6"/>
      <c r="Z38" s="6"/>
    </row>
    <row r="39" spans="1:26" ht="12.75" customHeight="1">
      <c r="A39" s="6"/>
      <c r="B39" s="78" t="s">
        <v>234</v>
      </c>
      <c r="C39" s="21"/>
      <c r="D39" s="21"/>
      <c r="E39" s="21"/>
      <c r="F39" s="21"/>
      <c r="G39" s="21"/>
      <c r="H39" s="21"/>
      <c r="I39" s="21"/>
      <c r="J39" s="21"/>
      <c r="K39" s="21"/>
      <c r="L39" s="79"/>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21"/>
      <c r="K40" s="21"/>
      <c r="L40" s="79"/>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21"/>
      <c r="K41" s="21"/>
      <c r="L41" s="79"/>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21"/>
      <c r="K42" s="21"/>
      <c r="L42" s="79"/>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21"/>
      <c r="K43" s="21"/>
      <c r="L43" s="79"/>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21"/>
      <c r="K44" s="21"/>
      <c r="L44" s="79"/>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21"/>
      <c r="K45" s="21"/>
      <c r="L45" s="79"/>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21"/>
      <c r="K46" s="21"/>
      <c r="L46" s="79"/>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21"/>
      <c r="K47" s="21"/>
      <c r="L47" s="79"/>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21"/>
      <c r="K48" s="21"/>
      <c r="L48" s="79"/>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21"/>
      <c r="K49" s="21"/>
      <c r="L49" s="79"/>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21"/>
      <c r="K50" s="21"/>
      <c r="L50" s="79"/>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21"/>
      <c r="K51" s="21"/>
      <c r="L51" s="79"/>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21"/>
      <c r="K52" s="21"/>
      <c r="L52" s="79"/>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21"/>
      <c r="K53" s="21"/>
      <c r="L53" s="79"/>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21"/>
      <c r="K54" s="21"/>
      <c r="L54" s="79"/>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21"/>
      <c r="K55" s="21"/>
      <c r="L55" s="79"/>
      <c r="M55" s="6"/>
      <c r="N55" s="6"/>
      <c r="O55" s="6"/>
      <c r="P55" s="6"/>
      <c r="Q55" s="6"/>
      <c r="R55" s="6"/>
      <c r="S55" s="6"/>
      <c r="T55" s="6"/>
      <c r="U55" s="6"/>
      <c r="V55" s="6"/>
      <c r="W55" s="6"/>
      <c r="X55" s="6"/>
      <c r="Y55" s="6"/>
      <c r="Z55" s="6"/>
    </row>
    <row r="56" spans="1:26" ht="12.75" customHeight="1">
      <c r="A56" s="6"/>
      <c r="B56" s="20"/>
      <c r="C56" s="21"/>
      <c r="D56" s="21"/>
      <c r="E56" s="21"/>
      <c r="F56" s="21"/>
      <c r="G56" s="21"/>
      <c r="H56" s="21"/>
      <c r="I56" s="21"/>
      <c r="J56" s="21"/>
      <c r="K56" s="21"/>
      <c r="L56" s="79"/>
      <c r="M56" s="6"/>
      <c r="N56" s="6"/>
      <c r="O56" s="6"/>
      <c r="P56" s="6"/>
      <c r="Q56" s="6"/>
      <c r="R56" s="6"/>
      <c r="S56" s="6"/>
      <c r="T56" s="6"/>
      <c r="U56" s="6"/>
      <c r="V56" s="6"/>
      <c r="W56" s="6"/>
      <c r="X56" s="6"/>
      <c r="Y56" s="6"/>
      <c r="Z56" s="6"/>
    </row>
    <row r="57" spans="1:26" ht="12.75" customHeight="1">
      <c r="A57" s="6"/>
      <c r="B57" s="20"/>
      <c r="C57" s="21"/>
      <c r="D57" s="21"/>
      <c r="E57" s="21"/>
      <c r="F57" s="21"/>
      <c r="G57" s="21"/>
      <c r="H57" s="21"/>
      <c r="I57" s="21"/>
      <c r="J57" s="21"/>
      <c r="K57" s="21"/>
      <c r="L57" s="79"/>
      <c r="M57" s="6"/>
      <c r="N57" s="6"/>
      <c r="O57" s="6"/>
      <c r="P57" s="6"/>
      <c r="Q57" s="6"/>
      <c r="R57" s="6"/>
      <c r="S57" s="6"/>
      <c r="T57" s="6"/>
      <c r="U57" s="6"/>
      <c r="V57" s="6"/>
      <c r="W57" s="6"/>
      <c r="X57" s="6"/>
      <c r="Y57" s="6"/>
      <c r="Z57" s="6"/>
    </row>
    <row r="58" spans="1:26" ht="12.75" customHeight="1">
      <c r="A58" s="6"/>
      <c r="B58" s="20"/>
      <c r="C58" s="21"/>
      <c r="D58" s="21"/>
      <c r="E58" s="21"/>
      <c r="F58" s="21"/>
      <c r="G58" s="21"/>
      <c r="H58" s="21"/>
      <c r="I58" s="21"/>
      <c r="J58" s="21"/>
      <c r="K58" s="21"/>
      <c r="L58" s="79"/>
      <c r="M58" s="6"/>
      <c r="N58" s="6"/>
      <c r="O58" s="6"/>
      <c r="P58" s="6"/>
      <c r="Q58" s="6"/>
      <c r="R58" s="6"/>
      <c r="S58" s="6"/>
      <c r="T58" s="6"/>
      <c r="U58" s="6"/>
      <c r="V58" s="6"/>
      <c r="W58" s="6"/>
      <c r="X58" s="6"/>
      <c r="Y58" s="6"/>
      <c r="Z58" s="6"/>
    </row>
    <row r="59" spans="1:26" ht="12.75" customHeight="1">
      <c r="A59" s="6"/>
      <c r="B59" s="20"/>
      <c r="C59" s="21"/>
      <c r="D59" s="21"/>
      <c r="E59" s="21"/>
      <c r="F59" s="21"/>
      <c r="G59" s="21"/>
      <c r="H59" s="21"/>
      <c r="I59" s="21"/>
      <c r="J59" s="21"/>
      <c r="K59" s="21"/>
      <c r="L59" s="79"/>
      <c r="M59" s="6"/>
      <c r="N59" s="6"/>
      <c r="O59" s="6"/>
      <c r="P59" s="6"/>
      <c r="Q59" s="6"/>
      <c r="R59" s="6"/>
      <c r="S59" s="6"/>
      <c r="T59" s="6"/>
      <c r="U59" s="6"/>
      <c r="V59" s="6"/>
      <c r="W59" s="6"/>
      <c r="X59" s="6"/>
      <c r="Y59" s="6"/>
      <c r="Z59" s="6"/>
    </row>
    <row r="60" spans="1:26" ht="12.75" customHeight="1">
      <c r="A60" s="6"/>
      <c r="B60" s="20"/>
      <c r="C60" s="21"/>
      <c r="D60" s="21"/>
      <c r="E60" s="21"/>
      <c r="F60" s="21"/>
      <c r="G60" s="21"/>
      <c r="H60" s="21"/>
      <c r="I60" s="21"/>
      <c r="J60" s="21"/>
      <c r="K60" s="21"/>
      <c r="L60" s="79"/>
      <c r="M60" s="6"/>
      <c r="N60" s="6"/>
      <c r="O60" s="6"/>
      <c r="P60" s="6"/>
      <c r="Q60" s="6"/>
      <c r="R60" s="6"/>
      <c r="S60" s="6"/>
      <c r="T60" s="6"/>
      <c r="U60" s="6"/>
      <c r="V60" s="6"/>
      <c r="W60" s="6"/>
      <c r="X60" s="6"/>
      <c r="Y60" s="6"/>
      <c r="Z60" s="6"/>
    </row>
    <row r="61" spans="1:26" ht="12.75" customHeight="1">
      <c r="A61" s="6"/>
      <c r="B61" s="20"/>
      <c r="C61" s="21"/>
      <c r="D61" s="21"/>
      <c r="E61" s="21"/>
      <c r="F61" s="21"/>
      <c r="G61" s="21"/>
      <c r="H61" s="21"/>
      <c r="I61" s="21"/>
      <c r="J61" s="21"/>
      <c r="K61" s="21"/>
      <c r="L61" s="79"/>
      <c r="M61" s="6"/>
      <c r="N61" s="6"/>
      <c r="O61" s="6"/>
      <c r="P61" s="6"/>
      <c r="Q61" s="6"/>
      <c r="R61" s="6"/>
      <c r="S61" s="6"/>
      <c r="T61" s="6"/>
      <c r="U61" s="6"/>
      <c r="V61" s="6"/>
      <c r="W61" s="6"/>
      <c r="X61" s="6"/>
      <c r="Y61" s="6"/>
      <c r="Z61" s="6"/>
    </row>
    <row r="62" spans="1:26" ht="12.75" customHeight="1">
      <c r="A62" s="6"/>
      <c r="B62" s="20"/>
      <c r="C62" s="21"/>
      <c r="D62" s="21"/>
      <c r="E62" s="21"/>
      <c r="F62" s="21"/>
      <c r="G62" s="21"/>
      <c r="H62" s="21"/>
      <c r="I62" s="21"/>
      <c r="J62" s="21"/>
      <c r="K62" s="21"/>
      <c r="L62" s="79"/>
      <c r="M62" s="6"/>
      <c r="N62" s="6"/>
      <c r="O62" s="6"/>
      <c r="P62" s="6"/>
      <c r="Q62" s="6"/>
      <c r="R62" s="6"/>
      <c r="S62" s="6"/>
      <c r="T62" s="6"/>
      <c r="U62" s="6"/>
      <c r="V62" s="6"/>
      <c r="W62" s="6"/>
      <c r="X62" s="6"/>
      <c r="Y62" s="6"/>
      <c r="Z62" s="6"/>
    </row>
    <row r="63" spans="1:26" ht="12.75" customHeight="1">
      <c r="A63" s="6"/>
      <c r="B63" s="20"/>
      <c r="C63" s="21"/>
      <c r="D63" s="21"/>
      <c r="E63" s="21"/>
      <c r="F63" s="21"/>
      <c r="G63" s="21"/>
      <c r="H63" s="21"/>
      <c r="I63" s="21"/>
      <c r="J63" s="21"/>
      <c r="K63" s="21"/>
      <c r="L63" s="79"/>
      <c r="M63" s="6"/>
      <c r="N63" s="6"/>
      <c r="O63" s="6"/>
      <c r="P63" s="6"/>
      <c r="Q63" s="6"/>
      <c r="R63" s="6"/>
      <c r="S63" s="6"/>
      <c r="T63" s="6"/>
      <c r="U63" s="6"/>
      <c r="V63" s="6"/>
      <c r="W63" s="6"/>
      <c r="X63" s="6"/>
      <c r="Y63" s="6"/>
      <c r="Z63" s="6"/>
    </row>
    <row r="64" spans="1:26" ht="12.75" customHeight="1">
      <c r="A64" s="6"/>
      <c r="B64" s="20"/>
      <c r="C64" s="21"/>
      <c r="D64" s="21"/>
      <c r="E64" s="21"/>
      <c r="F64" s="21"/>
      <c r="G64" s="21"/>
      <c r="H64" s="21"/>
      <c r="I64" s="21"/>
      <c r="J64" s="21"/>
      <c r="K64" s="21"/>
      <c r="L64" s="79"/>
      <c r="M64" s="6"/>
      <c r="N64" s="6"/>
      <c r="O64" s="6"/>
      <c r="P64" s="6"/>
      <c r="Q64" s="6"/>
      <c r="R64" s="6"/>
      <c r="S64" s="6"/>
      <c r="T64" s="6"/>
      <c r="U64" s="6"/>
      <c r="V64" s="6"/>
      <c r="W64" s="6"/>
      <c r="X64" s="6"/>
      <c r="Y64" s="6"/>
      <c r="Z64" s="6"/>
    </row>
    <row r="65" spans="1:26" ht="12.75" customHeight="1">
      <c r="A65" s="6"/>
      <c r="B65" s="20"/>
      <c r="C65" s="21"/>
      <c r="D65" s="21"/>
      <c r="E65" s="21"/>
      <c r="F65" s="21"/>
      <c r="G65" s="21"/>
      <c r="H65" s="21"/>
      <c r="I65" s="21"/>
      <c r="J65" s="21"/>
      <c r="K65" s="21"/>
      <c r="L65" s="79"/>
      <c r="M65" s="6"/>
      <c r="N65" s="6"/>
      <c r="O65" s="6"/>
      <c r="P65" s="6"/>
      <c r="Q65" s="6"/>
      <c r="R65" s="6"/>
      <c r="S65" s="6"/>
      <c r="T65" s="6"/>
      <c r="U65" s="6"/>
      <c r="V65" s="6"/>
      <c r="W65" s="6"/>
      <c r="X65" s="6"/>
      <c r="Y65" s="6"/>
      <c r="Z65" s="6"/>
    </row>
    <row r="66" spans="1:26" ht="12.75" customHeight="1">
      <c r="A66" s="6"/>
      <c r="B66" s="20"/>
      <c r="C66" s="21"/>
      <c r="D66" s="21"/>
      <c r="E66" s="21"/>
      <c r="F66" s="21"/>
      <c r="G66" s="21"/>
      <c r="H66" s="21"/>
      <c r="I66" s="21"/>
      <c r="J66" s="21"/>
      <c r="K66" s="21"/>
      <c r="L66" s="79"/>
      <c r="M66" s="6"/>
      <c r="N66" s="6"/>
      <c r="O66" s="6"/>
      <c r="P66" s="6"/>
      <c r="Q66" s="6"/>
      <c r="R66" s="6"/>
      <c r="S66" s="6"/>
      <c r="T66" s="6"/>
      <c r="U66" s="6"/>
      <c r="V66" s="6"/>
      <c r="W66" s="6"/>
      <c r="X66" s="6"/>
      <c r="Y66" s="6"/>
      <c r="Z66" s="6"/>
    </row>
    <row r="67" spans="1:26" ht="12.75" customHeight="1">
      <c r="A67" s="6"/>
      <c r="B67" s="20"/>
      <c r="C67" s="21"/>
      <c r="D67" s="21"/>
      <c r="E67" s="21"/>
      <c r="F67" s="21"/>
      <c r="G67" s="21"/>
      <c r="H67" s="21"/>
      <c r="I67" s="21"/>
      <c r="J67" s="21"/>
      <c r="K67" s="21"/>
      <c r="L67" s="79"/>
      <c r="M67" s="6"/>
      <c r="N67" s="6"/>
      <c r="O67" s="6"/>
      <c r="P67" s="6"/>
      <c r="Q67" s="6"/>
      <c r="R67" s="6"/>
      <c r="S67" s="6"/>
      <c r="T67" s="6"/>
      <c r="U67" s="6"/>
      <c r="V67" s="6"/>
      <c r="W67" s="6"/>
      <c r="X67" s="6"/>
      <c r="Y67" s="6"/>
      <c r="Z67" s="6"/>
    </row>
    <row r="68" spans="1:26" ht="12.75" customHeight="1">
      <c r="A68" s="6"/>
      <c r="B68" s="20"/>
      <c r="C68" s="21"/>
      <c r="D68" s="21"/>
      <c r="E68" s="21"/>
      <c r="F68" s="21"/>
      <c r="G68" s="21"/>
      <c r="H68" s="21"/>
      <c r="I68" s="21"/>
      <c r="J68" s="21"/>
      <c r="K68" s="21"/>
      <c r="L68" s="79"/>
      <c r="M68" s="6"/>
      <c r="N68" s="6"/>
      <c r="O68" s="6"/>
      <c r="P68" s="6"/>
      <c r="Q68" s="6"/>
      <c r="R68" s="6"/>
      <c r="S68" s="6"/>
      <c r="T68" s="6"/>
      <c r="U68" s="6"/>
      <c r="V68" s="6"/>
      <c r="W68" s="6"/>
      <c r="X68" s="6"/>
      <c r="Y68" s="6"/>
      <c r="Z68" s="6"/>
    </row>
    <row r="69" spans="1:26" ht="12.75" customHeight="1">
      <c r="A69" s="6"/>
      <c r="B69" s="20"/>
      <c r="C69" s="21"/>
      <c r="D69" s="21"/>
      <c r="E69" s="21"/>
      <c r="F69" s="21"/>
      <c r="G69" s="21"/>
      <c r="H69" s="21"/>
      <c r="I69" s="21"/>
      <c r="J69" s="21"/>
      <c r="K69" s="21"/>
      <c r="L69" s="79"/>
      <c r="M69" s="6"/>
      <c r="N69" s="6"/>
      <c r="O69" s="6"/>
      <c r="P69" s="6"/>
      <c r="Q69" s="6"/>
      <c r="R69" s="6"/>
      <c r="S69" s="6"/>
      <c r="T69" s="6"/>
      <c r="U69" s="6"/>
      <c r="V69" s="6"/>
      <c r="W69" s="6"/>
      <c r="X69" s="6"/>
      <c r="Y69" s="6"/>
      <c r="Z69" s="6"/>
    </row>
    <row r="70" spans="1:26" ht="12.75" customHeight="1">
      <c r="A70" s="6"/>
      <c r="B70" s="20"/>
      <c r="C70" s="21"/>
      <c r="D70" s="21"/>
      <c r="E70" s="21"/>
      <c r="F70" s="21"/>
      <c r="G70" s="21"/>
      <c r="H70" s="21"/>
      <c r="I70" s="21"/>
      <c r="J70" s="21"/>
      <c r="K70" s="21"/>
      <c r="L70" s="79"/>
      <c r="M70" s="6"/>
      <c r="N70" s="6"/>
      <c r="O70" s="6"/>
      <c r="P70" s="6"/>
      <c r="Q70" s="6"/>
      <c r="R70" s="6"/>
      <c r="S70" s="6"/>
      <c r="T70" s="6"/>
      <c r="U70" s="6"/>
      <c r="V70" s="6"/>
      <c r="W70" s="6"/>
      <c r="X70" s="6"/>
      <c r="Y70" s="6"/>
      <c r="Z70" s="6"/>
    </row>
    <row r="71" spans="1:26" ht="12.75" customHeight="1">
      <c r="A71" s="6"/>
      <c r="B71" s="20"/>
      <c r="C71" s="21"/>
      <c r="D71" s="21"/>
      <c r="E71" s="21"/>
      <c r="F71" s="21"/>
      <c r="G71" s="21"/>
      <c r="H71" s="21"/>
      <c r="I71" s="21"/>
      <c r="J71" s="21"/>
      <c r="K71" s="21"/>
      <c r="L71" s="79"/>
      <c r="M71" s="6"/>
      <c r="N71" s="6"/>
      <c r="O71" s="6"/>
      <c r="P71" s="6"/>
      <c r="Q71" s="6"/>
      <c r="R71" s="6"/>
      <c r="S71" s="6"/>
      <c r="T71" s="6"/>
      <c r="U71" s="6"/>
      <c r="V71" s="6"/>
      <c r="W71" s="6"/>
      <c r="X71" s="6"/>
      <c r="Y71" s="6"/>
      <c r="Z71" s="6"/>
    </row>
    <row r="72" spans="1:26" ht="12.75" customHeight="1">
      <c r="A72" s="6"/>
      <c r="B72" s="20"/>
      <c r="C72" s="21"/>
      <c r="D72" s="21"/>
      <c r="E72" s="21"/>
      <c r="F72" s="21"/>
      <c r="G72" s="21"/>
      <c r="H72" s="21"/>
      <c r="I72" s="21"/>
      <c r="J72" s="21"/>
      <c r="K72" s="21"/>
      <c r="L72" s="79"/>
      <c r="M72" s="6"/>
      <c r="N72" s="6"/>
      <c r="O72" s="6"/>
      <c r="P72" s="6"/>
      <c r="Q72" s="6"/>
      <c r="R72" s="6"/>
      <c r="S72" s="6"/>
      <c r="T72" s="6"/>
      <c r="U72" s="6"/>
      <c r="V72" s="6"/>
      <c r="W72" s="6"/>
      <c r="X72" s="6"/>
      <c r="Y72" s="6"/>
      <c r="Z72" s="6"/>
    </row>
    <row r="73" spans="1:26" ht="12.75" customHeight="1">
      <c r="A73" s="6"/>
      <c r="B73" s="20"/>
      <c r="C73" s="21"/>
      <c r="D73" s="21"/>
      <c r="E73" s="21"/>
      <c r="F73" s="21"/>
      <c r="G73" s="21"/>
      <c r="H73" s="21"/>
      <c r="I73" s="21"/>
      <c r="J73" s="21"/>
      <c r="K73" s="21"/>
      <c r="L73" s="79"/>
      <c r="M73" s="6"/>
      <c r="N73" s="6"/>
      <c r="O73" s="6"/>
      <c r="P73" s="6"/>
      <c r="Q73" s="6"/>
      <c r="R73" s="6"/>
      <c r="S73" s="6"/>
      <c r="T73" s="6"/>
      <c r="U73" s="6"/>
      <c r="V73" s="6"/>
      <c r="W73" s="6"/>
      <c r="X73" s="6"/>
      <c r="Y73" s="6"/>
      <c r="Z73" s="6"/>
    </row>
    <row r="74" spans="1:26" ht="12.75" customHeight="1">
      <c r="A74" s="6"/>
      <c r="B74" s="20"/>
      <c r="C74" s="21"/>
      <c r="D74" s="21"/>
      <c r="E74" s="21"/>
      <c r="F74" s="21"/>
      <c r="G74" s="21"/>
      <c r="H74" s="21"/>
      <c r="I74" s="21"/>
      <c r="J74" s="21"/>
      <c r="K74" s="21"/>
      <c r="L74" s="79"/>
      <c r="M74" s="6"/>
      <c r="N74" s="6"/>
      <c r="O74" s="6"/>
      <c r="P74" s="6"/>
      <c r="Q74" s="6"/>
      <c r="R74" s="6"/>
      <c r="S74" s="6"/>
      <c r="T74" s="6"/>
      <c r="U74" s="6"/>
      <c r="V74" s="6"/>
      <c r="W74" s="6"/>
      <c r="X74" s="6"/>
      <c r="Y74" s="6"/>
      <c r="Z74" s="6"/>
    </row>
    <row r="75" spans="1:26" ht="12.75" customHeight="1">
      <c r="A75" s="6"/>
      <c r="B75" s="20"/>
      <c r="C75" s="21"/>
      <c r="D75" s="21"/>
      <c r="E75" s="21"/>
      <c r="F75" s="21"/>
      <c r="G75" s="21"/>
      <c r="H75" s="21"/>
      <c r="I75" s="21"/>
      <c r="J75" s="21"/>
      <c r="K75" s="21"/>
      <c r="L75" s="79"/>
      <c r="M75" s="6"/>
      <c r="N75" s="6"/>
      <c r="O75" s="6"/>
      <c r="P75" s="6"/>
      <c r="Q75" s="6"/>
      <c r="R75" s="6"/>
      <c r="S75" s="6"/>
      <c r="T75" s="6"/>
      <c r="U75" s="6"/>
      <c r="V75" s="6"/>
      <c r="W75" s="6"/>
      <c r="X75" s="6"/>
      <c r="Y75" s="6"/>
      <c r="Z75" s="6"/>
    </row>
    <row r="76" spans="1:26" ht="12.75" customHeight="1">
      <c r="A76" s="6"/>
      <c r="B76" s="20"/>
      <c r="C76" s="21"/>
      <c r="D76" s="21"/>
      <c r="E76" s="21"/>
      <c r="F76" s="21"/>
      <c r="G76" s="21"/>
      <c r="H76" s="21"/>
      <c r="I76" s="21"/>
      <c r="J76" s="21"/>
      <c r="K76" s="21"/>
      <c r="L76" s="79"/>
      <c r="M76" s="6"/>
      <c r="N76" s="6"/>
      <c r="O76" s="6"/>
      <c r="P76" s="6"/>
      <c r="Q76" s="6"/>
      <c r="R76" s="6"/>
      <c r="S76" s="6"/>
      <c r="T76" s="6"/>
      <c r="U76" s="6"/>
      <c r="V76" s="6"/>
      <c r="W76" s="6"/>
      <c r="X76" s="6"/>
      <c r="Y76" s="6"/>
      <c r="Z76" s="6"/>
    </row>
    <row r="77" spans="1:26" ht="12.75" customHeight="1">
      <c r="A77" s="6"/>
      <c r="B77" s="20"/>
      <c r="C77" s="21"/>
      <c r="D77" s="21"/>
      <c r="E77" s="21"/>
      <c r="F77" s="21"/>
      <c r="G77" s="21"/>
      <c r="H77" s="21"/>
      <c r="I77" s="21"/>
      <c r="J77" s="21"/>
      <c r="K77" s="21"/>
      <c r="L77" s="79"/>
      <c r="M77" s="6"/>
      <c r="N77" s="6"/>
      <c r="O77" s="6"/>
      <c r="P77" s="6"/>
      <c r="Q77" s="6"/>
      <c r="R77" s="6"/>
      <c r="S77" s="6"/>
      <c r="T77" s="6"/>
      <c r="U77" s="6"/>
      <c r="V77" s="6"/>
      <c r="W77" s="6"/>
      <c r="X77" s="6"/>
      <c r="Y77" s="6"/>
      <c r="Z77" s="6"/>
    </row>
    <row r="78" spans="1:26" ht="12.75" customHeight="1">
      <c r="A78" s="6"/>
      <c r="B78" s="20"/>
      <c r="C78" s="21"/>
      <c r="D78" s="21"/>
      <c r="E78" s="21"/>
      <c r="F78" s="21"/>
      <c r="G78" s="21"/>
      <c r="H78" s="21"/>
      <c r="I78" s="21"/>
      <c r="J78" s="21"/>
      <c r="K78" s="21"/>
      <c r="L78" s="79"/>
      <c r="M78" s="6"/>
      <c r="N78" s="6"/>
      <c r="O78" s="6"/>
      <c r="P78" s="6"/>
      <c r="Q78" s="6"/>
      <c r="R78" s="6"/>
      <c r="S78" s="6"/>
      <c r="T78" s="6"/>
      <c r="U78" s="6"/>
      <c r="V78" s="6"/>
      <c r="W78" s="6"/>
      <c r="X78" s="6"/>
      <c r="Y78" s="6"/>
      <c r="Z78" s="6"/>
    </row>
    <row r="79" spans="1:26" ht="12.75" customHeight="1">
      <c r="A79" s="6"/>
      <c r="B79" s="20"/>
      <c r="C79" s="21"/>
      <c r="D79" s="21"/>
      <c r="E79" s="21"/>
      <c r="F79" s="21"/>
      <c r="G79" s="21"/>
      <c r="H79" s="21"/>
      <c r="I79" s="21"/>
      <c r="J79" s="21"/>
      <c r="K79" s="21"/>
      <c r="L79" s="79"/>
      <c r="M79" s="6"/>
      <c r="N79" s="6"/>
      <c r="O79" s="6"/>
      <c r="P79" s="6"/>
      <c r="Q79" s="6"/>
      <c r="R79" s="6"/>
      <c r="S79" s="6"/>
      <c r="T79" s="6"/>
      <c r="U79" s="6"/>
      <c r="V79" s="6"/>
      <c r="W79" s="6"/>
      <c r="X79" s="6"/>
      <c r="Y79" s="6"/>
      <c r="Z79" s="6"/>
    </row>
    <row r="80" spans="1:26" ht="12.75" customHeight="1">
      <c r="A80" s="6"/>
      <c r="B80" s="20"/>
      <c r="C80" s="21"/>
      <c r="D80" s="21"/>
      <c r="E80" s="21"/>
      <c r="F80" s="21"/>
      <c r="G80" s="21"/>
      <c r="H80" s="21"/>
      <c r="I80" s="21"/>
      <c r="J80" s="21"/>
      <c r="K80" s="21"/>
      <c r="L80" s="79"/>
      <c r="M80" s="6"/>
      <c r="N80" s="6"/>
      <c r="O80" s="6"/>
      <c r="P80" s="6"/>
      <c r="Q80" s="6"/>
      <c r="R80" s="6"/>
      <c r="S80" s="6"/>
      <c r="T80" s="6"/>
      <c r="U80" s="6"/>
      <c r="V80" s="6"/>
      <c r="W80" s="6"/>
      <c r="X80" s="6"/>
      <c r="Y80" s="6"/>
      <c r="Z80" s="6"/>
    </row>
    <row r="81" spans="1:26" ht="12.75" customHeight="1">
      <c r="A81" s="6"/>
      <c r="B81" s="20"/>
      <c r="C81" s="21"/>
      <c r="D81" s="21"/>
      <c r="E81" s="21"/>
      <c r="F81" s="21"/>
      <c r="G81" s="21"/>
      <c r="H81" s="21"/>
      <c r="I81" s="21"/>
      <c r="J81" s="21"/>
      <c r="K81" s="21"/>
      <c r="L81" s="79"/>
      <c r="M81" s="6"/>
      <c r="N81" s="6"/>
      <c r="O81" s="6"/>
      <c r="P81" s="6"/>
      <c r="Q81" s="6"/>
      <c r="R81" s="6"/>
      <c r="S81" s="6"/>
      <c r="T81" s="6"/>
      <c r="U81" s="6"/>
      <c r="V81" s="6"/>
      <c r="W81" s="6"/>
      <c r="X81" s="6"/>
      <c r="Y81" s="6"/>
      <c r="Z81" s="6"/>
    </row>
    <row r="82" spans="1:26" ht="12.75" customHeight="1">
      <c r="A82" s="6"/>
      <c r="B82" s="20"/>
      <c r="C82" s="21"/>
      <c r="D82" s="21"/>
      <c r="E82" s="21"/>
      <c r="F82" s="21"/>
      <c r="G82" s="21"/>
      <c r="H82" s="21"/>
      <c r="I82" s="21"/>
      <c r="J82" s="21"/>
      <c r="K82" s="21"/>
      <c r="L82" s="79"/>
      <c r="M82" s="6"/>
      <c r="N82" s="6"/>
      <c r="O82" s="6"/>
      <c r="P82" s="6"/>
      <c r="Q82" s="6"/>
      <c r="R82" s="6"/>
      <c r="S82" s="6"/>
      <c r="T82" s="6"/>
      <c r="U82" s="6"/>
      <c r="V82" s="6"/>
      <c r="W82" s="6"/>
      <c r="X82" s="6"/>
      <c r="Y82" s="6"/>
      <c r="Z82" s="6"/>
    </row>
    <row r="83" spans="1:26" ht="12.75" customHeight="1">
      <c r="A83" s="6"/>
      <c r="B83" s="20"/>
      <c r="C83" s="21"/>
      <c r="D83" s="21"/>
      <c r="E83" s="21"/>
      <c r="F83" s="21"/>
      <c r="G83" s="21"/>
      <c r="H83" s="21"/>
      <c r="I83" s="21"/>
      <c r="J83" s="21"/>
      <c r="K83" s="21"/>
      <c r="L83" s="79"/>
      <c r="M83" s="6"/>
      <c r="N83" s="6"/>
      <c r="O83" s="6"/>
      <c r="P83" s="6"/>
      <c r="Q83" s="6"/>
      <c r="R83" s="6"/>
      <c r="S83" s="6"/>
      <c r="T83" s="6"/>
      <c r="U83" s="6"/>
      <c r="V83" s="6"/>
      <c r="W83" s="6"/>
      <c r="X83" s="6"/>
      <c r="Y83" s="6"/>
      <c r="Z83" s="6"/>
    </row>
    <row r="84" spans="1:26" ht="12.75" customHeight="1">
      <c r="A84" s="6"/>
      <c r="B84" s="20"/>
      <c r="C84" s="21"/>
      <c r="D84" s="21"/>
      <c r="E84" s="21"/>
      <c r="F84" s="21"/>
      <c r="G84" s="21"/>
      <c r="H84" s="21"/>
      <c r="I84" s="21"/>
      <c r="J84" s="21"/>
      <c r="K84" s="21"/>
      <c r="L84" s="79"/>
      <c r="M84" s="6"/>
      <c r="N84" s="6"/>
      <c r="O84" s="6"/>
      <c r="P84" s="6"/>
      <c r="Q84" s="6"/>
      <c r="R84" s="6"/>
      <c r="S84" s="6"/>
      <c r="T84" s="6"/>
      <c r="U84" s="6"/>
      <c r="V84" s="6"/>
      <c r="W84" s="6"/>
      <c r="X84" s="6"/>
      <c r="Y84" s="6"/>
      <c r="Z84" s="6"/>
    </row>
    <row r="85" spans="1:26" ht="12.75" customHeight="1">
      <c r="A85" s="6"/>
      <c r="B85" s="20"/>
      <c r="C85" s="21"/>
      <c r="D85" s="21"/>
      <c r="E85" s="21"/>
      <c r="F85" s="21"/>
      <c r="G85" s="21"/>
      <c r="H85" s="21"/>
      <c r="I85" s="21"/>
      <c r="J85" s="21"/>
      <c r="K85" s="21"/>
      <c r="L85" s="79"/>
      <c r="M85" s="6"/>
      <c r="N85" s="6"/>
      <c r="O85" s="6"/>
      <c r="P85" s="6"/>
      <c r="Q85" s="6"/>
      <c r="R85" s="6"/>
      <c r="S85" s="6"/>
      <c r="T85" s="6"/>
      <c r="U85" s="6"/>
      <c r="V85" s="6"/>
      <c r="W85" s="6"/>
      <c r="X85" s="6"/>
      <c r="Y85" s="6"/>
      <c r="Z85" s="6"/>
    </row>
    <row r="86" spans="1:26" ht="12.75" customHeight="1">
      <c r="A86" s="6"/>
      <c r="B86" s="20"/>
      <c r="C86" s="21"/>
      <c r="D86" s="21"/>
      <c r="E86" s="21"/>
      <c r="F86" s="21"/>
      <c r="G86" s="21"/>
      <c r="H86" s="21"/>
      <c r="I86" s="21"/>
      <c r="J86" s="21"/>
      <c r="K86" s="21"/>
      <c r="L86" s="79"/>
      <c r="M86" s="6"/>
      <c r="N86" s="6"/>
      <c r="O86" s="6"/>
      <c r="P86" s="6"/>
      <c r="Q86" s="6"/>
      <c r="R86" s="6"/>
      <c r="S86" s="6"/>
      <c r="T86" s="6"/>
      <c r="U86" s="6"/>
      <c r="V86" s="6"/>
      <c r="W86" s="6"/>
      <c r="X86" s="6"/>
      <c r="Y86" s="6"/>
      <c r="Z86" s="6"/>
    </row>
    <row r="87" spans="1:26" ht="12.75" customHeight="1">
      <c r="A87" s="6"/>
      <c r="B87" s="20"/>
      <c r="C87" s="21"/>
      <c r="D87" s="21"/>
      <c r="E87" s="21"/>
      <c r="F87" s="21"/>
      <c r="G87" s="21"/>
      <c r="H87" s="21"/>
      <c r="I87" s="21"/>
      <c r="J87" s="21"/>
      <c r="K87" s="21"/>
      <c r="L87" s="79"/>
      <c r="M87" s="6"/>
      <c r="N87" s="6"/>
      <c r="O87" s="6"/>
      <c r="P87" s="6"/>
      <c r="Q87" s="6"/>
      <c r="R87" s="6"/>
      <c r="S87" s="6"/>
      <c r="T87" s="6"/>
      <c r="U87" s="6"/>
      <c r="V87" s="6"/>
      <c r="W87" s="6"/>
      <c r="X87" s="6"/>
      <c r="Y87" s="6"/>
      <c r="Z87" s="6"/>
    </row>
    <row r="88" spans="1:26" ht="12.75" customHeight="1">
      <c r="A88" s="6"/>
      <c r="B88" s="20"/>
      <c r="C88" s="21"/>
      <c r="D88" s="21"/>
      <c r="E88" s="21"/>
      <c r="F88" s="21"/>
      <c r="G88" s="21"/>
      <c r="H88" s="21"/>
      <c r="I88" s="21"/>
      <c r="J88" s="21"/>
      <c r="K88" s="21"/>
      <c r="L88" s="79"/>
      <c r="M88" s="6"/>
      <c r="N88" s="6"/>
      <c r="O88" s="6"/>
      <c r="P88" s="6"/>
      <c r="Q88" s="6"/>
      <c r="R88" s="6"/>
      <c r="S88" s="6"/>
      <c r="T88" s="6"/>
      <c r="U88" s="6"/>
      <c r="V88" s="6"/>
      <c r="W88" s="6"/>
      <c r="X88" s="6"/>
      <c r="Y88" s="6"/>
      <c r="Z88" s="6"/>
    </row>
    <row r="89" spans="1:26" ht="12.75" customHeight="1">
      <c r="A89" s="6"/>
      <c r="B89" s="20"/>
      <c r="C89" s="21"/>
      <c r="D89" s="21"/>
      <c r="E89" s="21"/>
      <c r="F89" s="21"/>
      <c r="G89" s="21"/>
      <c r="H89" s="21"/>
      <c r="I89" s="21"/>
      <c r="J89" s="21"/>
      <c r="K89" s="21"/>
      <c r="L89" s="79"/>
      <c r="M89" s="6"/>
      <c r="N89" s="6"/>
      <c r="O89" s="6"/>
      <c r="P89" s="6"/>
      <c r="Q89" s="6"/>
      <c r="R89" s="6"/>
      <c r="S89" s="6"/>
      <c r="T89" s="6"/>
      <c r="U89" s="6"/>
      <c r="V89" s="6"/>
      <c r="W89" s="6"/>
      <c r="X89" s="6"/>
      <c r="Y89" s="6"/>
      <c r="Z89" s="6"/>
    </row>
    <row r="90" spans="1:26" ht="12.75" customHeight="1">
      <c r="A90" s="6"/>
      <c r="B90" s="20"/>
      <c r="C90" s="21"/>
      <c r="D90" s="21"/>
      <c r="E90" s="21"/>
      <c r="F90" s="21"/>
      <c r="G90" s="21"/>
      <c r="H90" s="21"/>
      <c r="I90" s="21"/>
      <c r="J90" s="21"/>
      <c r="K90" s="21"/>
      <c r="L90" s="79"/>
      <c r="M90" s="6"/>
      <c r="N90" s="6"/>
      <c r="O90" s="6"/>
      <c r="P90" s="6"/>
      <c r="Q90" s="6"/>
      <c r="R90" s="6"/>
      <c r="S90" s="6"/>
      <c r="T90" s="6"/>
      <c r="U90" s="6"/>
      <c r="V90" s="6"/>
      <c r="W90" s="6"/>
      <c r="X90" s="6"/>
      <c r="Y90" s="6"/>
      <c r="Z90" s="6"/>
    </row>
    <row r="91" spans="1:26" ht="12.75" customHeight="1">
      <c r="A91" s="6"/>
      <c r="B91" s="20"/>
      <c r="C91" s="21"/>
      <c r="D91" s="21"/>
      <c r="E91" s="21"/>
      <c r="F91" s="21"/>
      <c r="G91" s="21"/>
      <c r="H91" s="21"/>
      <c r="I91" s="21"/>
      <c r="J91" s="21"/>
      <c r="K91" s="21"/>
      <c r="L91" s="79"/>
      <c r="M91" s="6"/>
      <c r="N91" s="6"/>
      <c r="O91" s="6"/>
      <c r="P91" s="6"/>
      <c r="Q91" s="6"/>
      <c r="R91" s="6"/>
      <c r="S91" s="6"/>
      <c r="T91" s="6"/>
      <c r="U91" s="6"/>
      <c r="V91" s="6"/>
      <c r="W91" s="6"/>
      <c r="X91" s="6"/>
      <c r="Y91" s="6"/>
      <c r="Z91" s="6"/>
    </row>
    <row r="92" spans="1:26" ht="12.75" customHeight="1">
      <c r="A92" s="6"/>
      <c r="B92" s="20"/>
      <c r="C92" s="21"/>
      <c r="D92" s="21"/>
      <c r="E92" s="21"/>
      <c r="F92" s="21"/>
      <c r="G92" s="21"/>
      <c r="H92" s="21"/>
      <c r="I92" s="21"/>
      <c r="J92" s="21"/>
      <c r="K92" s="21"/>
      <c r="L92" s="79"/>
      <c r="M92" s="6"/>
      <c r="N92" s="6"/>
      <c r="O92" s="6"/>
      <c r="P92" s="6"/>
      <c r="Q92" s="6"/>
      <c r="R92" s="6"/>
      <c r="S92" s="6"/>
      <c r="T92" s="6"/>
      <c r="U92" s="6"/>
      <c r="V92" s="6"/>
      <c r="W92" s="6"/>
      <c r="X92" s="6"/>
      <c r="Y92" s="6"/>
      <c r="Z92" s="6"/>
    </row>
    <row r="93" spans="1:26" ht="12.75" customHeight="1">
      <c r="A93" s="6"/>
      <c r="B93" s="20"/>
      <c r="C93" s="21"/>
      <c r="D93" s="21"/>
      <c r="E93" s="21"/>
      <c r="F93" s="21"/>
      <c r="G93" s="21"/>
      <c r="H93" s="21"/>
      <c r="I93" s="21"/>
      <c r="J93" s="21"/>
      <c r="K93" s="21"/>
      <c r="L93" s="79"/>
      <c r="M93" s="6"/>
      <c r="N93" s="6"/>
      <c r="O93" s="6"/>
      <c r="P93" s="6"/>
      <c r="Q93" s="6"/>
      <c r="R93" s="6"/>
      <c r="S93" s="6"/>
      <c r="T93" s="6"/>
      <c r="U93" s="6"/>
      <c r="V93" s="6"/>
      <c r="W93" s="6"/>
      <c r="X93" s="6"/>
      <c r="Y93" s="6"/>
      <c r="Z93" s="6"/>
    </row>
    <row r="94" spans="1:26" ht="12.75" customHeight="1">
      <c r="A94" s="6"/>
      <c r="B94" s="20"/>
      <c r="C94" s="21"/>
      <c r="D94" s="21"/>
      <c r="E94" s="21"/>
      <c r="F94" s="21"/>
      <c r="G94" s="21"/>
      <c r="H94" s="21"/>
      <c r="I94" s="21"/>
      <c r="J94" s="21"/>
      <c r="K94" s="21"/>
      <c r="L94" s="79"/>
      <c r="M94" s="6"/>
      <c r="N94" s="6"/>
      <c r="O94" s="6"/>
      <c r="P94" s="6"/>
      <c r="Q94" s="6"/>
      <c r="R94" s="6"/>
      <c r="S94" s="6"/>
      <c r="T94" s="6"/>
      <c r="U94" s="6"/>
      <c r="V94" s="6"/>
      <c r="W94" s="6"/>
      <c r="X94" s="6"/>
      <c r="Y94" s="6"/>
      <c r="Z94" s="6"/>
    </row>
    <row r="95" spans="1:26" ht="12.75" customHeight="1">
      <c r="A95" s="6"/>
      <c r="B95" s="20"/>
      <c r="C95" s="21"/>
      <c r="D95" s="21"/>
      <c r="E95" s="21"/>
      <c r="F95" s="21"/>
      <c r="G95" s="21"/>
      <c r="H95" s="21"/>
      <c r="I95" s="21"/>
      <c r="J95" s="21"/>
      <c r="K95" s="21"/>
      <c r="L95" s="79"/>
      <c r="M95" s="6"/>
      <c r="N95" s="6"/>
      <c r="O95" s="6"/>
      <c r="P95" s="6"/>
      <c r="Q95" s="6"/>
      <c r="R95" s="6"/>
      <c r="S95" s="6"/>
      <c r="T95" s="6"/>
      <c r="U95" s="6"/>
      <c r="V95" s="6"/>
      <c r="W95" s="6"/>
      <c r="X95" s="6"/>
      <c r="Y95" s="6"/>
      <c r="Z95" s="6"/>
    </row>
    <row r="96" spans="1:26" ht="12.75" customHeight="1">
      <c r="A96" s="6"/>
      <c r="B96" s="20"/>
      <c r="C96" s="21"/>
      <c r="D96" s="21"/>
      <c r="E96" s="21"/>
      <c r="F96" s="21"/>
      <c r="G96" s="21"/>
      <c r="H96" s="21"/>
      <c r="I96" s="21"/>
      <c r="J96" s="21"/>
      <c r="K96" s="21"/>
      <c r="L96" s="79"/>
      <c r="M96" s="6"/>
      <c r="N96" s="6"/>
      <c r="O96" s="6"/>
      <c r="P96" s="6"/>
      <c r="Q96" s="6"/>
      <c r="R96" s="6"/>
      <c r="S96" s="6"/>
      <c r="T96" s="6"/>
      <c r="U96" s="6"/>
      <c r="V96" s="6"/>
      <c r="W96" s="6"/>
      <c r="X96" s="6"/>
      <c r="Y96" s="6"/>
      <c r="Z96" s="6"/>
    </row>
    <row r="97" spans="1:26" ht="12.75" customHeight="1">
      <c r="A97" s="6"/>
      <c r="B97" s="20"/>
      <c r="C97" s="21"/>
      <c r="D97" s="21"/>
      <c r="E97" s="21"/>
      <c r="F97" s="21"/>
      <c r="G97" s="21"/>
      <c r="H97" s="21"/>
      <c r="I97" s="21"/>
      <c r="J97" s="21"/>
      <c r="K97" s="21"/>
      <c r="L97" s="79"/>
      <c r="M97" s="6"/>
      <c r="N97" s="6"/>
      <c r="O97" s="6"/>
      <c r="P97" s="6"/>
      <c r="Q97" s="6"/>
      <c r="R97" s="6"/>
      <c r="S97" s="6"/>
      <c r="T97" s="6"/>
      <c r="U97" s="6"/>
      <c r="V97" s="6"/>
      <c r="W97" s="6"/>
      <c r="X97" s="6"/>
      <c r="Y97" s="6"/>
      <c r="Z97" s="6"/>
    </row>
    <row r="98" spans="1:26" ht="12.75" customHeight="1">
      <c r="A98" s="6"/>
      <c r="B98" s="20"/>
      <c r="C98" s="21"/>
      <c r="D98" s="21"/>
      <c r="E98" s="21"/>
      <c r="F98" s="21"/>
      <c r="G98" s="21"/>
      <c r="H98" s="21"/>
      <c r="I98" s="21"/>
      <c r="J98" s="21"/>
      <c r="K98" s="21"/>
      <c r="L98" s="79"/>
      <c r="M98" s="6"/>
      <c r="N98" s="6"/>
      <c r="O98" s="6"/>
      <c r="P98" s="6"/>
      <c r="Q98" s="6"/>
      <c r="R98" s="6"/>
      <c r="S98" s="6"/>
      <c r="T98" s="6"/>
      <c r="U98" s="6"/>
      <c r="V98" s="6"/>
      <c r="W98" s="6"/>
      <c r="X98" s="6"/>
      <c r="Y98" s="6"/>
      <c r="Z98" s="6"/>
    </row>
    <row r="99" spans="1:26" ht="12.75" customHeight="1">
      <c r="A99" s="6"/>
      <c r="B99" s="20"/>
      <c r="C99" s="21"/>
      <c r="D99" s="21"/>
      <c r="E99" s="21"/>
      <c r="F99" s="21"/>
      <c r="G99" s="21"/>
      <c r="H99" s="21"/>
      <c r="I99" s="21"/>
      <c r="J99" s="21"/>
      <c r="K99" s="21"/>
      <c r="L99" s="79"/>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79"/>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79"/>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79"/>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79"/>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79"/>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79"/>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79"/>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79"/>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79"/>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79"/>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79"/>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79"/>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79"/>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79"/>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79"/>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79"/>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79"/>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79"/>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79"/>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79"/>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79"/>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79"/>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79"/>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79"/>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79"/>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79"/>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79"/>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79"/>
      <c r="M127" s="6"/>
      <c r="N127" s="6"/>
      <c r="O127" s="6"/>
      <c r="P127" s="6"/>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79"/>
      <c r="M128" s="6"/>
      <c r="N128" s="6"/>
      <c r="O128" s="6"/>
      <c r="P128" s="6"/>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79"/>
      <c r="M129" s="6"/>
      <c r="N129" s="6"/>
      <c r="O129" s="6"/>
      <c r="P129" s="6"/>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79"/>
      <c r="M130" s="6"/>
      <c r="N130" s="6"/>
      <c r="O130" s="6"/>
      <c r="P130" s="6"/>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79"/>
      <c r="M131" s="6"/>
      <c r="N131" s="6"/>
      <c r="O131" s="6"/>
      <c r="P131" s="6"/>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79"/>
      <c r="M132" s="6"/>
      <c r="N132" s="6"/>
      <c r="O132" s="6"/>
      <c r="P132" s="6"/>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79"/>
      <c r="M133" s="6"/>
      <c r="N133" s="6"/>
      <c r="O133" s="6"/>
      <c r="P133" s="6"/>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79"/>
      <c r="M134" s="6"/>
      <c r="N134" s="6"/>
      <c r="O134" s="6"/>
      <c r="P134" s="6"/>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79"/>
      <c r="M135" s="6"/>
      <c r="N135" s="6"/>
      <c r="O135" s="6"/>
      <c r="P135" s="6"/>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79"/>
      <c r="M136" s="6"/>
      <c r="N136" s="6"/>
      <c r="O136" s="6"/>
      <c r="P136" s="6"/>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79"/>
      <c r="M137" s="6"/>
      <c r="N137" s="6"/>
      <c r="O137" s="6"/>
      <c r="P137" s="6"/>
      <c r="Q137" s="6"/>
      <c r="R137" s="6"/>
      <c r="S137" s="6"/>
      <c r="T137" s="6"/>
      <c r="U137" s="6"/>
      <c r="V137" s="6"/>
      <c r="W137" s="6"/>
      <c r="X137" s="6"/>
      <c r="Y137" s="6"/>
      <c r="Z137" s="6"/>
    </row>
    <row r="138" spans="1:26" ht="12.75" customHeight="1">
      <c r="A138" s="6"/>
      <c r="B138" s="20"/>
      <c r="C138" s="21"/>
      <c r="D138" s="21"/>
      <c r="E138" s="21"/>
      <c r="F138" s="21"/>
      <c r="G138" s="21"/>
      <c r="H138" s="21"/>
      <c r="I138" s="21"/>
      <c r="J138" s="21"/>
      <c r="K138" s="21"/>
      <c r="L138" s="79"/>
      <c r="M138" s="6"/>
      <c r="N138" s="6"/>
      <c r="O138" s="6"/>
      <c r="P138" s="6"/>
      <c r="Q138" s="6"/>
      <c r="R138" s="6"/>
      <c r="S138" s="6"/>
      <c r="T138" s="6"/>
      <c r="U138" s="6"/>
      <c r="V138" s="6"/>
      <c r="W138" s="6"/>
      <c r="X138" s="6"/>
      <c r="Y138" s="6"/>
      <c r="Z138" s="6"/>
    </row>
    <row r="139" spans="1:26" ht="12.75" customHeight="1">
      <c r="A139" s="6"/>
      <c r="B139" s="20"/>
      <c r="C139" s="21"/>
      <c r="D139" s="21"/>
      <c r="E139" s="21"/>
      <c r="F139" s="21"/>
      <c r="G139" s="21"/>
      <c r="H139" s="21"/>
      <c r="I139" s="21"/>
      <c r="J139" s="21"/>
      <c r="K139" s="21"/>
      <c r="L139" s="79"/>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C2:E2"/>
    <mergeCell ref="F2:G2"/>
  </mergeCells>
  <conditionalFormatting sqref="H27:H33 H35">
    <cfRule type="cellIs" dxfId="212" priority="1" operator="greaterThanOrEqual">
      <formula>100</formula>
    </cfRule>
  </conditionalFormatting>
  <conditionalFormatting sqref="H27:H33 H35">
    <cfRule type="cellIs" dxfId="211" priority="2" operator="lessThan">
      <formula>100</formula>
    </cfRule>
  </conditionalFormatting>
  <conditionalFormatting sqref="H34">
    <cfRule type="cellIs" dxfId="210" priority="3" operator="greaterThanOrEqual">
      <formula>100.01</formula>
    </cfRule>
  </conditionalFormatting>
  <conditionalFormatting sqref="H34">
    <cfRule type="cellIs" dxfId="209" priority="4" operator="lessThan">
      <formula>100.01</formula>
    </cfRule>
  </conditionalFormatting>
  <conditionalFormatting sqref="E16">
    <cfRule type="cellIs" dxfId="208" priority="5" operator="lessThan">
      <formula>1.2</formula>
    </cfRule>
  </conditionalFormatting>
  <dataValidations count="4">
    <dataValidation type="list" allowBlank="1" showInputMessage="1" showErrorMessage="1" prompt="Select Material - " sqref="E5:F5">
      <formula1>Material</formula1>
    </dataValidation>
    <dataValidation type="list" allowBlank="1" showInputMessage="1" showErrorMessage="1" prompt="Select Material - " sqref="E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D5 D6 G13:G14">
      <formula1>Materials</formula1>
    </dataValidation>
  </dataValidations>
  <pageMargins left="0.7" right="0.7" top="0.75" bottom="0.75" header="0" footer="0"/>
  <pageSetup orientation="landscape"/>
  <drawing r:id="rId1"/>
  <legacyDrawing r:id="rId2"/>
</worksheet>
</file>

<file path=xl/worksheets/sheet11.xml><?xml version="1.0" encoding="utf-8"?>
<worksheet xmlns="http://schemas.openxmlformats.org/spreadsheetml/2006/main" xmlns:r="http://schemas.openxmlformats.org/officeDocument/2006/relationships">
  <dimension ref="A1:Z1000"/>
  <sheetViews>
    <sheetView showGridLines="0" topLeftCell="A40" workbookViewId="0">
      <selection activeCell="C60" sqref="C60"/>
    </sheetView>
  </sheetViews>
  <sheetFormatPr defaultColWidth="14.42578125" defaultRowHeight="15" customHeight="1"/>
  <cols>
    <col min="1" max="1" width="3.42578125" customWidth="1"/>
    <col min="2" max="2" width="45.140625" customWidth="1"/>
    <col min="3" max="3" width="11.42578125" customWidth="1"/>
    <col min="4" max="4" width="3.5703125" customWidth="1"/>
    <col min="5" max="5" width="11.7109375" customWidth="1"/>
    <col min="6" max="6" width="15.28515625" customWidth="1"/>
    <col min="7" max="7" width="11.7109375" customWidth="1"/>
    <col min="8" max="8" width="6.5703125" customWidth="1"/>
    <col min="9" max="9" width="11.140625" customWidth="1"/>
    <col min="10" max="12" width="9.140625" customWidth="1"/>
    <col min="13" max="13" width="3.28515625" customWidth="1"/>
    <col min="14" max="16" width="9.140625" customWidth="1"/>
    <col min="17" max="26" width="8" customWidth="1"/>
  </cols>
  <sheetData>
    <row r="1" spans="1:26" ht="15.75">
      <c r="A1" s="6"/>
      <c r="B1" s="30" t="s">
        <v>235</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21" t="s">
        <v>209</v>
      </c>
      <c r="D2" s="267"/>
      <c r="E2" s="268"/>
      <c r="F2" s="320" t="s">
        <v>156</v>
      </c>
      <c r="G2" s="268"/>
      <c r="H2" s="6"/>
      <c r="I2" s="6"/>
      <c r="J2" s="6"/>
      <c r="K2" s="6"/>
      <c r="L2" s="6"/>
      <c r="M2" s="6"/>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12.75" customHeight="1">
      <c r="A4" s="6"/>
      <c r="B4" s="9" t="s">
        <v>83</v>
      </c>
      <c r="C4" s="9" t="s">
        <v>84</v>
      </c>
      <c r="D4" s="1"/>
      <c r="E4" s="9" t="s">
        <v>85</v>
      </c>
      <c r="F4" s="80" t="s">
        <v>210</v>
      </c>
      <c r="G4" s="9" t="s">
        <v>211</v>
      </c>
      <c r="H4" s="6"/>
      <c r="I4" s="1"/>
      <c r="J4" s="13" t="s">
        <v>212</v>
      </c>
      <c r="K4" s="13" t="s">
        <v>213</v>
      </c>
      <c r="L4" s="6"/>
      <c r="M4" s="6"/>
      <c r="N4" s="6"/>
      <c r="O4" s="6"/>
      <c r="P4" s="6"/>
      <c r="Q4" s="6"/>
      <c r="R4" s="6"/>
      <c r="S4" s="6"/>
      <c r="T4" s="6"/>
      <c r="U4" s="6"/>
      <c r="V4" s="6"/>
      <c r="W4" s="6"/>
      <c r="X4" s="6"/>
      <c r="Y4" s="6"/>
      <c r="Z4" s="6"/>
    </row>
    <row r="5" spans="1:26" ht="12.75" customHeight="1">
      <c r="A5" s="6"/>
      <c r="B5" s="31" t="s">
        <v>86</v>
      </c>
      <c r="C5" s="32" t="s">
        <v>87</v>
      </c>
      <c r="D5" s="6"/>
      <c r="E5" s="41" t="s">
        <v>87</v>
      </c>
      <c r="F5" s="73" t="s">
        <v>87</v>
      </c>
      <c r="G5" s="68"/>
      <c r="H5" s="6"/>
      <c r="I5" s="66" t="s">
        <v>214</v>
      </c>
      <c r="J5" s="6">
        <f>F22/1000</f>
        <v>0.1</v>
      </c>
      <c r="K5" s="66">
        <f>J5</f>
        <v>0.1</v>
      </c>
      <c r="L5" s="6"/>
      <c r="M5" s="6"/>
      <c r="N5" s="6"/>
      <c r="O5" s="6"/>
      <c r="P5" s="6"/>
      <c r="Q5" s="6"/>
      <c r="R5" s="6"/>
      <c r="S5" s="6"/>
      <c r="T5" s="6"/>
      <c r="U5" s="6"/>
      <c r="V5" s="6"/>
      <c r="W5" s="6"/>
      <c r="X5" s="6"/>
      <c r="Y5" s="6"/>
      <c r="Z5" s="6"/>
    </row>
    <row r="6" spans="1:26" ht="12.75" customHeight="1">
      <c r="A6" s="6"/>
      <c r="B6" s="31" t="s">
        <v>215</v>
      </c>
      <c r="C6" s="32" t="s">
        <v>89</v>
      </c>
      <c r="D6" s="6"/>
      <c r="E6" s="41" t="s">
        <v>89</v>
      </c>
      <c r="F6" s="67" t="s">
        <v>19</v>
      </c>
      <c r="G6" s="68"/>
      <c r="H6" s="6"/>
      <c r="I6" s="66" t="s">
        <v>216</v>
      </c>
      <c r="J6" s="6">
        <f>F21/1000</f>
        <v>2E-3</v>
      </c>
      <c r="K6" s="66">
        <f>F20/1000</f>
        <v>2E-3</v>
      </c>
      <c r="L6" s="6"/>
      <c r="M6" s="6"/>
      <c r="N6" s="6"/>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69"/>
      <c r="H7" s="6"/>
      <c r="I7" s="6"/>
      <c r="J7" s="6"/>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68"/>
      <c r="H8" s="6"/>
      <c r="I8" s="66" t="s">
        <v>236</v>
      </c>
      <c r="J8" s="36">
        <f>J5*J6</f>
        <v>2.0000000000000001E-4</v>
      </c>
      <c r="K8" s="66" t="s">
        <v>237</v>
      </c>
      <c r="L8" s="36">
        <f>(J5*J6^3)/12</f>
        <v>6.6666666666666682E-11</v>
      </c>
      <c r="M8" s="6"/>
      <c r="N8" s="6"/>
      <c r="O8" s="6"/>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68"/>
      <c r="H9" s="6"/>
      <c r="I9" s="66" t="s">
        <v>238</v>
      </c>
      <c r="J9" s="36">
        <f>K5*K6</f>
        <v>2.0000000000000001E-4</v>
      </c>
      <c r="K9" s="66" t="s">
        <v>239</v>
      </c>
      <c r="L9" s="36">
        <f>(K5*K6^3)/12</f>
        <v>6.6666666666666682E-11</v>
      </c>
      <c r="M9" s="6"/>
      <c r="N9" s="6"/>
      <c r="O9" s="6"/>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69"/>
      <c r="H10" s="6"/>
      <c r="I10" s="66" t="s">
        <v>240</v>
      </c>
      <c r="J10" s="6">
        <f>J6/2</f>
        <v>1E-3</v>
      </c>
      <c r="K10" s="66" t="s">
        <v>241</v>
      </c>
      <c r="L10" s="36">
        <f>L8+(J8*($J$12-J10)^2)</f>
        <v>2.0066666666666661E-8</v>
      </c>
      <c r="M10" s="6"/>
      <c r="N10" s="6"/>
      <c r="O10" s="6"/>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69"/>
      <c r="H11" s="6"/>
      <c r="I11" s="66" t="s">
        <v>242</v>
      </c>
      <c r="J11" s="6">
        <f>(F18-0.5*F20)*0.001</f>
        <v>2.1000000000000001E-2</v>
      </c>
      <c r="K11" s="66" t="s">
        <v>243</v>
      </c>
      <c r="L11" s="36">
        <f>L9+(J9*($J$12-J11)^2)</f>
        <v>2.0066666666666678E-8</v>
      </c>
      <c r="M11" s="6"/>
      <c r="N11" s="6"/>
      <c r="O11" s="6"/>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69"/>
      <c r="H12" s="6"/>
      <c r="I12" s="66" t="s">
        <v>225</v>
      </c>
      <c r="J12" s="70">
        <f>(J8*J10+J9*J11)/(J8+J9)</f>
        <v>1.0999999999999999E-2</v>
      </c>
      <c r="K12" s="66" t="s">
        <v>244</v>
      </c>
      <c r="L12" s="48">
        <f>SUM(L10:L11)</f>
        <v>4.0133333333333335E-8</v>
      </c>
      <c r="M12" s="6"/>
      <c r="N12" s="6"/>
      <c r="O12" s="6"/>
      <c r="P12" s="6"/>
      <c r="Q12" s="6"/>
      <c r="R12" s="6"/>
      <c r="S12" s="6"/>
      <c r="T12" s="6"/>
      <c r="U12" s="6"/>
      <c r="V12" s="6"/>
      <c r="W12" s="6"/>
      <c r="X12" s="6"/>
      <c r="Y12" s="6"/>
      <c r="Z12" s="6"/>
    </row>
    <row r="13" spans="1:26" ht="12.75" customHeight="1">
      <c r="A13" s="6"/>
      <c r="B13" s="6"/>
      <c r="C13" s="6"/>
      <c r="D13" s="6"/>
      <c r="E13" s="65"/>
      <c r="F13" s="6"/>
      <c r="G13" s="68"/>
      <c r="H13" s="6"/>
      <c r="I13" s="6"/>
      <c r="J13" s="6"/>
      <c r="K13" s="6"/>
      <c r="L13" s="36"/>
      <c r="M13" s="6"/>
      <c r="N13" s="6"/>
      <c r="O13" s="6"/>
      <c r="P13" s="6"/>
      <c r="Q13" s="6"/>
      <c r="R13" s="6"/>
      <c r="S13" s="6"/>
      <c r="T13" s="6"/>
      <c r="U13" s="6"/>
      <c r="V13" s="6"/>
      <c r="W13" s="6"/>
      <c r="X13" s="6"/>
      <c r="Y13" s="6"/>
      <c r="Z13" s="6"/>
    </row>
    <row r="14" spans="1:26" ht="12.75" customHeight="1">
      <c r="A14" s="6"/>
      <c r="B14" s="31" t="s">
        <v>227</v>
      </c>
      <c r="C14" s="32">
        <v>1</v>
      </c>
      <c r="D14" s="6"/>
      <c r="E14" s="41">
        <v>1</v>
      </c>
      <c r="F14" s="6"/>
      <c r="G14" s="68"/>
      <c r="H14" s="6"/>
      <c r="I14" s="6"/>
      <c r="J14" s="6"/>
      <c r="K14" s="6"/>
      <c r="L14" s="36"/>
      <c r="M14" s="6"/>
      <c r="N14" s="6"/>
      <c r="O14" s="6"/>
      <c r="P14" s="6"/>
      <c r="Q14" s="6"/>
      <c r="R14" s="6"/>
      <c r="S14" s="6"/>
      <c r="T14" s="6"/>
      <c r="U14" s="6"/>
      <c r="V14" s="6"/>
      <c r="W14" s="6"/>
      <c r="X14" s="6"/>
      <c r="Y14" s="6"/>
      <c r="Z14" s="6"/>
    </row>
    <row r="15" spans="1:26" ht="12.75" customHeight="1">
      <c r="A15" s="6"/>
      <c r="B15" s="31" t="s">
        <v>112</v>
      </c>
      <c r="C15" s="32">
        <v>25.4</v>
      </c>
      <c r="D15" s="6"/>
      <c r="E15" s="41">
        <v>25.4</v>
      </c>
      <c r="F15" s="6"/>
      <c r="G15" s="68"/>
      <c r="H15" s="6"/>
      <c r="I15" s="6"/>
      <c r="J15" s="6"/>
      <c r="K15" s="6"/>
      <c r="L15" s="36"/>
      <c r="M15" s="6"/>
      <c r="N15" s="6"/>
      <c r="O15" s="6"/>
      <c r="P15" s="6"/>
      <c r="Q15" s="6"/>
      <c r="R15" s="6"/>
      <c r="S15" s="6"/>
      <c r="T15" s="6"/>
      <c r="U15" s="6"/>
      <c r="V15" s="6"/>
      <c r="W15" s="6"/>
      <c r="X15" s="6"/>
      <c r="Y15" s="6"/>
      <c r="Z15" s="6"/>
    </row>
    <row r="16" spans="1:26" ht="12.75" customHeight="1">
      <c r="A16" s="6"/>
      <c r="B16" s="31" t="s">
        <v>115</v>
      </c>
      <c r="C16" s="71">
        <v>1.6</v>
      </c>
      <c r="D16" s="6"/>
      <c r="E16" s="41">
        <v>1.6</v>
      </c>
      <c r="F16" s="6"/>
      <c r="G16" s="68"/>
      <c r="H16" s="6"/>
      <c r="I16" s="6"/>
      <c r="J16" s="6"/>
      <c r="K16" s="6"/>
      <c r="L16" s="36"/>
      <c r="M16" s="6"/>
      <c r="N16" s="6"/>
      <c r="O16" s="6"/>
      <c r="P16" s="6"/>
      <c r="Q16" s="6"/>
      <c r="R16" s="6"/>
      <c r="S16" s="6"/>
      <c r="T16" s="6"/>
      <c r="U16" s="6"/>
      <c r="V16" s="6"/>
      <c r="W16" s="6"/>
      <c r="X16" s="6"/>
      <c r="Y16" s="6"/>
      <c r="Z16" s="6"/>
    </row>
    <row r="17" spans="1:26" ht="12.75" customHeight="1">
      <c r="A17" s="6"/>
      <c r="B17" s="6"/>
      <c r="C17" s="6"/>
      <c r="D17" s="6"/>
      <c r="E17" s="68"/>
      <c r="F17" s="6"/>
      <c r="G17" s="68"/>
      <c r="H17" s="6"/>
      <c r="I17" s="6"/>
      <c r="J17" s="6"/>
      <c r="K17" s="6"/>
      <c r="L17" s="36"/>
      <c r="M17" s="6"/>
      <c r="N17" s="6"/>
      <c r="O17" s="6"/>
      <c r="P17" s="6"/>
      <c r="Q17" s="6"/>
      <c r="R17" s="6"/>
      <c r="S17" s="6"/>
      <c r="T17" s="6"/>
      <c r="U17" s="6"/>
      <c r="V17" s="6"/>
      <c r="W17" s="6"/>
      <c r="X17" s="6"/>
      <c r="Y17" s="6"/>
      <c r="Z17" s="6"/>
    </row>
    <row r="18" spans="1:26" ht="12.75" customHeight="1">
      <c r="A18" s="6"/>
      <c r="B18" s="31" t="s">
        <v>228</v>
      </c>
      <c r="C18" s="6"/>
      <c r="D18" s="6"/>
      <c r="E18" s="68"/>
      <c r="F18" s="72">
        <f>F19+F20+F21</f>
        <v>22</v>
      </c>
      <c r="G18" s="68"/>
      <c r="H18" s="6"/>
      <c r="I18" s="6"/>
      <c r="J18" s="6"/>
      <c r="K18" s="6"/>
      <c r="L18" s="36"/>
      <c r="M18" s="6"/>
      <c r="N18" s="6"/>
      <c r="O18" s="6"/>
      <c r="P18" s="6"/>
      <c r="Q18" s="6"/>
      <c r="R18" s="6"/>
      <c r="S18" s="6"/>
      <c r="T18" s="6"/>
      <c r="U18" s="6"/>
      <c r="V18" s="6"/>
      <c r="W18" s="6"/>
      <c r="X18" s="6"/>
      <c r="Y18" s="6"/>
      <c r="Z18" s="6"/>
    </row>
    <row r="19" spans="1:26" ht="12.75" customHeight="1">
      <c r="A19" s="6"/>
      <c r="B19" s="31" t="s">
        <v>229</v>
      </c>
      <c r="C19" s="6"/>
      <c r="D19" s="6"/>
      <c r="E19" s="68"/>
      <c r="F19" s="73">
        <v>18</v>
      </c>
      <c r="G19" s="68"/>
      <c r="H19" s="6"/>
      <c r="I19" s="6"/>
      <c r="J19" s="6"/>
      <c r="K19" s="6"/>
      <c r="L19" s="36"/>
      <c r="M19" s="6"/>
      <c r="N19" s="6"/>
      <c r="O19" s="6"/>
      <c r="P19" s="6"/>
      <c r="Q19" s="6"/>
      <c r="R19" s="6"/>
      <c r="S19" s="6"/>
      <c r="T19" s="6"/>
      <c r="U19" s="6"/>
      <c r="V19" s="6"/>
      <c r="W19" s="6"/>
      <c r="X19" s="6"/>
      <c r="Y19" s="6"/>
      <c r="Z19" s="6"/>
    </row>
    <row r="20" spans="1:26" ht="12.75" customHeight="1">
      <c r="A20" s="6"/>
      <c r="B20" s="31" t="s">
        <v>230</v>
      </c>
      <c r="C20" s="6"/>
      <c r="D20" s="6"/>
      <c r="E20" s="68"/>
      <c r="F20" s="73">
        <v>2</v>
      </c>
      <c r="G20" s="68"/>
      <c r="H20" s="6"/>
      <c r="I20" s="6"/>
      <c r="J20" s="6"/>
      <c r="K20" s="6"/>
      <c r="L20" s="36"/>
      <c r="M20" s="6"/>
      <c r="N20" s="6"/>
      <c r="O20" s="6"/>
      <c r="P20" s="6"/>
      <c r="Q20" s="6"/>
      <c r="R20" s="6"/>
      <c r="S20" s="6"/>
      <c r="T20" s="6"/>
      <c r="U20" s="6"/>
      <c r="V20" s="6"/>
      <c r="W20" s="6"/>
      <c r="X20" s="6"/>
      <c r="Y20" s="6"/>
      <c r="Z20" s="6"/>
    </row>
    <row r="21" spans="1:26" ht="12.75" customHeight="1">
      <c r="A21" s="6"/>
      <c r="B21" s="31" t="s">
        <v>231</v>
      </c>
      <c r="C21" s="6"/>
      <c r="D21" s="6"/>
      <c r="E21" s="68"/>
      <c r="F21" s="73">
        <v>2</v>
      </c>
      <c r="G21" s="68"/>
      <c r="H21" s="6"/>
      <c r="I21" s="6"/>
      <c r="J21" s="6"/>
      <c r="K21" s="6"/>
      <c r="L21" s="36"/>
      <c r="M21" s="6"/>
      <c r="N21" s="6"/>
      <c r="O21" s="6"/>
      <c r="P21" s="6"/>
      <c r="Q21" s="6"/>
      <c r="R21" s="6"/>
      <c r="S21" s="6"/>
      <c r="T21" s="6"/>
      <c r="U21" s="6"/>
      <c r="V21" s="6"/>
      <c r="W21" s="6"/>
      <c r="X21" s="6"/>
      <c r="Y21" s="6"/>
      <c r="Z21" s="6"/>
    </row>
    <row r="22" spans="1:26" ht="12.75" customHeight="1">
      <c r="A22" s="6"/>
      <c r="B22" s="31" t="s">
        <v>245</v>
      </c>
      <c r="C22" s="6"/>
      <c r="D22" s="6"/>
      <c r="E22" s="68"/>
      <c r="F22" s="73">
        <v>100</v>
      </c>
      <c r="G22" s="68"/>
      <c r="H22" s="6"/>
      <c r="I22" s="6"/>
      <c r="J22" s="6"/>
      <c r="K22" s="6"/>
      <c r="L22" s="36"/>
      <c r="M22" s="6"/>
      <c r="N22" s="6"/>
      <c r="O22" s="6"/>
      <c r="P22" s="6"/>
      <c r="Q22" s="6"/>
      <c r="R22" s="6"/>
      <c r="S22" s="6"/>
      <c r="T22" s="6"/>
      <c r="U22" s="6"/>
      <c r="V22" s="6"/>
      <c r="W22" s="6"/>
      <c r="X22" s="6"/>
      <c r="Y22" s="6"/>
      <c r="Z22" s="6"/>
    </row>
    <row r="23" spans="1:26" ht="12.75" customHeight="1">
      <c r="A23" s="6"/>
      <c r="B23" s="6"/>
      <c r="C23" s="6"/>
      <c r="D23" s="6"/>
      <c r="E23" s="74"/>
      <c r="F23" s="6"/>
      <c r="G23" s="68"/>
      <c r="H23" s="6"/>
      <c r="I23" s="6"/>
      <c r="J23" s="6"/>
      <c r="K23" s="6"/>
      <c r="L23" s="36"/>
      <c r="M23" s="6"/>
      <c r="N23" s="6"/>
      <c r="O23" s="6"/>
      <c r="P23" s="6"/>
      <c r="Q23" s="6"/>
      <c r="R23" s="6"/>
      <c r="S23" s="6"/>
      <c r="T23" s="6"/>
      <c r="U23" s="6"/>
      <c r="V23" s="6"/>
      <c r="W23" s="6"/>
      <c r="X23" s="6"/>
      <c r="Y23" s="6"/>
      <c r="Z23" s="6"/>
    </row>
    <row r="24" spans="1:26" ht="12.75" customHeight="1">
      <c r="A24" s="6"/>
      <c r="B24" s="31" t="s">
        <v>116</v>
      </c>
      <c r="C24" s="32">
        <f>C15/1000</f>
        <v>2.5399999999999999E-2</v>
      </c>
      <c r="D24" s="6"/>
      <c r="E24" s="32">
        <f>IF(F2="Composite only","No tubes",E15/1000)</f>
        <v>2.5399999999999999E-2</v>
      </c>
      <c r="F24" s="6"/>
      <c r="G24" s="68"/>
      <c r="H24" s="6"/>
      <c r="I24" s="6"/>
      <c r="J24" s="6"/>
      <c r="K24" s="6"/>
      <c r="L24" s="36"/>
      <c r="M24" s="6"/>
      <c r="N24" s="6"/>
      <c r="O24" s="6"/>
      <c r="P24" s="6"/>
      <c r="Q24" s="6"/>
      <c r="R24" s="6"/>
      <c r="S24" s="6"/>
      <c r="T24" s="6"/>
      <c r="U24" s="6"/>
      <c r="V24" s="6"/>
      <c r="W24" s="6"/>
      <c r="X24" s="6"/>
      <c r="Y24" s="6"/>
      <c r="Z24" s="6"/>
    </row>
    <row r="25" spans="1:26" ht="12.75" customHeight="1">
      <c r="A25" s="6"/>
      <c r="B25" s="31" t="s">
        <v>117</v>
      </c>
      <c r="C25" s="32">
        <f>C16/1000</f>
        <v>1.6000000000000001E-3</v>
      </c>
      <c r="D25" s="6"/>
      <c r="E25" s="32">
        <f>IF(F2="Composite only","",E16/1000)</f>
        <v>1.6000000000000001E-3</v>
      </c>
      <c r="F25" s="6"/>
      <c r="G25" s="74"/>
      <c r="H25" s="6"/>
      <c r="I25" s="6"/>
      <c r="J25" s="6"/>
      <c r="K25" s="6"/>
      <c r="L25" s="36"/>
      <c r="M25" s="6"/>
      <c r="N25" s="6"/>
      <c r="O25" s="6"/>
      <c r="P25" s="43"/>
      <c r="Q25" s="6"/>
      <c r="R25" s="6"/>
      <c r="S25" s="6"/>
      <c r="T25" s="6"/>
      <c r="U25" s="6"/>
      <c r="V25" s="6"/>
      <c r="W25" s="6"/>
      <c r="X25" s="6"/>
      <c r="Y25" s="6"/>
      <c r="Z25" s="6"/>
    </row>
    <row r="26" spans="1:26" ht="12.75" customHeight="1">
      <c r="A26" s="6"/>
      <c r="B26" s="31" t="s">
        <v>119</v>
      </c>
      <c r="C26" s="33">
        <f>IF(C6="Round",((C24)^4-((C24-2*C25))^4)*3.142/64,((C24)^4-((C24-2*C25))^4)/12)</f>
        <v>8.5099184800000022E-9</v>
      </c>
      <c r="D26" s="6"/>
      <c r="E26" s="33">
        <f>IF(F2="Composite only","",IF(E6="Round",((E24)^4-((E24-2*E25))^4)*3.142/64,IF(E6="Square",((E24)^4-((E24-2*E25))^4)/12,"")))</f>
        <v>8.5099184800000022E-9</v>
      </c>
      <c r="F26" s="75" t="str">
        <f>IF($F$2="Tubing only","Tubing Only",L12)</f>
        <v>Tubing Only</v>
      </c>
      <c r="G26" s="33">
        <f t="shared" ref="G26:G33" si="0">IF($F$2="Tubing only",E26,IF($F$2="Composite only",F26,IF($F$2="Tubes + Composite",E26+F26,"No Type Selected")))</f>
        <v>8.5099184800000022E-9</v>
      </c>
      <c r="H26" s="6"/>
      <c r="I26" s="6"/>
      <c r="J26" s="6"/>
      <c r="K26" s="6"/>
      <c r="L26" s="36"/>
      <c r="M26" s="6"/>
      <c r="N26" s="6"/>
      <c r="O26" s="36"/>
      <c r="P26" s="43"/>
      <c r="Q26" s="6"/>
      <c r="R26" s="6"/>
      <c r="S26" s="6"/>
      <c r="T26" s="6"/>
      <c r="U26" s="6"/>
      <c r="V26" s="6"/>
      <c r="W26" s="6"/>
      <c r="X26" s="6"/>
      <c r="Y26" s="6"/>
      <c r="Z26" s="6"/>
    </row>
    <row r="27" spans="1:26" ht="12.75" customHeight="1">
      <c r="A27" s="6"/>
      <c r="B27" s="31" t="s">
        <v>120</v>
      </c>
      <c r="C27" s="33">
        <f>C8*C26*C14</f>
        <v>1701.9836960000005</v>
      </c>
      <c r="D27" s="36"/>
      <c r="E27" s="33">
        <f>IF(F2="Composite only","",E8*E26*E14)</f>
        <v>1701.9836960000005</v>
      </c>
      <c r="F27" s="75" t="str">
        <f>IF(F26="Tubing Only","",F26*F8)</f>
        <v/>
      </c>
      <c r="G27" s="33">
        <f t="shared" si="0"/>
        <v>1701.9836960000005</v>
      </c>
      <c r="H27" s="39">
        <f>100*G27/C27</f>
        <v>100</v>
      </c>
      <c r="I27" s="6"/>
      <c r="J27" s="6"/>
      <c r="K27" s="6"/>
      <c r="L27" s="6"/>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119.63184824869931</v>
      </c>
      <c r="D28" s="76"/>
      <c r="E28" s="44">
        <f>IF(E24="no tubes","",IF(E14=0,"",IF(E6="Round",E14*((E15^2-(E15-2*E16)^2)*PI()/4),IF(E6="Square",E14*(E15^2-(E15-2*E16)^2),""))))</f>
        <v>119.63184824869931</v>
      </c>
      <c r="F28" s="44" t="str">
        <f>IF(F26="Tubing Only","",(F18-F19)*F22)</f>
        <v/>
      </c>
      <c r="G28" s="44">
        <f t="shared" si="0"/>
        <v>119.63184824869931</v>
      </c>
      <c r="H28" s="39">
        <f>IF(AND(F2="tubing only",E5="steel"),100*G28/C28,"NA")</f>
        <v>100</v>
      </c>
      <c r="I28" s="6" t="str">
        <f>IF(AND(95&lt;H28,H28&lt;100),"For tubes only, provided your actual tube measures &gt;= your nominal OD and wall this is OK","")</f>
        <v/>
      </c>
      <c r="J28" s="6"/>
      <c r="K28" s="6"/>
      <c r="L28" s="6"/>
      <c r="M28" s="6"/>
      <c r="N28" s="6"/>
      <c r="O28" s="36"/>
      <c r="P28" s="6"/>
      <c r="Q28" s="6"/>
      <c r="R28" s="6"/>
      <c r="S28" s="6"/>
      <c r="T28" s="6"/>
      <c r="U28" s="6"/>
      <c r="V28" s="6"/>
      <c r="W28" s="6"/>
      <c r="X28" s="6"/>
      <c r="Y28" s="6"/>
      <c r="Z28" s="6"/>
    </row>
    <row r="29" spans="1:26" ht="12.75" customHeight="1">
      <c r="A29" s="6"/>
      <c r="B29" s="31" t="s">
        <v>122</v>
      </c>
      <c r="C29" s="33">
        <f>C$28*C9/1000000</f>
        <v>36487.713715853293</v>
      </c>
      <c r="D29" s="36"/>
      <c r="E29" s="33">
        <f>IF(F2="Composite only","",E$28*E9/1000000)</f>
        <v>36487.713715853293</v>
      </c>
      <c r="F29" s="33" t="str">
        <f>IF(F26="Tubing Only","",F28*F9/1000000)</f>
        <v/>
      </c>
      <c r="G29" s="33">
        <f t="shared" si="0"/>
        <v>36487.713715853293</v>
      </c>
      <c r="H29" s="39">
        <f t="shared" ref="H29:H35" si="1">100*G29/C29</f>
        <v>100</v>
      </c>
      <c r="I29" s="6" t="str">
        <f>IF(AND(95&lt;H29,H29&lt;100),"For tubes only, provided your actual tube measures &gt;= your nominal OD and wall this is OK","")</f>
        <v/>
      </c>
      <c r="J29" s="6"/>
      <c r="K29" s="6"/>
      <c r="L29" s="6"/>
      <c r="M29" s="6"/>
      <c r="N29" s="6"/>
      <c r="O29" s="6"/>
      <c r="P29" s="6"/>
      <c r="Q29" s="6"/>
      <c r="R29" s="6"/>
      <c r="S29" s="6"/>
      <c r="T29" s="6"/>
      <c r="U29" s="6"/>
      <c r="V29" s="6"/>
      <c r="W29" s="6"/>
      <c r="X29" s="6"/>
      <c r="Y29" s="6"/>
      <c r="Z29" s="6"/>
    </row>
    <row r="30" spans="1:26" ht="12.75" customHeight="1">
      <c r="A30" s="6"/>
      <c r="B30" s="31" t="s">
        <v>123</v>
      </c>
      <c r="C30" s="33">
        <f>C$28*C10/1000000</f>
        <v>43665.624610775245</v>
      </c>
      <c r="D30" s="36"/>
      <c r="E30" s="33">
        <f>IF(F2="Composite only","",E$28*E10/1000000)</f>
        <v>43665.624610775245</v>
      </c>
      <c r="F30" s="33" t="str">
        <f>IF(F26="Tubing Only","",F28*F10/1000000)</f>
        <v/>
      </c>
      <c r="G30" s="33">
        <f t="shared" si="0"/>
        <v>43665.624610775245</v>
      </c>
      <c r="H30" s="39">
        <f t="shared" si="1"/>
        <v>100</v>
      </c>
      <c r="I30" s="6" t="str">
        <f>IF(AND(95&lt;H30,H30&lt;100),"For tubes only, provided your actual tube measures &gt;= your nominal OD and wall this is OK","")</f>
        <v/>
      </c>
      <c r="J30" s="6"/>
      <c r="K30" s="6"/>
      <c r="L30" s="6"/>
      <c r="M30" s="6"/>
      <c r="N30" s="6"/>
      <c r="O30" s="36"/>
      <c r="P30" s="6"/>
      <c r="Q30" s="6"/>
      <c r="R30" s="6"/>
      <c r="S30" s="6"/>
      <c r="T30" s="6"/>
      <c r="U30" s="6"/>
      <c r="V30" s="6"/>
      <c r="W30" s="6"/>
      <c r="X30" s="6"/>
      <c r="Y30" s="6"/>
      <c r="Z30" s="6"/>
    </row>
    <row r="31" spans="1:26" ht="12.75" customHeight="1">
      <c r="A31" s="6"/>
      <c r="B31" s="31" t="s">
        <v>124</v>
      </c>
      <c r="C31" s="33">
        <f>C$28*C11/1000000</f>
        <v>21533.732684765877</v>
      </c>
      <c r="D31" s="36"/>
      <c r="E31" s="33">
        <f>IF(F2="Composite only","",E$28*E11/1000000)</f>
        <v>21533.732684765877</v>
      </c>
      <c r="F31" s="33" t="str">
        <f>IF(F26="Tubing Only","",F28*F9/1000000)</f>
        <v/>
      </c>
      <c r="G31" s="33">
        <f t="shared" si="0"/>
        <v>21533.732684765877</v>
      </c>
      <c r="H31" s="39">
        <f t="shared" si="1"/>
        <v>100</v>
      </c>
      <c r="I31" s="6" t="str">
        <f>IF(AND(95&lt;H31,H31&lt;100),"For tubes only, provided your actual tube measures &gt;= your nominal OD and wall this is OK","")</f>
        <v/>
      </c>
      <c r="J31" s="6"/>
      <c r="K31" s="6"/>
      <c r="L31" s="6"/>
      <c r="M31" s="6"/>
      <c r="N31" s="6"/>
      <c r="O31" s="36"/>
      <c r="P31" s="6"/>
      <c r="Q31" s="6"/>
      <c r="R31" s="6"/>
      <c r="S31" s="6"/>
      <c r="T31" s="6"/>
      <c r="U31" s="6"/>
      <c r="V31" s="6"/>
      <c r="W31" s="6"/>
      <c r="X31" s="6"/>
      <c r="Y31" s="6"/>
      <c r="Z31" s="6"/>
    </row>
    <row r="32" spans="1:26" ht="12.75" customHeight="1">
      <c r="A32" s="6"/>
      <c r="B32" s="31" t="s">
        <v>125</v>
      </c>
      <c r="C32" s="33">
        <f>IF(C14=0,"",C$28*C12/1000000)</f>
        <v>35889.554474609795</v>
      </c>
      <c r="D32" s="36"/>
      <c r="E32" s="33">
        <f>IF(F2="Composite only","",E$28*E12/1000000)</f>
        <v>35889.554474609795</v>
      </c>
      <c r="F32" s="33" t="str">
        <f>IF(F26="tubing only","",F28*F10/1000000)</f>
        <v/>
      </c>
      <c r="G32" s="33">
        <f t="shared" si="0"/>
        <v>35889.554474609795</v>
      </c>
      <c r="H32" s="39">
        <f t="shared" si="1"/>
        <v>100</v>
      </c>
      <c r="I32" s="6" t="str">
        <f>IF(AND(95&lt;H32,H32&lt;100),"For tubes only, provided your actual tube measures &gt;= your nominal OD and wall this is OK","")</f>
        <v/>
      </c>
      <c r="J32" s="6"/>
      <c r="K32" s="6"/>
      <c r="L32" s="6"/>
      <c r="M32" s="6"/>
      <c r="N32" s="6"/>
      <c r="O32" s="36"/>
      <c r="P32" s="6"/>
      <c r="Q32" s="6"/>
      <c r="R32" s="6"/>
      <c r="S32" s="6"/>
      <c r="T32" s="6"/>
      <c r="U32" s="6"/>
      <c r="V32" s="6"/>
      <c r="W32" s="6"/>
      <c r="X32" s="6"/>
      <c r="Y32" s="6"/>
      <c r="Z32" s="6"/>
    </row>
    <row r="33" spans="1:26" ht="12.75" customHeight="1">
      <c r="A33" s="6"/>
      <c r="B33" s="31" t="s">
        <v>126</v>
      </c>
      <c r="C33" s="33">
        <f>C14*4*C10*C26/(0.5*C24*1)</f>
        <v>978.30558903937037</v>
      </c>
      <c r="D33" s="6"/>
      <c r="E33" s="33">
        <f>IF(F2="Composite only","",E14*4*E10*E26/(0.5*E24*1))</f>
        <v>978.30558903937037</v>
      </c>
      <c r="F33" s="33" t="str">
        <f>IF(F26="tubing only","",4*F10*F26/(0.001*0.5*F18*1))</f>
        <v/>
      </c>
      <c r="G33" s="33">
        <f t="shared" si="0"/>
        <v>978.30558903937037</v>
      </c>
      <c r="H33" s="39">
        <f t="shared" si="1"/>
        <v>100</v>
      </c>
      <c r="I33" s="6"/>
      <c r="J33" s="6"/>
      <c r="K33" s="6"/>
      <c r="L33" s="6"/>
      <c r="M33" s="6"/>
      <c r="N33" s="6"/>
      <c r="O33" s="6"/>
      <c r="P33" s="6"/>
      <c r="Q33" s="6"/>
      <c r="R33" s="6"/>
      <c r="S33" s="6"/>
      <c r="T33" s="6"/>
      <c r="U33" s="6"/>
      <c r="V33" s="6"/>
      <c r="W33" s="6"/>
      <c r="X33" s="6"/>
      <c r="Y33" s="6"/>
      <c r="Z33" s="6"/>
    </row>
    <row r="34" spans="1:26" ht="12.75" customHeight="1">
      <c r="A34" s="6"/>
      <c r="B34" s="31" t="s">
        <v>127</v>
      </c>
      <c r="C34" s="33">
        <f>IF(C14=0,"",C33*1^3/(48*C27))</f>
        <v>1.1975065616797899E-2</v>
      </c>
      <c r="D34" s="6"/>
      <c r="E34" s="33">
        <f>IF($F$2="tubing only",$C$33*1^3/(48*E27),"")</f>
        <v>1.1975065616797899E-2</v>
      </c>
      <c r="F34" s="33" t="str">
        <f>IF($F$2="tubing only","",$C$33*1^3/(48*F27))</f>
        <v/>
      </c>
      <c r="G34" s="33">
        <f>$C$33*1^3/(48*G27)</f>
        <v>1.1975065616797899E-2</v>
      </c>
      <c r="H34" s="39">
        <f t="shared" si="1"/>
        <v>100</v>
      </c>
      <c r="I34" s="6"/>
      <c r="J34" s="6"/>
      <c r="K34" s="6"/>
      <c r="L34" s="6"/>
      <c r="M34" s="6"/>
      <c r="N34" s="6"/>
      <c r="O34" s="6"/>
      <c r="P34" s="6"/>
      <c r="Q34" s="6"/>
      <c r="R34" s="6"/>
      <c r="S34" s="6"/>
      <c r="T34" s="6"/>
      <c r="U34" s="6"/>
      <c r="V34" s="6"/>
      <c r="W34" s="6"/>
      <c r="X34" s="6"/>
      <c r="Y34" s="6"/>
      <c r="Z34" s="6"/>
    </row>
    <row r="35" spans="1:26" ht="12.75" customHeight="1">
      <c r="A35" s="6"/>
      <c r="B35" s="31" t="s">
        <v>128</v>
      </c>
      <c r="C35" s="33">
        <f>0.5*C33*(C33*1^3/(48*C27))</f>
        <v>5.8576368110132897</v>
      </c>
      <c r="D35" s="69"/>
      <c r="E35" s="33">
        <f>IF(E24="no tubes","",0.5*E33*(E33*1^3/(48*E27)))</f>
        <v>5.8576368110132897</v>
      </c>
      <c r="F35" s="33" t="str">
        <f>IF(F26="tubing only","",0.5*F33*(F33*1^3/(48*F27)))</f>
        <v/>
      </c>
      <c r="G35" s="33">
        <f>IF($F$2="Tubing only",E35,IF($F$2="Composite only",F35,IF($F$2="Tubes + Composite",E35+F35,"No Type Selected")))</f>
        <v>5.8576368110132897</v>
      </c>
      <c r="H35" s="39">
        <f t="shared" si="1"/>
        <v>100</v>
      </c>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34" t="s">
        <v>131</v>
      </c>
      <c r="K36" s="34"/>
      <c r="L36" s="34"/>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19"/>
      <c r="L38" s="77"/>
      <c r="M38" s="6"/>
      <c r="N38" s="6"/>
      <c r="O38" s="6"/>
      <c r="P38" s="6"/>
      <c r="Q38" s="6"/>
      <c r="R38" s="6"/>
      <c r="S38" s="6"/>
      <c r="T38" s="6"/>
      <c r="U38" s="6"/>
      <c r="V38" s="6"/>
      <c r="W38" s="6"/>
      <c r="X38" s="6"/>
      <c r="Y38" s="6"/>
      <c r="Z38" s="6"/>
    </row>
    <row r="39" spans="1:26" ht="12.75" customHeight="1">
      <c r="A39" s="6"/>
      <c r="B39" s="78" t="s">
        <v>246</v>
      </c>
      <c r="C39" s="21"/>
      <c r="D39" s="21"/>
      <c r="E39" s="21"/>
      <c r="F39" s="21"/>
      <c r="G39" s="21"/>
      <c r="H39" s="21"/>
      <c r="I39" s="21"/>
      <c r="J39" s="21"/>
      <c r="K39" s="21"/>
      <c r="L39" s="79"/>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21"/>
      <c r="K40" s="21"/>
      <c r="L40" s="79"/>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21"/>
      <c r="K41" s="21"/>
      <c r="L41" s="79"/>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21"/>
      <c r="K42" s="21"/>
      <c r="L42" s="79"/>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21"/>
      <c r="K43" s="21"/>
      <c r="L43" s="79"/>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21"/>
      <c r="K44" s="21"/>
      <c r="L44" s="79"/>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21"/>
      <c r="K45" s="21"/>
      <c r="L45" s="79"/>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21"/>
      <c r="K46" s="21"/>
      <c r="L46" s="79"/>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21"/>
      <c r="K47" s="21"/>
      <c r="L47" s="79"/>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21"/>
      <c r="K48" s="21"/>
      <c r="L48" s="79"/>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21"/>
      <c r="K49" s="21"/>
      <c r="L49" s="79"/>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21"/>
      <c r="K50" s="21"/>
      <c r="L50" s="79"/>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21"/>
      <c r="K51" s="21"/>
      <c r="L51" s="79"/>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21"/>
      <c r="K52" s="21"/>
      <c r="L52" s="79"/>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21"/>
      <c r="K53" s="21"/>
      <c r="L53" s="79"/>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21"/>
      <c r="K54" s="21"/>
      <c r="L54" s="79"/>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21"/>
      <c r="K55" s="21"/>
      <c r="L55" s="79"/>
      <c r="M55" s="6"/>
      <c r="N55" s="6"/>
      <c r="O55" s="6"/>
      <c r="P55" s="6"/>
      <c r="Q55" s="6"/>
      <c r="R55" s="6"/>
      <c r="S55" s="6"/>
      <c r="T55" s="6"/>
      <c r="U55" s="6"/>
      <c r="V55" s="6"/>
      <c r="W55" s="6"/>
      <c r="X55" s="6"/>
      <c r="Y55" s="6"/>
      <c r="Z55" s="6"/>
    </row>
    <row r="56" spans="1:26" ht="12.75" customHeight="1">
      <c r="A56" s="6"/>
      <c r="B56" s="20"/>
      <c r="C56" s="21"/>
      <c r="D56" s="21"/>
      <c r="E56" s="21"/>
      <c r="F56" s="21"/>
      <c r="G56" s="21"/>
      <c r="H56" s="21"/>
      <c r="I56" s="21"/>
      <c r="J56" s="21"/>
      <c r="K56" s="21"/>
      <c r="L56" s="79"/>
      <c r="M56" s="6"/>
      <c r="N56" s="6"/>
      <c r="O56" s="6"/>
      <c r="P56" s="6"/>
      <c r="Q56" s="6"/>
      <c r="R56" s="6"/>
      <c r="S56" s="6"/>
      <c r="T56" s="6"/>
      <c r="U56" s="6"/>
      <c r="V56" s="6"/>
      <c r="W56" s="6"/>
      <c r="X56" s="6"/>
      <c r="Y56" s="6"/>
      <c r="Z56" s="6"/>
    </row>
    <row r="57" spans="1:26" ht="12.75" customHeight="1">
      <c r="A57" s="6"/>
      <c r="B57" s="20"/>
      <c r="C57" s="21"/>
      <c r="D57" s="21"/>
      <c r="E57" s="21"/>
      <c r="F57" s="21"/>
      <c r="G57" s="21"/>
      <c r="H57" s="21"/>
      <c r="I57" s="21"/>
      <c r="J57" s="21"/>
      <c r="K57" s="21"/>
      <c r="L57" s="79"/>
      <c r="M57" s="6"/>
      <c r="N57" s="6"/>
      <c r="O57" s="6"/>
      <c r="P57" s="6"/>
      <c r="Q57" s="6"/>
      <c r="R57" s="6"/>
      <c r="S57" s="6"/>
      <c r="T57" s="6"/>
      <c r="U57" s="6"/>
      <c r="V57" s="6"/>
      <c r="W57" s="6"/>
      <c r="X57" s="6"/>
      <c r="Y57" s="6"/>
      <c r="Z57" s="6"/>
    </row>
    <row r="58" spans="1:26" ht="12.75" customHeight="1">
      <c r="A58" s="6"/>
      <c r="B58" s="20"/>
      <c r="C58" s="21"/>
      <c r="D58" s="21"/>
      <c r="E58" s="21"/>
      <c r="F58" s="21"/>
      <c r="G58" s="21"/>
      <c r="H58" s="21"/>
      <c r="I58" s="21"/>
      <c r="J58" s="21"/>
      <c r="K58" s="21"/>
      <c r="L58" s="79"/>
      <c r="M58" s="6"/>
      <c r="N58" s="6"/>
      <c r="O58" s="6"/>
      <c r="P58" s="6"/>
      <c r="Q58" s="6"/>
      <c r="R58" s="6"/>
      <c r="S58" s="6"/>
      <c r="T58" s="6"/>
      <c r="U58" s="6"/>
      <c r="V58" s="6"/>
      <c r="W58" s="6"/>
      <c r="X58" s="6"/>
      <c r="Y58" s="6"/>
      <c r="Z58" s="6"/>
    </row>
    <row r="59" spans="1:26" ht="12.75" customHeight="1">
      <c r="A59" s="6"/>
      <c r="B59" s="20"/>
      <c r="C59" s="21"/>
      <c r="D59" s="21"/>
      <c r="E59" s="21"/>
      <c r="F59" s="21"/>
      <c r="G59" s="21"/>
      <c r="H59" s="21"/>
      <c r="I59" s="21"/>
      <c r="J59" s="21"/>
      <c r="K59" s="21"/>
      <c r="L59" s="79"/>
      <c r="M59" s="6"/>
      <c r="N59" s="6"/>
      <c r="O59" s="6"/>
      <c r="P59" s="6"/>
      <c r="Q59" s="6"/>
      <c r="R59" s="6"/>
      <c r="S59" s="6"/>
      <c r="T59" s="6"/>
      <c r="U59" s="6"/>
      <c r="V59" s="6"/>
      <c r="W59" s="6"/>
      <c r="X59" s="6"/>
      <c r="Y59" s="6"/>
      <c r="Z59" s="6"/>
    </row>
    <row r="60" spans="1:26" ht="12.75" customHeight="1">
      <c r="A60" s="6"/>
      <c r="B60" s="20"/>
      <c r="C60" s="21"/>
      <c r="D60" s="21"/>
      <c r="E60" s="21"/>
      <c r="F60" s="21"/>
      <c r="G60" s="21"/>
      <c r="H60" s="21"/>
      <c r="I60" s="21"/>
      <c r="J60" s="21"/>
      <c r="K60" s="21"/>
      <c r="L60" s="79"/>
      <c r="M60" s="6"/>
      <c r="N60" s="6"/>
      <c r="O60" s="6"/>
      <c r="P60" s="6"/>
      <c r="Q60" s="6"/>
      <c r="R60" s="6"/>
      <c r="S60" s="6"/>
      <c r="T60" s="6"/>
      <c r="U60" s="6"/>
      <c r="V60" s="6"/>
      <c r="W60" s="6"/>
      <c r="X60" s="6"/>
      <c r="Y60" s="6"/>
      <c r="Z60" s="6"/>
    </row>
    <row r="61" spans="1:26" ht="12.75" customHeight="1">
      <c r="A61" s="6"/>
      <c r="B61" s="20"/>
      <c r="C61" s="21"/>
      <c r="D61" s="21"/>
      <c r="E61" s="21"/>
      <c r="F61" s="21"/>
      <c r="G61" s="21"/>
      <c r="H61" s="21"/>
      <c r="I61" s="21"/>
      <c r="J61" s="21"/>
      <c r="K61" s="21"/>
      <c r="L61" s="79"/>
      <c r="M61" s="6"/>
      <c r="N61" s="6"/>
      <c r="O61" s="6"/>
      <c r="P61" s="6"/>
      <c r="Q61" s="6"/>
      <c r="R61" s="6"/>
      <c r="S61" s="6"/>
      <c r="T61" s="6"/>
      <c r="U61" s="6"/>
      <c r="V61" s="6"/>
      <c r="W61" s="6"/>
      <c r="X61" s="6"/>
      <c r="Y61" s="6"/>
      <c r="Z61" s="6"/>
    </row>
    <row r="62" spans="1:26" ht="12.75" customHeight="1">
      <c r="A62" s="6"/>
      <c r="B62" s="20"/>
      <c r="C62" s="21"/>
      <c r="D62" s="21"/>
      <c r="E62" s="21"/>
      <c r="F62" s="21"/>
      <c r="G62" s="21"/>
      <c r="H62" s="21"/>
      <c r="I62" s="21"/>
      <c r="J62" s="21"/>
      <c r="K62" s="21"/>
      <c r="L62" s="79"/>
      <c r="M62" s="6"/>
      <c r="N62" s="6"/>
      <c r="O62" s="6"/>
      <c r="P62" s="6"/>
      <c r="Q62" s="6"/>
      <c r="R62" s="6"/>
      <c r="S62" s="6"/>
      <c r="T62" s="6"/>
      <c r="U62" s="6"/>
      <c r="V62" s="6"/>
      <c r="W62" s="6"/>
      <c r="X62" s="6"/>
      <c r="Y62" s="6"/>
      <c r="Z62" s="6"/>
    </row>
    <row r="63" spans="1:26" ht="12.75" customHeight="1">
      <c r="A63" s="6"/>
      <c r="B63" s="20"/>
      <c r="C63" s="21"/>
      <c r="D63" s="21"/>
      <c r="E63" s="21"/>
      <c r="F63" s="21"/>
      <c r="G63" s="21"/>
      <c r="H63" s="21"/>
      <c r="I63" s="21"/>
      <c r="J63" s="21"/>
      <c r="K63" s="21"/>
      <c r="L63" s="79"/>
      <c r="M63" s="6"/>
      <c r="N63" s="6"/>
      <c r="O63" s="6"/>
      <c r="P63" s="6"/>
      <c r="Q63" s="6"/>
      <c r="R63" s="6"/>
      <c r="S63" s="6"/>
      <c r="T63" s="6"/>
      <c r="U63" s="6"/>
      <c r="V63" s="6"/>
      <c r="W63" s="6"/>
      <c r="X63" s="6"/>
      <c r="Y63" s="6"/>
      <c r="Z63" s="6"/>
    </row>
    <row r="64" spans="1:26" ht="12.75" customHeight="1">
      <c r="A64" s="6"/>
      <c r="B64" s="20"/>
      <c r="C64" s="21"/>
      <c r="D64" s="21"/>
      <c r="E64" s="21"/>
      <c r="F64" s="21"/>
      <c r="G64" s="21"/>
      <c r="H64" s="21"/>
      <c r="I64" s="21"/>
      <c r="J64" s="21"/>
      <c r="K64" s="21"/>
      <c r="L64" s="79"/>
      <c r="M64" s="6"/>
      <c r="N64" s="6"/>
      <c r="O64" s="6"/>
      <c r="P64" s="6"/>
      <c r="Q64" s="6"/>
      <c r="R64" s="6"/>
      <c r="S64" s="6"/>
      <c r="T64" s="6"/>
      <c r="U64" s="6"/>
      <c r="V64" s="6"/>
      <c r="W64" s="6"/>
      <c r="X64" s="6"/>
      <c r="Y64" s="6"/>
      <c r="Z64" s="6"/>
    </row>
    <row r="65" spans="1:26" ht="12.75" customHeight="1">
      <c r="A65" s="6"/>
      <c r="B65" s="20"/>
      <c r="C65" s="21"/>
      <c r="D65" s="21"/>
      <c r="E65" s="21"/>
      <c r="F65" s="21"/>
      <c r="G65" s="21"/>
      <c r="H65" s="21"/>
      <c r="I65" s="21"/>
      <c r="J65" s="21"/>
      <c r="K65" s="21"/>
      <c r="L65" s="79"/>
      <c r="M65" s="6"/>
      <c r="N65" s="6"/>
      <c r="O65" s="6"/>
      <c r="P65" s="6"/>
      <c r="Q65" s="6"/>
      <c r="R65" s="6"/>
      <c r="S65" s="6"/>
      <c r="T65" s="6"/>
      <c r="U65" s="6"/>
      <c r="V65" s="6"/>
      <c r="W65" s="6"/>
      <c r="X65" s="6"/>
      <c r="Y65" s="6"/>
      <c r="Z65" s="6"/>
    </row>
    <row r="66" spans="1:26" ht="12.75" customHeight="1">
      <c r="A66" s="6"/>
      <c r="B66" s="20"/>
      <c r="C66" s="21"/>
      <c r="D66" s="21"/>
      <c r="E66" s="21"/>
      <c r="F66" s="21"/>
      <c r="G66" s="21"/>
      <c r="H66" s="21"/>
      <c r="I66" s="21"/>
      <c r="J66" s="21"/>
      <c r="K66" s="21"/>
      <c r="L66" s="79"/>
      <c r="M66" s="6"/>
      <c r="N66" s="6"/>
      <c r="O66" s="6"/>
      <c r="P66" s="6"/>
      <c r="Q66" s="6"/>
      <c r="R66" s="6"/>
      <c r="S66" s="6"/>
      <c r="T66" s="6"/>
      <c r="U66" s="6"/>
      <c r="V66" s="6"/>
      <c r="W66" s="6"/>
      <c r="X66" s="6"/>
      <c r="Y66" s="6"/>
      <c r="Z66" s="6"/>
    </row>
    <row r="67" spans="1:26" ht="12.75" customHeight="1">
      <c r="A67" s="6"/>
      <c r="B67" s="20"/>
      <c r="C67" s="21"/>
      <c r="D67" s="21"/>
      <c r="E67" s="21"/>
      <c r="F67" s="21"/>
      <c r="G67" s="21"/>
      <c r="H67" s="21"/>
      <c r="I67" s="21"/>
      <c r="J67" s="21"/>
      <c r="K67" s="21"/>
      <c r="L67" s="79"/>
      <c r="M67" s="6"/>
      <c r="N67" s="6"/>
      <c r="O67" s="6"/>
      <c r="P67" s="6"/>
      <c r="Q67" s="6"/>
      <c r="R67" s="6"/>
      <c r="S67" s="6"/>
      <c r="T67" s="6"/>
      <c r="U67" s="6"/>
      <c r="V67" s="6"/>
      <c r="W67" s="6"/>
      <c r="X67" s="6"/>
      <c r="Y67" s="6"/>
      <c r="Z67" s="6"/>
    </row>
    <row r="68" spans="1:26" ht="12.75" customHeight="1">
      <c r="A68" s="6"/>
      <c r="B68" s="20"/>
      <c r="C68" s="21"/>
      <c r="D68" s="21"/>
      <c r="E68" s="21"/>
      <c r="F68" s="21"/>
      <c r="G68" s="21"/>
      <c r="H68" s="21"/>
      <c r="I68" s="21"/>
      <c r="J68" s="21"/>
      <c r="K68" s="21"/>
      <c r="L68" s="79"/>
      <c r="M68" s="6"/>
      <c r="N68" s="6"/>
      <c r="O68" s="6"/>
      <c r="P68" s="6"/>
      <c r="Q68" s="6"/>
      <c r="R68" s="6"/>
      <c r="S68" s="6"/>
      <c r="T68" s="6"/>
      <c r="U68" s="6"/>
      <c r="V68" s="6"/>
      <c r="W68" s="6"/>
      <c r="X68" s="6"/>
      <c r="Y68" s="6"/>
      <c r="Z68" s="6"/>
    </row>
    <row r="69" spans="1:26" ht="12.75" customHeight="1">
      <c r="A69" s="6"/>
      <c r="B69" s="20"/>
      <c r="C69" s="21"/>
      <c r="D69" s="21"/>
      <c r="E69" s="21"/>
      <c r="F69" s="21"/>
      <c r="G69" s="21"/>
      <c r="H69" s="21"/>
      <c r="I69" s="21"/>
      <c r="J69" s="21"/>
      <c r="K69" s="21"/>
      <c r="L69" s="79"/>
      <c r="M69" s="6"/>
      <c r="N69" s="6"/>
      <c r="O69" s="6"/>
      <c r="P69" s="6"/>
      <c r="Q69" s="6"/>
      <c r="R69" s="6"/>
      <c r="S69" s="6"/>
      <c r="T69" s="6"/>
      <c r="U69" s="6"/>
      <c r="V69" s="6"/>
      <c r="W69" s="6"/>
      <c r="X69" s="6"/>
      <c r="Y69" s="6"/>
      <c r="Z69" s="6"/>
    </row>
    <row r="70" spans="1:26" ht="12.75" customHeight="1">
      <c r="A70" s="6"/>
      <c r="B70" s="20"/>
      <c r="C70" s="21"/>
      <c r="D70" s="21"/>
      <c r="E70" s="21"/>
      <c r="F70" s="21"/>
      <c r="G70" s="21"/>
      <c r="H70" s="21"/>
      <c r="I70" s="21"/>
      <c r="J70" s="21"/>
      <c r="K70" s="21"/>
      <c r="L70" s="79"/>
      <c r="M70" s="6"/>
      <c r="N70" s="6"/>
      <c r="O70" s="6"/>
      <c r="P70" s="6"/>
      <c r="Q70" s="6"/>
      <c r="R70" s="6"/>
      <c r="S70" s="6"/>
      <c r="T70" s="6"/>
      <c r="U70" s="6"/>
      <c r="V70" s="6"/>
      <c r="W70" s="6"/>
      <c r="X70" s="6"/>
      <c r="Y70" s="6"/>
      <c r="Z70" s="6"/>
    </row>
    <row r="71" spans="1:26" ht="12.75" customHeight="1">
      <c r="A71" s="6"/>
      <c r="B71" s="20"/>
      <c r="C71" s="21"/>
      <c r="D71" s="21"/>
      <c r="E71" s="21"/>
      <c r="F71" s="21"/>
      <c r="G71" s="21"/>
      <c r="H71" s="21"/>
      <c r="I71" s="21"/>
      <c r="J71" s="21"/>
      <c r="K71" s="21"/>
      <c r="L71" s="79"/>
      <c r="M71" s="6"/>
      <c r="N71" s="6"/>
      <c r="O71" s="6"/>
      <c r="P71" s="6"/>
      <c r="Q71" s="6"/>
      <c r="R71" s="6"/>
      <c r="S71" s="6"/>
      <c r="T71" s="6"/>
      <c r="U71" s="6"/>
      <c r="V71" s="6"/>
      <c r="W71" s="6"/>
      <c r="X71" s="6"/>
      <c r="Y71" s="6"/>
      <c r="Z71" s="6"/>
    </row>
    <row r="72" spans="1:26" ht="12.75" customHeight="1">
      <c r="A72" s="6"/>
      <c r="B72" s="20"/>
      <c r="C72" s="21"/>
      <c r="D72" s="21"/>
      <c r="E72" s="21"/>
      <c r="F72" s="21"/>
      <c r="G72" s="21"/>
      <c r="H72" s="21"/>
      <c r="I72" s="21"/>
      <c r="J72" s="21"/>
      <c r="K72" s="21"/>
      <c r="L72" s="79"/>
      <c r="M72" s="6"/>
      <c r="N72" s="6"/>
      <c r="O72" s="6"/>
      <c r="P72" s="6"/>
      <c r="Q72" s="6"/>
      <c r="R72" s="6"/>
      <c r="S72" s="6"/>
      <c r="T72" s="6"/>
      <c r="U72" s="6"/>
      <c r="V72" s="6"/>
      <c r="W72" s="6"/>
      <c r="X72" s="6"/>
      <c r="Y72" s="6"/>
      <c r="Z72" s="6"/>
    </row>
    <row r="73" spans="1:26" ht="12.75" customHeight="1">
      <c r="A73" s="6"/>
      <c r="B73" s="20"/>
      <c r="C73" s="21"/>
      <c r="D73" s="21"/>
      <c r="E73" s="21"/>
      <c r="F73" s="21"/>
      <c r="G73" s="21"/>
      <c r="H73" s="21"/>
      <c r="I73" s="21"/>
      <c r="J73" s="21"/>
      <c r="K73" s="21"/>
      <c r="L73" s="79"/>
      <c r="M73" s="6"/>
      <c r="N73" s="6"/>
      <c r="O73" s="6"/>
      <c r="P73" s="6"/>
      <c r="Q73" s="6"/>
      <c r="R73" s="6"/>
      <c r="S73" s="6"/>
      <c r="T73" s="6"/>
      <c r="U73" s="6"/>
      <c r="V73" s="6"/>
      <c r="W73" s="6"/>
      <c r="X73" s="6"/>
      <c r="Y73" s="6"/>
      <c r="Z73" s="6"/>
    </row>
    <row r="74" spans="1:26" ht="12.75" customHeight="1">
      <c r="A74" s="6"/>
      <c r="B74" s="20"/>
      <c r="C74" s="21"/>
      <c r="D74" s="21"/>
      <c r="E74" s="21"/>
      <c r="F74" s="21"/>
      <c r="G74" s="21"/>
      <c r="H74" s="21"/>
      <c r="I74" s="21"/>
      <c r="J74" s="21"/>
      <c r="K74" s="21"/>
      <c r="L74" s="79"/>
      <c r="M74" s="6"/>
      <c r="N74" s="6"/>
      <c r="O74" s="6"/>
      <c r="P74" s="6"/>
      <c r="Q74" s="6"/>
      <c r="R74" s="6"/>
      <c r="S74" s="6"/>
      <c r="T74" s="6"/>
      <c r="U74" s="6"/>
      <c r="V74" s="6"/>
      <c r="W74" s="6"/>
      <c r="X74" s="6"/>
      <c r="Y74" s="6"/>
      <c r="Z74" s="6"/>
    </row>
    <row r="75" spans="1:26" ht="12.75" customHeight="1">
      <c r="A75" s="6"/>
      <c r="B75" s="20"/>
      <c r="C75" s="21"/>
      <c r="D75" s="21"/>
      <c r="E75" s="21"/>
      <c r="F75" s="21"/>
      <c r="G75" s="21"/>
      <c r="H75" s="21"/>
      <c r="I75" s="21"/>
      <c r="J75" s="21"/>
      <c r="K75" s="21"/>
      <c r="L75" s="79"/>
      <c r="M75" s="6"/>
      <c r="N75" s="6"/>
      <c r="O75" s="6"/>
      <c r="P75" s="6"/>
      <c r="Q75" s="6"/>
      <c r="R75" s="6"/>
      <c r="S75" s="6"/>
      <c r="T75" s="6"/>
      <c r="U75" s="6"/>
      <c r="V75" s="6"/>
      <c r="W75" s="6"/>
      <c r="X75" s="6"/>
      <c r="Y75" s="6"/>
      <c r="Z75" s="6"/>
    </row>
    <row r="76" spans="1:26" ht="12.75" customHeight="1">
      <c r="A76" s="6"/>
      <c r="B76" s="20"/>
      <c r="C76" s="21"/>
      <c r="D76" s="21"/>
      <c r="E76" s="21"/>
      <c r="F76" s="21"/>
      <c r="G76" s="21"/>
      <c r="H76" s="21"/>
      <c r="I76" s="21"/>
      <c r="J76" s="21"/>
      <c r="K76" s="21"/>
      <c r="L76" s="79"/>
      <c r="M76" s="6"/>
      <c r="N76" s="6"/>
      <c r="O76" s="6"/>
      <c r="P76" s="6"/>
      <c r="Q76" s="6"/>
      <c r="R76" s="6"/>
      <c r="S76" s="6"/>
      <c r="T76" s="6"/>
      <c r="U76" s="6"/>
      <c r="V76" s="6"/>
      <c r="W76" s="6"/>
      <c r="X76" s="6"/>
      <c r="Y76" s="6"/>
      <c r="Z76" s="6"/>
    </row>
    <row r="77" spans="1:26" ht="12.75" customHeight="1">
      <c r="A77" s="6"/>
      <c r="B77" s="20"/>
      <c r="C77" s="21"/>
      <c r="D77" s="21"/>
      <c r="E77" s="21"/>
      <c r="F77" s="21"/>
      <c r="G77" s="21"/>
      <c r="H77" s="21"/>
      <c r="I77" s="21"/>
      <c r="J77" s="21"/>
      <c r="K77" s="21"/>
      <c r="L77" s="79"/>
      <c r="M77" s="6"/>
      <c r="N77" s="6"/>
      <c r="O77" s="6"/>
      <c r="P77" s="6"/>
      <c r="Q77" s="6"/>
      <c r="R77" s="6"/>
      <c r="S77" s="6"/>
      <c r="T77" s="6"/>
      <c r="U77" s="6"/>
      <c r="V77" s="6"/>
      <c r="W77" s="6"/>
      <c r="X77" s="6"/>
      <c r="Y77" s="6"/>
      <c r="Z77" s="6"/>
    </row>
    <row r="78" spans="1:26" ht="12.75" customHeight="1">
      <c r="A78" s="6"/>
      <c r="B78" s="20"/>
      <c r="C78" s="21"/>
      <c r="D78" s="21"/>
      <c r="E78" s="21"/>
      <c r="F78" s="21"/>
      <c r="G78" s="21"/>
      <c r="H78" s="21"/>
      <c r="I78" s="21"/>
      <c r="J78" s="21"/>
      <c r="K78" s="21"/>
      <c r="L78" s="79"/>
      <c r="M78" s="6"/>
      <c r="N78" s="6"/>
      <c r="O78" s="6"/>
      <c r="P78" s="6"/>
      <c r="Q78" s="6"/>
      <c r="R78" s="6"/>
      <c r="S78" s="6"/>
      <c r="T78" s="6"/>
      <c r="U78" s="6"/>
      <c r="V78" s="6"/>
      <c r="W78" s="6"/>
      <c r="X78" s="6"/>
      <c r="Y78" s="6"/>
      <c r="Z78" s="6"/>
    </row>
    <row r="79" spans="1:26" ht="12.75" customHeight="1">
      <c r="A79" s="6"/>
      <c r="B79" s="20"/>
      <c r="C79" s="21"/>
      <c r="D79" s="21"/>
      <c r="E79" s="21"/>
      <c r="F79" s="21"/>
      <c r="G79" s="21"/>
      <c r="H79" s="21"/>
      <c r="I79" s="21"/>
      <c r="J79" s="21"/>
      <c r="K79" s="21"/>
      <c r="L79" s="79"/>
      <c r="M79" s="6"/>
      <c r="N79" s="6"/>
      <c r="O79" s="6"/>
      <c r="P79" s="6"/>
      <c r="Q79" s="6"/>
      <c r="R79" s="6"/>
      <c r="S79" s="6"/>
      <c r="T79" s="6"/>
      <c r="U79" s="6"/>
      <c r="V79" s="6"/>
      <c r="W79" s="6"/>
      <c r="X79" s="6"/>
      <c r="Y79" s="6"/>
      <c r="Z79" s="6"/>
    </row>
    <row r="80" spans="1:26" ht="12.75" customHeight="1">
      <c r="A80" s="6"/>
      <c r="B80" s="20"/>
      <c r="C80" s="21"/>
      <c r="D80" s="21"/>
      <c r="E80" s="21"/>
      <c r="F80" s="21"/>
      <c r="G80" s="21"/>
      <c r="H80" s="21"/>
      <c r="I80" s="21"/>
      <c r="J80" s="21"/>
      <c r="K80" s="21"/>
      <c r="L80" s="79"/>
      <c r="M80" s="6"/>
      <c r="N80" s="6"/>
      <c r="O80" s="6"/>
      <c r="P80" s="6"/>
      <c r="Q80" s="6"/>
      <c r="R80" s="6"/>
      <c r="S80" s="6"/>
      <c r="T80" s="6"/>
      <c r="U80" s="6"/>
      <c r="V80" s="6"/>
      <c r="W80" s="6"/>
      <c r="X80" s="6"/>
      <c r="Y80" s="6"/>
      <c r="Z80" s="6"/>
    </row>
    <row r="81" spans="1:26" ht="12.75" customHeight="1">
      <c r="A81" s="6"/>
      <c r="B81" s="20"/>
      <c r="C81" s="21"/>
      <c r="D81" s="21"/>
      <c r="E81" s="21"/>
      <c r="F81" s="21"/>
      <c r="G81" s="21"/>
      <c r="H81" s="21"/>
      <c r="I81" s="21"/>
      <c r="J81" s="21"/>
      <c r="K81" s="21"/>
      <c r="L81" s="79"/>
      <c r="M81" s="6"/>
      <c r="N81" s="6"/>
      <c r="O81" s="6"/>
      <c r="P81" s="6"/>
      <c r="Q81" s="6"/>
      <c r="R81" s="6"/>
      <c r="S81" s="6"/>
      <c r="T81" s="6"/>
      <c r="U81" s="6"/>
      <c r="V81" s="6"/>
      <c r="W81" s="6"/>
      <c r="X81" s="6"/>
      <c r="Y81" s="6"/>
      <c r="Z81" s="6"/>
    </row>
    <row r="82" spans="1:26" ht="12.75" customHeight="1">
      <c r="A82" s="6"/>
      <c r="B82" s="20"/>
      <c r="C82" s="21"/>
      <c r="D82" s="21"/>
      <c r="E82" s="21"/>
      <c r="F82" s="21"/>
      <c r="G82" s="21"/>
      <c r="H82" s="21"/>
      <c r="I82" s="21"/>
      <c r="J82" s="21"/>
      <c r="K82" s="21"/>
      <c r="L82" s="79"/>
      <c r="M82" s="6"/>
      <c r="N82" s="6"/>
      <c r="O82" s="6"/>
      <c r="P82" s="6"/>
      <c r="Q82" s="6"/>
      <c r="R82" s="6"/>
      <c r="S82" s="6"/>
      <c r="T82" s="6"/>
      <c r="U82" s="6"/>
      <c r="V82" s="6"/>
      <c r="W82" s="6"/>
      <c r="X82" s="6"/>
      <c r="Y82" s="6"/>
      <c r="Z82" s="6"/>
    </row>
    <row r="83" spans="1:26" ht="12.75" customHeight="1">
      <c r="A83" s="6"/>
      <c r="B83" s="20"/>
      <c r="C83" s="21"/>
      <c r="D83" s="21"/>
      <c r="E83" s="21"/>
      <c r="F83" s="21"/>
      <c r="G83" s="21"/>
      <c r="H83" s="21"/>
      <c r="I83" s="21"/>
      <c r="J83" s="21"/>
      <c r="K83" s="21"/>
      <c r="L83" s="79"/>
      <c r="M83" s="6"/>
      <c r="N83" s="6"/>
      <c r="O83" s="6"/>
      <c r="P83" s="6"/>
      <c r="Q83" s="6"/>
      <c r="R83" s="6"/>
      <c r="S83" s="6"/>
      <c r="T83" s="6"/>
      <c r="U83" s="6"/>
      <c r="V83" s="6"/>
      <c r="W83" s="6"/>
      <c r="X83" s="6"/>
      <c r="Y83" s="6"/>
      <c r="Z83" s="6"/>
    </row>
    <row r="84" spans="1:26" ht="12.75" customHeight="1">
      <c r="A84" s="6"/>
      <c r="B84" s="20"/>
      <c r="C84" s="21"/>
      <c r="D84" s="21"/>
      <c r="E84" s="21"/>
      <c r="F84" s="21"/>
      <c r="G84" s="21"/>
      <c r="H84" s="21"/>
      <c r="I84" s="21"/>
      <c r="J84" s="21"/>
      <c r="K84" s="21"/>
      <c r="L84" s="79"/>
      <c r="M84" s="6"/>
      <c r="N84" s="6"/>
      <c r="O84" s="6"/>
      <c r="P84" s="6"/>
      <c r="Q84" s="6"/>
      <c r="R84" s="6"/>
      <c r="S84" s="6"/>
      <c r="T84" s="6"/>
      <c r="U84" s="6"/>
      <c r="V84" s="6"/>
      <c r="W84" s="6"/>
      <c r="X84" s="6"/>
      <c r="Y84" s="6"/>
      <c r="Z84" s="6"/>
    </row>
    <row r="85" spans="1:26" ht="12.75" customHeight="1">
      <c r="A85" s="6"/>
      <c r="B85" s="20"/>
      <c r="C85" s="21"/>
      <c r="D85" s="21"/>
      <c r="E85" s="21"/>
      <c r="F85" s="21"/>
      <c r="G85" s="21"/>
      <c r="H85" s="21"/>
      <c r="I85" s="21"/>
      <c r="J85" s="21"/>
      <c r="K85" s="21"/>
      <c r="L85" s="79"/>
      <c r="M85" s="6"/>
      <c r="N85" s="6"/>
      <c r="O85" s="6"/>
      <c r="P85" s="6"/>
      <c r="Q85" s="6"/>
      <c r="R85" s="6"/>
      <c r="S85" s="6"/>
      <c r="T85" s="6"/>
      <c r="U85" s="6"/>
      <c r="V85" s="6"/>
      <c r="W85" s="6"/>
      <c r="X85" s="6"/>
      <c r="Y85" s="6"/>
      <c r="Z85" s="6"/>
    </row>
    <row r="86" spans="1:26" ht="12.75" customHeight="1">
      <c r="A86" s="6"/>
      <c r="B86" s="20"/>
      <c r="C86" s="21"/>
      <c r="D86" s="21"/>
      <c r="E86" s="21"/>
      <c r="F86" s="21"/>
      <c r="G86" s="21"/>
      <c r="H86" s="21"/>
      <c r="I86" s="21"/>
      <c r="J86" s="21"/>
      <c r="K86" s="21"/>
      <c r="L86" s="79"/>
      <c r="M86" s="6"/>
      <c r="N86" s="6"/>
      <c r="O86" s="6"/>
      <c r="P86" s="6"/>
      <c r="Q86" s="6"/>
      <c r="R86" s="6"/>
      <c r="S86" s="6"/>
      <c r="T86" s="6"/>
      <c r="U86" s="6"/>
      <c r="V86" s="6"/>
      <c r="W86" s="6"/>
      <c r="X86" s="6"/>
      <c r="Y86" s="6"/>
      <c r="Z86" s="6"/>
    </row>
    <row r="87" spans="1:26" ht="12.75" customHeight="1">
      <c r="A87" s="6"/>
      <c r="B87" s="20"/>
      <c r="C87" s="21"/>
      <c r="D87" s="21"/>
      <c r="E87" s="21"/>
      <c r="F87" s="21"/>
      <c r="G87" s="21"/>
      <c r="H87" s="21"/>
      <c r="I87" s="21"/>
      <c r="J87" s="21"/>
      <c r="K87" s="21"/>
      <c r="L87" s="79"/>
      <c r="M87" s="6"/>
      <c r="N87" s="6"/>
      <c r="O87" s="6"/>
      <c r="P87" s="6"/>
      <c r="Q87" s="6"/>
      <c r="R87" s="6"/>
      <c r="S87" s="6"/>
      <c r="T87" s="6"/>
      <c r="U87" s="6"/>
      <c r="V87" s="6"/>
      <c r="W87" s="6"/>
      <c r="X87" s="6"/>
      <c r="Y87" s="6"/>
      <c r="Z87" s="6"/>
    </row>
    <row r="88" spans="1:26" ht="12.75" customHeight="1">
      <c r="A88" s="6"/>
      <c r="B88" s="20"/>
      <c r="C88" s="21"/>
      <c r="D88" s="21"/>
      <c r="E88" s="21"/>
      <c r="F88" s="21"/>
      <c r="G88" s="21"/>
      <c r="H88" s="21"/>
      <c r="I88" s="21"/>
      <c r="J88" s="21"/>
      <c r="K88" s="21"/>
      <c r="L88" s="79"/>
      <c r="M88" s="6"/>
      <c r="N88" s="6"/>
      <c r="O88" s="6"/>
      <c r="P88" s="6"/>
      <c r="Q88" s="6"/>
      <c r="R88" s="6"/>
      <c r="S88" s="6"/>
      <c r="T88" s="6"/>
      <c r="U88" s="6"/>
      <c r="V88" s="6"/>
      <c r="W88" s="6"/>
      <c r="X88" s="6"/>
      <c r="Y88" s="6"/>
      <c r="Z88" s="6"/>
    </row>
    <row r="89" spans="1:26" ht="12.75" customHeight="1">
      <c r="A89" s="6"/>
      <c r="B89" s="20"/>
      <c r="C89" s="21"/>
      <c r="D89" s="21"/>
      <c r="E89" s="21"/>
      <c r="F89" s="21"/>
      <c r="G89" s="21"/>
      <c r="H89" s="21"/>
      <c r="I89" s="21"/>
      <c r="J89" s="21"/>
      <c r="K89" s="21"/>
      <c r="L89" s="79"/>
      <c r="M89" s="6"/>
      <c r="N89" s="6"/>
      <c r="O89" s="6"/>
      <c r="P89" s="6"/>
      <c r="Q89" s="6"/>
      <c r="R89" s="6"/>
      <c r="S89" s="6"/>
      <c r="T89" s="6"/>
      <c r="U89" s="6"/>
      <c r="V89" s="6"/>
      <c r="W89" s="6"/>
      <c r="X89" s="6"/>
      <c r="Y89" s="6"/>
      <c r="Z89" s="6"/>
    </row>
    <row r="90" spans="1:26" ht="12.75" customHeight="1">
      <c r="A90" s="6"/>
      <c r="B90" s="20"/>
      <c r="C90" s="21"/>
      <c r="D90" s="21"/>
      <c r="E90" s="21"/>
      <c r="F90" s="21"/>
      <c r="G90" s="21"/>
      <c r="H90" s="21"/>
      <c r="I90" s="21"/>
      <c r="J90" s="21"/>
      <c r="K90" s="21"/>
      <c r="L90" s="79"/>
      <c r="M90" s="6"/>
      <c r="N90" s="6"/>
      <c r="O90" s="6"/>
      <c r="P90" s="6"/>
      <c r="Q90" s="6"/>
      <c r="R90" s="6"/>
      <c r="S90" s="6"/>
      <c r="T90" s="6"/>
      <c r="U90" s="6"/>
      <c r="V90" s="6"/>
      <c r="W90" s="6"/>
      <c r="X90" s="6"/>
      <c r="Y90" s="6"/>
      <c r="Z90" s="6"/>
    </row>
    <row r="91" spans="1:26" ht="12.75" customHeight="1">
      <c r="A91" s="6"/>
      <c r="B91" s="20"/>
      <c r="C91" s="21"/>
      <c r="D91" s="21"/>
      <c r="E91" s="21"/>
      <c r="F91" s="21"/>
      <c r="G91" s="21"/>
      <c r="H91" s="21"/>
      <c r="I91" s="21"/>
      <c r="J91" s="21"/>
      <c r="K91" s="21"/>
      <c r="L91" s="79"/>
      <c r="M91" s="6"/>
      <c r="N91" s="6"/>
      <c r="O91" s="6"/>
      <c r="P91" s="6"/>
      <c r="Q91" s="6"/>
      <c r="R91" s="6"/>
      <c r="S91" s="6"/>
      <c r="T91" s="6"/>
      <c r="U91" s="6"/>
      <c r="V91" s="6"/>
      <c r="W91" s="6"/>
      <c r="X91" s="6"/>
      <c r="Y91" s="6"/>
      <c r="Z91" s="6"/>
    </row>
    <row r="92" spans="1:26" ht="12.75" customHeight="1">
      <c r="A92" s="6"/>
      <c r="B92" s="20"/>
      <c r="C92" s="21"/>
      <c r="D92" s="21"/>
      <c r="E92" s="21"/>
      <c r="F92" s="21"/>
      <c r="G92" s="21"/>
      <c r="H92" s="21"/>
      <c r="I92" s="21"/>
      <c r="J92" s="21"/>
      <c r="K92" s="21"/>
      <c r="L92" s="79"/>
      <c r="M92" s="6"/>
      <c r="N92" s="6"/>
      <c r="O92" s="6"/>
      <c r="P92" s="6"/>
      <c r="Q92" s="6"/>
      <c r="R92" s="6"/>
      <c r="S92" s="6"/>
      <c r="T92" s="6"/>
      <c r="U92" s="6"/>
      <c r="V92" s="6"/>
      <c r="W92" s="6"/>
      <c r="X92" s="6"/>
      <c r="Y92" s="6"/>
      <c r="Z92" s="6"/>
    </row>
    <row r="93" spans="1:26" ht="12.75" customHeight="1">
      <c r="A93" s="6"/>
      <c r="B93" s="20"/>
      <c r="C93" s="21"/>
      <c r="D93" s="21"/>
      <c r="E93" s="21"/>
      <c r="F93" s="21"/>
      <c r="G93" s="21"/>
      <c r="H93" s="21"/>
      <c r="I93" s="21"/>
      <c r="J93" s="21"/>
      <c r="K93" s="21"/>
      <c r="L93" s="79"/>
      <c r="M93" s="6"/>
      <c r="N93" s="6"/>
      <c r="O93" s="6"/>
      <c r="P93" s="6"/>
      <c r="Q93" s="6"/>
      <c r="R93" s="6"/>
      <c r="S93" s="6"/>
      <c r="T93" s="6"/>
      <c r="U93" s="6"/>
      <c r="V93" s="6"/>
      <c r="W93" s="6"/>
      <c r="X93" s="6"/>
      <c r="Y93" s="6"/>
      <c r="Z93" s="6"/>
    </row>
    <row r="94" spans="1:26" ht="12.75" customHeight="1">
      <c r="A94" s="6"/>
      <c r="B94" s="20"/>
      <c r="C94" s="21"/>
      <c r="D94" s="21"/>
      <c r="E94" s="21"/>
      <c r="F94" s="21"/>
      <c r="G94" s="21"/>
      <c r="H94" s="21"/>
      <c r="I94" s="21"/>
      <c r="J94" s="21"/>
      <c r="K94" s="21"/>
      <c r="L94" s="79"/>
      <c r="M94" s="6"/>
      <c r="N94" s="6"/>
      <c r="O94" s="6"/>
      <c r="P94" s="6"/>
      <c r="Q94" s="6"/>
      <c r="R94" s="6"/>
      <c r="S94" s="6"/>
      <c r="T94" s="6"/>
      <c r="U94" s="6"/>
      <c r="V94" s="6"/>
      <c r="W94" s="6"/>
      <c r="X94" s="6"/>
      <c r="Y94" s="6"/>
      <c r="Z94" s="6"/>
    </row>
    <row r="95" spans="1:26" ht="12.75" customHeight="1">
      <c r="A95" s="6"/>
      <c r="B95" s="20"/>
      <c r="C95" s="21"/>
      <c r="D95" s="21"/>
      <c r="E95" s="21"/>
      <c r="F95" s="21"/>
      <c r="G95" s="21"/>
      <c r="H95" s="21"/>
      <c r="I95" s="21"/>
      <c r="J95" s="21"/>
      <c r="K95" s="21"/>
      <c r="L95" s="79"/>
      <c r="M95" s="6"/>
      <c r="N95" s="6"/>
      <c r="O95" s="6"/>
      <c r="P95" s="6"/>
      <c r="Q95" s="6"/>
      <c r="R95" s="6"/>
      <c r="S95" s="6"/>
      <c r="T95" s="6"/>
      <c r="U95" s="6"/>
      <c r="V95" s="6"/>
      <c r="W95" s="6"/>
      <c r="X95" s="6"/>
      <c r="Y95" s="6"/>
      <c r="Z95" s="6"/>
    </row>
    <row r="96" spans="1:26" ht="12.75" customHeight="1">
      <c r="A96" s="6"/>
      <c r="B96" s="20"/>
      <c r="C96" s="21"/>
      <c r="D96" s="21"/>
      <c r="E96" s="21"/>
      <c r="F96" s="21"/>
      <c r="G96" s="21"/>
      <c r="H96" s="21"/>
      <c r="I96" s="21"/>
      <c r="J96" s="21"/>
      <c r="K96" s="21"/>
      <c r="L96" s="79"/>
      <c r="M96" s="6"/>
      <c r="N96" s="6"/>
      <c r="O96" s="6"/>
      <c r="P96" s="6"/>
      <c r="Q96" s="6"/>
      <c r="R96" s="6"/>
      <c r="S96" s="6"/>
      <c r="T96" s="6"/>
      <c r="U96" s="6"/>
      <c r="V96" s="6"/>
      <c r="W96" s="6"/>
      <c r="X96" s="6"/>
      <c r="Y96" s="6"/>
      <c r="Z96" s="6"/>
    </row>
    <row r="97" spans="1:26" ht="12.75" customHeight="1">
      <c r="A97" s="6"/>
      <c r="B97" s="20"/>
      <c r="C97" s="21"/>
      <c r="D97" s="21"/>
      <c r="E97" s="21"/>
      <c r="F97" s="21"/>
      <c r="G97" s="21"/>
      <c r="H97" s="21"/>
      <c r="I97" s="21"/>
      <c r="J97" s="21"/>
      <c r="K97" s="21"/>
      <c r="L97" s="79"/>
      <c r="M97" s="6"/>
      <c r="N97" s="6"/>
      <c r="O97" s="6"/>
      <c r="P97" s="6"/>
      <c r="Q97" s="6"/>
      <c r="R97" s="6"/>
      <c r="S97" s="6"/>
      <c r="T97" s="6"/>
      <c r="U97" s="6"/>
      <c r="V97" s="6"/>
      <c r="W97" s="6"/>
      <c r="X97" s="6"/>
      <c r="Y97" s="6"/>
      <c r="Z97" s="6"/>
    </row>
    <row r="98" spans="1:26" ht="12.75" customHeight="1">
      <c r="A98" s="6"/>
      <c r="B98" s="20"/>
      <c r="C98" s="21"/>
      <c r="D98" s="21"/>
      <c r="E98" s="21"/>
      <c r="F98" s="21"/>
      <c r="G98" s="21"/>
      <c r="H98" s="21"/>
      <c r="I98" s="21"/>
      <c r="J98" s="21"/>
      <c r="K98" s="21"/>
      <c r="L98" s="79"/>
      <c r="M98" s="6"/>
      <c r="N98" s="6"/>
      <c r="O98" s="6"/>
      <c r="P98" s="6"/>
      <c r="Q98" s="6"/>
      <c r="R98" s="6"/>
      <c r="S98" s="6"/>
      <c r="T98" s="6"/>
      <c r="U98" s="6"/>
      <c r="V98" s="6"/>
      <c r="W98" s="6"/>
      <c r="X98" s="6"/>
      <c r="Y98" s="6"/>
      <c r="Z98" s="6"/>
    </row>
    <row r="99" spans="1:26" ht="12.75" customHeight="1">
      <c r="A99" s="6"/>
      <c r="B99" s="20"/>
      <c r="C99" s="21"/>
      <c r="D99" s="21"/>
      <c r="E99" s="21"/>
      <c r="F99" s="21"/>
      <c r="G99" s="21"/>
      <c r="H99" s="21"/>
      <c r="I99" s="21"/>
      <c r="J99" s="21"/>
      <c r="K99" s="21"/>
      <c r="L99" s="79"/>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79"/>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79"/>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79"/>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79"/>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79"/>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79"/>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79"/>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79"/>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79"/>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79"/>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79"/>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79"/>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79"/>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79"/>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79"/>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79"/>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79"/>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79"/>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79"/>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79"/>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79"/>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79"/>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79"/>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79"/>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79"/>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79"/>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79"/>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79"/>
      <c r="M127" s="6"/>
      <c r="N127" s="6"/>
      <c r="O127" s="6"/>
      <c r="P127" s="6"/>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79"/>
      <c r="M128" s="6"/>
      <c r="N128" s="6"/>
      <c r="O128" s="6"/>
      <c r="P128" s="6"/>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79"/>
      <c r="M129" s="6"/>
      <c r="N129" s="6"/>
      <c r="O129" s="6"/>
      <c r="P129" s="6"/>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79"/>
      <c r="M130" s="6"/>
      <c r="N130" s="6"/>
      <c r="O130" s="6"/>
      <c r="P130" s="6"/>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79"/>
      <c r="M131" s="6"/>
      <c r="N131" s="6"/>
      <c r="O131" s="6"/>
      <c r="P131" s="6"/>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79"/>
      <c r="M132" s="6"/>
      <c r="N132" s="6"/>
      <c r="O132" s="6"/>
      <c r="P132" s="6"/>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79"/>
      <c r="M133" s="6"/>
      <c r="N133" s="6"/>
      <c r="O133" s="6"/>
      <c r="P133" s="6"/>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79"/>
      <c r="M134" s="6"/>
      <c r="N134" s="6"/>
      <c r="O134" s="6"/>
      <c r="P134" s="6"/>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79"/>
      <c r="M135" s="6"/>
      <c r="N135" s="6"/>
      <c r="O135" s="6"/>
      <c r="P135" s="6"/>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79"/>
      <c r="M136" s="6"/>
      <c r="N136" s="6"/>
      <c r="O136" s="6"/>
      <c r="P136" s="6"/>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79"/>
      <c r="M137" s="6"/>
      <c r="N137" s="6"/>
      <c r="O137" s="6"/>
      <c r="P137" s="6"/>
      <c r="Q137" s="6"/>
      <c r="R137" s="6"/>
      <c r="S137" s="6"/>
      <c r="T137" s="6"/>
      <c r="U137" s="6"/>
      <c r="V137" s="6"/>
      <c r="W137" s="6"/>
      <c r="X137" s="6"/>
      <c r="Y137" s="6"/>
      <c r="Z137" s="6"/>
    </row>
    <row r="138" spans="1:26" ht="12.75" customHeight="1">
      <c r="A138" s="6"/>
      <c r="B138" s="20"/>
      <c r="C138" s="21"/>
      <c r="D138" s="21"/>
      <c r="E138" s="21"/>
      <c r="F138" s="21"/>
      <c r="G138" s="21"/>
      <c r="H138" s="21"/>
      <c r="I138" s="21"/>
      <c r="J138" s="21"/>
      <c r="K138" s="21"/>
      <c r="L138" s="79"/>
      <c r="M138" s="6"/>
      <c r="N138" s="6"/>
      <c r="O138" s="6"/>
      <c r="P138" s="6"/>
      <c r="Q138" s="6"/>
      <c r="R138" s="6"/>
      <c r="S138" s="6"/>
      <c r="T138" s="6"/>
      <c r="U138" s="6"/>
      <c r="V138" s="6"/>
      <c r="W138" s="6"/>
      <c r="X138" s="6"/>
      <c r="Y138" s="6"/>
      <c r="Z138" s="6"/>
    </row>
    <row r="139" spans="1:26" ht="12.75" customHeight="1">
      <c r="A139" s="6"/>
      <c r="B139" s="20"/>
      <c r="C139" s="21"/>
      <c r="D139" s="21"/>
      <c r="E139" s="21"/>
      <c r="F139" s="21"/>
      <c r="G139" s="21"/>
      <c r="H139" s="21"/>
      <c r="I139" s="21"/>
      <c r="J139" s="21"/>
      <c r="K139" s="21"/>
      <c r="L139" s="79"/>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C2:E2"/>
    <mergeCell ref="F2:G2"/>
  </mergeCells>
  <conditionalFormatting sqref="H27:H33 H35">
    <cfRule type="cellIs" dxfId="207" priority="1" operator="greaterThanOrEqual">
      <formula>100</formula>
    </cfRule>
  </conditionalFormatting>
  <conditionalFormatting sqref="H27:H33 H35">
    <cfRule type="cellIs" dxfId="206" priority="2" operator="lessThan">
      <formula>100</formula>
    </cfRule>
  </conditionalFormatting>
  <conditionalFormatting sqref="H34">
    <cfRule type="cellIs" dxfId="205" priority="3" operator="greaterThanOrEqual">
      <formula>100.01</formula>
    </cfRule>
  </conditionalFormatting>
  <conditionalFormatting sqref="H34">
    <cfRule type="cellIs" dxfId="204" priority="4" operator="lessThan">
      <formula>100.01</formula>
    </cfRule>
  </conditionalFormatting>
  <conditionalFormatting sqref="E16">
    <cfRule type="cellIs" dxfId="203" priority="5" operator="lessThan">
      <formula>1.2</formula>
    </cfRule>
  </conditionalFormatting>
  <dataValidations count="5">
    <dataValidation type="list" allowBlank="1" showInputMessage="1" showErrorMessage="1" prompt="Select Material - " sqref="E5">
      <formula1>Material</formula1>
    </dataValidation>
    <dataValidation type="list" allowBlank="1" showInputMessage="1" showErrorMessage="1" prompt=" - " sqref="F5">
      <formula1>Material</formula1>
    </dataValidation>
    <dataValidation type="list" allowBlank="1" showInputMessage="1" showErrorMessage="1" prompt="Select Material - " sqref="E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D5 D6 G13:G14">
      <formula1>Materials</formula1>
    </dataValidation>
  </dataValidations>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dimension ref="A1:AA1000"/>
  <sheetViews>
    <sheetView showGridLines="0" topLeftCell="A42" workbookViewId="0">
      <selection activeCell="O78" sqref="O78"/>
    </sheetView>
  </sheetViews>
  <sheetFormatPr defaultColWidth="14.42578125" defaultRowHeight="15" customHeight="1"/>
  <cols>
    <col min="1" max="1" width="3.42578125" customWidth="1"/>
    <col min="2" max="2" width="45.7109375" customWidth="1"/>
    <col min="3" max="3" width="11.42578125" customWidth="1"/>
    <col min="4" max="4" width="3.5703125" customWidth="1"/>
    <col min="5" max="5" width="11.7109375" customWidth="1"/>
    <col min="6" max="6" width="15.28515625" customWidth="1"/>
    <col min="7" max="7" width="11.7109375" customWidth="1"/>
    <col min="8" max="8" width="6.140625" customWidth="1"/>
    <col min="9" max="9" width="8.7109375" customWidth="1"/>
    <col min="10" max="10" width="4.28515625" customWidth="1"/>
    <col min="11" max="11" width="12.140625" customWidth="1"/>
    <col min="12" max="12" width="3.85546875" customWidth="1"/>
    <col min="13" max="13" width="4.28515625" customWidth="1"/>
    <col min="14" max="14" width="3.28515625" customWidth="1"/>
    <col min="15" max="15" width="9.140625" customWidth="1"/>
    <col min="16" max="16" width="12.42578125" customWidth="1"/>
    <col min="17" max="18" width="9.140625" customWidth="1"/>
    <col min="19" max="19" width="11.28515625" customWidth="1"/>
    <col min="20" max="20" width="3.140625" customWidth="1"/>
    <col min="21" max="21" width="3.28515625" customWidth="1"/>
    <col min="22" max="22" width="9.140625" customWidth="1"/>
    <col min="23" max="23" width="3.28515625" customWidth="1"/>
    <col min="24" max="26" width="9.140625" customWidth="1"/>
    <col min="27" max="27" width="8" customWidth="1"/>
  </cols>
  <sheetData>
    <row r="1" spans="1:27" ht="15.75">
      <c r="A1" s="6"/>
      <c r="B1" s="30" t="s">
        <v>247</v>
      </c>
      <c r="C1" s="6"/>
      <c r="D1" s="6"/>
      <c r="E1" s="6"/>
      <c r="F1" s="6"/>
      <c r="G1" s="6"/>
      <c r="H1" s="6"/>
      <c r="I1" s="6"/>
      <c r="J1" s="6"/>
      <c r="K1" s="6"/>
      <c r="L1" s="6"/>
      <c r="M1" s="6"/>
      <c r="N1" s="6"/>
      <c r="O1" s="6"/>
      <c r="P1" s="6"/>
      <c r="Q1" s="6"/>
      <c r="R1" s="6"/>
      <c r="S1" s="6"/>
      <c r="T1" s="6"/>
      <c r="U1" s="6"/>
      <c r="V1" s="6"/>
      <c r="W1" s="6"/>
      <c r="X1" s="6"/>
      <c r="Y1" s="6"/>
      <c r="Z1" s="6"/>
      <c r="AA1" s="6"/>
    </row>
    <row r="2" spans="1:27" ht="12.75" customHeight="1">
      <c r="A2" s="6"/>
      <c r="B2" s="6"/>
      <c r="C2" s="319" t="s">
        <v>209</v>
      </c>
      <c r="D2" s="267"/>
      <c r="E2" s="268"/>
      <c r="F2" s="320" t="s">
        <v>156</v>
      </c>
      <c r="G2" s="268"/>
      <c r="H2" s="6"/>
      <c r="I2" s="6"/>
      <c r="J2" s="6"/>
      <c r="K2" s="6"/>
      <c r="L2" s="6"/>
      <c r="M2" s="6"/>
      <c r="N2" s="6"/>
      <c r="O2" s="6"/>
      <c r="P2" s="6"/>
      <c r="Q2" s="6"/>
      <c r="R2" s="6"/>
      <c r="S2" s="6"/>
      <c r="T2" s="6"/>
      <c r="U2" s="6"/>
      <c r="V2" s="6"/>
      <c r="W2" s="6"/>
      <c r="X2" s="6"/>
      <c r="Y2" s="6"/>
      <c r="Z2" s="6"/>
      <c r="AA2" s="6"/>
    </row>
    <row r="3" spans="1:27" ht="12.75" customHeight="1">
      <c r="A3" s="6"/>
      <c r="B3" s="6"/>
      <c r="C3" s="6"/>
      <c r="D3" s="6"/>
      <c r="E3" s="6"/>
      <c r="F3" s="6"/>
      <c r="G3" s="6"/>
      <c r="H3" s="6"/>
      <c r="I3" s="6"/>
      <c r="J3" s="6"/>
      <c r="K3" s="6"/>
      <c r="L3" s="6"/>
      <c r="M3" s="6"/>
      <c r="N3" s="6"/>
      <c r="O3" s="6"/>
      <c r="P3" s="6"/>
      <c r="Q3" s="6"/>
      <c r="R3" s="6"/>
      <c r="S3" s="6"/>
      <c r="T3" s="6"/>
      <c r="U3" s="6"/>
      <c r="V3" s="6"/>
      <c r="W3" s="6"/>
      <c r="X3" s="6"/>
      <c r="Y3" s="6"/>
      <c r="Z3" s="6"/>
      <c r="AA3" s="6"/>
    </row>
    <row r="4" spans="1:27" ht="12.75" customHeight="1">
      <c r="A4" s="6"/>
      <c r="B4" s="9" t="s">
        <v>83</v>
      </c>
      <c r="C4" s="9" t="s">
        <v>84</v>
      </c>
      <c r="D4" s="1"/>
      <c r="E4" s="9" t="s">
        <v>85</v>
      </c>
      <c r="F4" s="80" t="s">
        <v>210</v>
      </c>
      <c r="G4" s="9" t="s">
        <v>211</v>
      </c>
      <c r="H4" s="6"/>
      <c r="I4" s="6"/>
      <c r="J4" s="81" t="s">
        <v>248</v>
      </c>
      <c r="K4" s="81"/>
      <c r="L4" s="81"/>
      <c r="M4" s="81"/>
      <c r="N4" s="81"/>
      <c r="O4" s="81"/>
      <c r="P4" s="1"/>
      <c r="Q4" s="13" t="s">
        <v>249</v>
      </c>
      <c r="R4" s="13" t="s">
        <v>118</v>
      </c>
      <c r="S4" s="6"/>
      <c r="T4" s="6"/>
      <c r="U4" s="6"/>
      <c r="V4" s="6"/>
      <c r="W4" s="6"/>
      <c r="X4" s="6"/>
      <c r="Y4" s="6"/>
      <c r="Z4" s="6"/>
      <c r="AA4" s="6"/>
    </row>
    <row r="5" spans="1:27" ht="12.75" customHeight="1">
      <c r="A5" s="6"/>
      <c r="B5" s="31" t="s">
        <v>86</v>
      </c>
      <c r="C5" s="32" t="s">
        <v>87</v>
      </c>
      <c r="D5" s="6"/>
      <c r="E5" s="41" t="s">
        <v>87</v>
      </c>
      <c r="F5" s="73" t="s">
        <v>87</v>
      </c>
      <c r="G5" s="68"/>
      <c r="H5" s="6"/>
      <c r="I5" s="6"/>
      <c r="J5" s="82"/>
      <c r="K5" s="83"/>
      <c r="L5" s="83"/>
      <c r="M5" s="84"/>
      <c r="N5" s="323" t="s">
        <v>250</v>
      </c>
      <c r="O5" s="6"/>
      <c r="P5" s="66" t="s">
        <v>214</v>
      </c>
      <c r="Q5" s="6">
        <f>F22/2000</f>
        <v>0.03</v>
      </c>
      <c r="R5" s="66">
        <f>'T2.15 T2.6 FBH S''pt Structure'!I21/1000</f>
        <v>2E-3</v>
      </c>
      <c r="S5" s="2" t="s">
        <v>251</v>
      </c>
      <c r="T5" s="6"/>
      <c r="U5" s="65"/>
      <c r="V5" s="85"/>
      <c r="W5" s="65"/>
      <c r="X5" s="86"/>
      <c r="Y5" s="87">
        <v>3</v>
      </c>
      <c r="Z5" s="88"/>
      <c r="AA5" s="6"/>
    </row>
    <row r="6" spans="1:27" ht="12.75" customHeight="1">
      <c r="A6" s="6"/>
      <c r="B6" s="31" t="s">
        <v>215</v>
      </c>
      <c r="C6" s="32" t="s">
        <v>89</v>
      </c>
      <c r="D6" s="6"/>
      <c r="E6" s="41" t="s">
        <v>89</v>
      </c>
      <c r="F6" s="67" t="s">
        <v>19</v>
      </c>
      <c r="G6" s="68"/>
      <c r="H6" s="6"/>
      <c r="I6" s="6"/>
      <c r="J6" s="89"/>
      <c r="K6" s="85"/>
      <c r="L6" s="322" t="s">
        <v>252</v>
      </c>
      <c r="M6" s="90"/>
      <c r="N6" s="284"/>
      <c r="O6" s="6"/>
      <c r="P6" s="66" t="s">
        <v>253</v>
      </c>
      <c r="Q6" s="6">
        <f>F21/1000</f>
        <v>2E-3</v>
      </c>
      <c r="R6" s="6">
        <f>'T2.15 T2.6 FBH S''pt Structure'!I20/1000</f>
        <v>2E-3</v>
      </c>
      <c r="S6" s="6" t="s">
        <v>254</v>
      </c>
      <c r="T6" s="6"/>
      <c r="U6" s="68"/>
      <c r="V6" s="23"/>
      <c r="W6" s="68"/>
      <c r="X6" s="85"/>
      <c r="Y6" s="16"/>
      <c r="Z6" s="17"/>
      <c r="AA6" s="6"/>
    </row>
    <row r="7" spans="1:27" ht="15.75">
      <c r="A7" s="6"/>
      <c r="B7" s="31" t="s">
        <v>90</v>
      </c>
      <c r="C7" s="33" t="str">
        <f>HLOOKUP(C5,MaterialData!$C$3:$O$4,2,FALSE)</f>
        <v>Steel</v>
      </c>
      <c r="D7" s="36"/>
      <c r="E7" s="33" t="str">
        <f>HLOOKUP(E5,MaterialData!$C$3:$O$4,2,FALSE)</f>
        <v>Steel</v>
      </c>
      <c r="F7" s="33" t="str">
        <f>HLOOKUP(F5,MaterialData!$C$3:$O$4,2,FALSE)</f>
        <v>Steel</v>
      </c>
      <c r="G7" s="69"/>
      <c r="H7" s="6"/>
      <c r="I7" s="6"/>
      <c r="J7" s="89"/>
      <c r="K7" s="23"/>
      <c r="L7" s="285"/>
      <c r="M7" s="90"/>
      <c r="N7" s="284"/>
      <c r="O7" s="6"/>
      <c r="P7" s="66" t="s">
        <v>255</v>
      </c>
      <c r="Q7" s="6">
        <f>F20/1000</f>
        <v>2E-3</v>
      </c>
      <c r="R7" s="66">
        <f>25.4/1000</f>
        <v>2.5399999999999999E-2</v>
      </c>
      <c r="S7" s="6" t="s">
        <v>216</v>
      </c>
      <c r="T7" s="6"/>
      <c r="U7" s="68"/>
      <c r="V7" s="23"/>
      <c r="W7" s="68"/>
      <c r="X7" s="23"/>
      <c r="Y7" s="6"/>
      <c r="Z7" s="24"/>
      <c r="AA7" s="6"/>
    </row>
    <row r="8" spans="1:27"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69"/>
      <c r="H8" s="6"/>
      <c r="I8" s="6"/>
      <c r="J8" s="89"/>
      <c r="K8" s="23"/>
      <c r="L8" s="285"/>
      <c r="M8" s="90"/>
      <c r="N8" s="284"/>
      <c r="O8" s="6"/>
      <c r="P8" s="66" t="s">
        <v>256</v>
      </c>
      <c r="Q8" s="36">
        <f>Q5*Q6</f>
        <v>6.0000000000000002E-5</v>
      </c>
      <c r="R8" s="66" t="s">
        <v>257</v>
      </c>
      <c r="S8" s="36">
        <f>(Q5*Q6^3)/12</f>
        <v>1.9999999999999999E-11</v>
      </c>
      <c r="T8" s="6"/>
      <c r="U8" s="68"/>
      <c r="V8" s="23"/>
      <c r="W8" s="68"/>
      <c r="X8" s="26"/>
      <c r="Y8" s="7"/>
      <c r="Z8" s="27"/>
      <c r="AA8" s="6"/>
    </row>
    <row r="9" spans="1:27"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69"/>
      <c r="H9" s="6"/>
      <c r="I9" s="6"/>
      <c r="J9" s="89"/>
      <c r="K9" s="23"/>
      <c r="L9" s="285"/>
      <c r="M9" s="90"/>
      <c r="N9" s="284"/>
      <c r="O9" s="6"/>
      <c r="P9" s="66" t="s">
        <v>258</v>
      </c>
      <c r="Q9" s="36">
        <f>Q5*Q7</f>
        <v>6.0000000000000002E-5</v>
      </c>
      <c r="R9" s="66" t="s">
        <v>259</v>
      </c>
      <c r="S9" s="36">
        <f>(Q5*Q7^3)/12</f>
        <v>1.9999999999999999E-11</v>
      </c>
      <c r="T9" s="6"/>
      <c r="U9" s="91">
        <v>1</v>
      </c>
      <c r="V9" s="23"/>
      <c r="W9" s="91">
        <v>2</v>
      </c>
      <c r="X9" s="86"/>
      <c r="Y9" s="87">
        <v>4</v>
      </c>
      <c r="Z9" s="88"/>
      <c r="AA9" s="6"/>
    </row>
    <row r="10" spans="1:27"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69"/>
      <c r="H10" s="6"/>
      <c r="I10" s="6"/>
      <c r="J10" s="89"/>
      <c r="K10" s="23"/>
      <c r="L10" s="285"/>
      <c r="M10" s="90"/>
      <c r="N10" s="284"/>
      <c r="O10" s="6"/>
      <c r="P10" s="66" t="s">
        <v>260</v>
      </c>
      <c r="Q10" s="36">
        <f>R5*R7</f>
        <v>5.0800000000000002E-5</v>
      </c>
      <c r="R10" s="66" t="s">
        <v>261</v>
      </c>
      <c r="S10" s="36">
        <f>(R5*R7^3)/12</f>
        <v>2.7311773333333335E-9</v>
      </c>
      <c r="T10" s="6"/>
      <c r="U10" s="68"/>
      <c r="V10" s="23"/>
      <c r="W10" s="68"/>
      <c r="X10" s="6"/>
      <c r="Y10" s="6"/>
      <c r="Z10" s="6"/>
      <c r="AA10" s="6"/>
    </row>
    <row r="11" spans="1:27"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69"/>
      <c r="H11" s="6"/>
      <c r="I11" s="6"/>
      <c r="J11" s="89"/>
      <c r="K11" s="92" t="s">
        <v>262</v>
      </c>
      <c r="L11" s="280"/>
      <c r="M11" s="90"/>
      <c r="N11" s="284"/>
      <c r="O11" s="6"/>
      <c r="P11" s="66" t="s">
        <v>263</v>
      </c>
      <c r="Q11" s="36">
        <f>R6*R7</f>
        <v>5.0800000000000002E-5</v>
      </c>
      <c r="R11" s="66" t="s">
        <v>264</v>
      </c>
      <c r="S11" s="36">
        <f>(R6*R7^3)/12</f>
        <v>2.7311773333333335E-9</v>
      </c>
      <c r="T11" s="6"/>
      <c r="U11" s="68"/>
      <c r="V11" s="23"/>
      <c r="W11" s="68"/>
      <c r="X11" s="6"/>
      <c r="Y11" s="6"/>
      <c r="Z11" s="6"/>
      <c r="AA11" s="6"/>
    </row>
    <row r="12" spans="1:27"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69"/>
      <c r="H12" s="6"/>
      <c r="I12" s="6"/>
      <c r="J12" s="93"/>
      <c r="K12" s="94"/>
      <c r="L12" s="95"/>
      <c r="M12" s="96"/>
      <c r="N12" s="284"/>
      <c r="O12" s="6"/>
      <c r="P12" s="66" t="s">
        <v>265</v>
      </c>
      <c r="Q12" s="6">
        <f>Q6/2</f>
        <v>1E-3</v>
      </c>
      <c r="R12" s="66" t="s">
        <v>266</v>
      </c>
      <c r="S12" s="36">
        <f>S8+(Q8*($Q$16-Q12)^2)</f>
        <v>2.6143560069856241E-8</v>
      </c>
      <c r="T12" s="6"/>
      <c r="U12" s="68"/>
      <c r="V12" s="23"/>
      <c r="W12" s="68"/>
      <c r="X12" s="6"/>
      <c r="Y12" s="6"/>
      <c r="Z12" s="6"/>
      <c r="AA12" s="6"/>
    </row>
    <row r="13" spans="1:27" ht="15.75">
      <c r="A13" s="6"/>
      <c r="B13" s="31" t="s">
        <v>146</v>
      </c>
      <c r="C13" s="97">
        <f>MaterialData!C10</f>
        <v>219000000</v>
      </c>
      <c r="D13" s="6"/>
      <c r="E13" s="68"/>
      <c r="F13" s="33">
        <f t="array" ref="F13">INDEX(Innertable,MATCH($B13,MaterialData!$B$5:$B$10,0),MATCH(F$7,MaterialData!$C$4:$O$4,0))</f>
        <v>219000000</v>
      </c>
      <c r="G13" s="68"/>
      <c r="H13" s="6"/>
      <c r="I13" s="6"/>
      <c r="J13" s="324" t="s">
        <v>267</v>
      </c>
      <c r="K13" s="282"/>
      <c r="L13" s="282"/>
      <c r="M13" s="282"/>
      <c r="N13" s="6"/>
      <c r="O13" s="6"/>
      <c r="P13" s="66" t="s">
        <v>268</v>
      </c>
      <c r="Q13" s="6">
        <f>(F21+F19+0.5*F20)/1000</f>
        <v>2.1000000000000001E-2</v>
      </c>
      <c r="R13" s="66" t="s">
        <v>269</v>
      </c>
      <c r="S13" s="36">
        <f>S9+(Q9*($Q$16-Q13)^2)</f>
        <v>6.5004113177546639E-11</v>
      </c>
      <c r="T13" s="6"/>
      <c r="U13" s="74"/>
      <c r="V13" s="26"/>
      <c r="W13" s="74"/>
      <c r="X13" s="6"/>
      <c r="Y13" s="6"/>
      <c r="Z13" s="6"/>
      <c r="AA13" s="6"/>
    </row>
    <row r="14" spans="1:27" ht="15.75">
      <c r="A14" s="6"/>
      <c r="B14" s="31" t="s">
        <v>227</v>
      </c>
      <c r="C14" s="32">
        <v>2</v>
      </c>
      <c r="D14" s="6"/>
      <c r="E14" s="41">
        <v>5</v>
      </c>
      <c r="F14" s="6"/>
      <c r="G14" s="68"/>
      <c r="H14" s="6"/>
      <c r="I14" s="6"/>
      <c r="J14" s="6"/>
      <c r="K14" s="6"/>
      <c r="L14" s="36"/>
      <c r="M14" s="6"/>
      <c r="N14" s="6"/>
      <c r="O14" s="6"/>
      <c r="P14" s="66" t="s">
        <v>270</v>
      </c>
      <c r="Q14" s="6">
        <f>(F18*0.001)+(0.5*R7)</f>
        <v>3.4699999999999995E-2</v>
      </c>
      <c r="R14" s="66" t="s">
        <v>271</v>
      </c>
      <c r="S14" s="36">
        <f>S10+(Q10*($Q$16-Q14)^2)</f>
        <v>1.1098439646148563E-8</v>
      </c>
      <c r="T14" s="6"/>
      <c r="U14" s="6"/>
      <c r="V14" s="6"/>
      <c r="W14" s="6"/>
      <c r="X14" s="6"/>
      <c r="Y14" s="6"/>
      <c r="Z14" s="6"/>
      <c r="AA14" s="6"/>
    </row>
    <row r="15" spans="1:27" ht="15.75">
      <c r="A15" s="6"/>
      <c r="B15" s="31" t="s">
        <v>112</v>
      </c>
      <c r="C15" s="32">
        <v>25.4</v>
      </c>
      <c r="D15" s="6"/>
      <c r="E15" s="41">
        <v>25.4</v>
      </c>
      <c r="F15" s="6"/>
      <c r="G15" s="68"/>
      <c r="H15" s="6"/>
      <c r="I15" s="6"/>
      <c r="J15" s="6"/>
      <c r="K15" s="66" t="s">
        <v>272</v>
      </c>
      <c r="L15" s="294">
        <v>300</v>
      </c>
      <c r="M15" s="267"/>
      <c r="N15" s="268"/>
      <c r="O15" s="6"/>
      <c r="P15" s="66" t="s">
        <v>273</v>
      </c>
      <c r="Q15" s="6">
        <f>Q14</f>
        <v>3.4699999999999995E-2</v>
      </c>
      <c r="R15" s="66" t="s">
        <v>274</v>
      </c>
      <c r="S15" s="36">
        <f>S11+(Q11*($Q$16-Q15)^2)</f>
        <v>1.1098439646148563E-8</v>
      </c>
      <c r="T15" s="6"/>
      <c r="U15" s="308" t="s">
        <v>275</v>
      </c>
      <c r="V15" s="264"/>
      <c r="W15" s="264"/>
      <c r="X15" s="308" t="s">
        <v>276</v>
      </c>
      <c r="Y15" s="264"/>
      <c r="Z15" s="264"/>
      <c r="AA15" s="6"/>
    </row>
    <row r="16" spans="1:27" ht="12.75" customHeight="1">
      <c r="A16" s="6"/>
      <c r="B16" s="31" t="s">
        <v>115</v>
      </c>
      <c r="C16" s="32">
        <v>1.6</v>
      </c>
      <c r="D16" s="6"/>
      <c r="E16" s="41">
        <v>2.5</v>
      </c>
      <c r="F16" s="6"/>
      <c r="G16" s="68"/>
      <c r="H16" s="6"/>
      <c r="I16" s="6"/>
      <c r="J16" s="6"/>
      <c r="K16" s="66" t="s">
        <v>277</v>
      </c>
      <c r="L16" s="294">
        <v>350</v>
      </c>
      <c r="M16" s="267"/>
      <c r="N16" s="268"/>
      <c r="O16" s="6"/>
      <c r="P16" s="66" t="s">
        <v>225</v>
      </c>
      <c r="Q16" s="70">
        <f>(Q8*Q12+Q9*Q13+Q10*Q14+Q11*Q15)/(Q8+Q9+Q10+Q11)</f>
        <v>2.1866064981949457E-2</v>
      </c>
      <c r="R16" s="6"/>
      <c r="S16" s="6"/>
      <c r="T16" s="6"/>
      <c r="U16" s="6"/>
      <c r="V16" s="6"/>
      <c r="W16" s="6"/>
      <c r="X16" s="6"/>
      <c r="Y16" s="6"/>
      <c r="Z16" s="6"/>
      <c r="AA16" s="6"/>
    </row>
    <row r="17" spans="1:27" ht="15.75">
      <c r="A17" s="6"/>
      <c r="B17" s="6"/>
      <c r="C17" s="6"/>
      <c r="D17" s="6"/>
      <c r="E17" s="68"/>
      <c r="F17" s="6"/>
      <c r="G17" s="68"/>
      <c r="H17" s="6"/>
      <c r="I17" s="6"/>
      <c r="J17" s="6"/>
      <c r="K17" s="66" t="s">
        <v>278</v>
      </c>
      <c r="L17" s="294">
        <v>240</v>
      </c>
      <c r="M17" s="267"/>
      <c r="N17" s="268"/>
      <c r="O17" s="6"/>
      <c r="P17" s="6"/>
      <c r="Q17" s="6"/>
      <c r="R17" s="66" t="s">
        <v>279</v>
      </c>
      <c r="S17" s="48">
        <f>SUM(S12:S13)</f>
        <v>2.6208564183033788E-8</v>
      </c>
      <c r="T17" s="6"/>
      <c r="U17" s="6"/>
      <c r="V17" s="6"/>
      <c r="W17" s="6"/>
      <c r="X17" s="6"/>
      <c r="Y17" s="6"/>
      <c r="Z17" s="6"/>
      <c r="AA17" s="6"/>
    </row>
    <row r="18" spans="1:27" ht="15.75">
      <c r="A18" s="6"/>
      <c r="B18" s="31" t="s">
        <v>228</v>
      </c>
      <c r="C18" s="6"/>
      <c r="D18" s="6"/>
      <c r="E18" s="68"/>
      <c r="F18" s="72">
        <f>F19+F20+F21</f>
        <v>22</v>
      </c>
      <c r="G18" s="68"/>
      <c r="H18" s="6"/>
      <c r="I18" s="6"/>
      <c r="J18" s="6"/>
      <c r="K18" s="66" t="s">
        <v>280</v>
      </c>
      <c r="L18" s="294">
        <v>250</v>
      </c>
      <c r="M18" s="267"/>
      <c r="N18" s="268"/>
      <c r="O18" s="6"/>
      <c r="P18" s="6"/>
      <c r="Q18" s="6"/>
      <c r="R18" s="66" t="s">
        <v>281</v>
      </c>
      <c r="S18" s="48">
        <f>SUM(S14:S15)</f>
        <v>2.2196879292297125E-8</v>
      </c>
      <c r="T18" s="6"/>
      <c r="U18" s="6"/>
      <c r="V18" s="6"/>
      <c r="W18" s="6"/>
      <c r="X18" s="6"/>
      <c r="Y18" s="6"/>
      <c r="Z18" s="6"/>
      <c r="AA18" s="6"/>
    </row>
    <row r="19" spans="1:27" ht="15.75">
      <c r="A19" s="6"/>
      <c r="B19" s="31" t="s">
        <v>229</v>
      </c>
      <c r="C19" s="6"/>
      <c r="D19" s="6"/>
      <c r="E19" s="68"/>
      <c r="F19" s="73">
        <v>18</v>
      </c>
      <c r="G19" s="68"/>
      <c r="H19" s="6"/>
      <c r="I19" s="6"/>
      <c r="J19" s="6"/>
      <c r="K19" s="6"/>
      <c r="L19" s="36"/>
      <c r="M19" s="6"/>
      <c r="N19" s="6"/>
      <c r="O19" s="6"/>
      <c r="P19" s="6"/>
      <c r="Q19" s="6"/>
      <c r="R19" s="66" t="s">
        <v>282</v>
      </c>
      <c r="S19" s="48">
        <f>'T2.15 T2.6 FBH S''pt Structure'!I8</f>
        <v>200000000000</v>
      </c>
      <c r="T19" s="6"/>
      <c r="U19" s="6"/>
      <c r="V19" s="6"/>
      <c r="W19" s="6"/>
      <c r="X19" s="6"/>
      <c r="Y19" s="6"/>
      <c r="Z19" s="6"/>
      <c r="AA19" s="6"/>
    </row>
    <row r="20" spans="1:27" ht="12.75" customHeight="1">
      <c r="A20" s="6"/>
      <c r="B20" s="31" t="s">
        <v>230</v>
      </c>
      <c r="C20" s="6"/>
      <c r="D20" s="6"/>
      <c r="E20" s="68"/>
      <c r="F20" s="73">
        <v>2</v>
      </c>
      <c r="G20" s="68"/>
      <c r="H20" s="6"/>
      <c r="I20" s="6"/>
      <c r="J20" s="6"/>
      <c r="K20" s="6"/>
      <c r="L20" s="36"/>
      <c r="M20" s="6"/>
      <c r="N20" s="6"/>
      <c r="O20" s="6"/>
      <c r="P20" s="6"/>
      <c r="Q20" s="6"/>
      <c r="R20" s="6"/>
      <c r="S20" s="6"/>
      <c r="T20" s="6"/>
      <c r="U20" s="6"/>
      <c r="V20" s="6"/>
      <c r="W20" s="6"/>
      <c r="X20" s="6"/>
      <c r="Y20" s="6"/>
      <c r="Z20" s="6"/>
      <c r="AA20" s="6"/>
    </row>
    <row r="21" spans="1:27" ht="12.75" customHeight="1">
      <c r="A21" s="6"/>
      <c r="B21" s="31" t="s">
        <v>231</v>
      </c>
      <c r="C21" s="6"/>
      <c r="D21" s="6"/>
      <c r="E21" s="68"/>
      <c r="F21" s="73">
        <v>2</v>
      </c>
      <c r="G21" s="68"/>
      <c r="H21" s="6"/>
      <c r="I21" s="6"/>
      <c r="J21" s="6"/>
      <c r="K21" s="6"/>
      <c r="L21" s="36"/>
      <c r="M21" s="6"/>
      <c r="N21" s="6"/>
      <c r="O21" s="6"/>
      <c r="P21" s="1"/>
      <c r="Q21" s="13"/>
      <c r="R21" s="13"/>
      <c r="S21" s="6"/>
      <c r="T21" s="6"/>
      <c r="U21" s="6"/>
      <c r="V21" s="6"/>
      <c r="W21" s="6"/>
      <c r="X21" s="6"/>
      <c r="Y21" s="6"/>
      <c r="Z21" s="6"/>
      <c r="AA21" s="6"/>
    </row>
    <row r="22" spans="1:27" ht="12.75" customHeight="1">
      <c r="A22" s="6"/>
      <c r="B22" s="31" t="s">
        <v>232</v>
      </c>
      <c r="C22" s="6"/>
      <c r="D22" s="6"/>
      <c r="E22" s="68"/>
      <c r="F22" s="72">
        <f>MIN(L15-L17,L16-L18)</f>
        <v>60</v>
      </c>
      <c r="G22" s="68"/>
      <c r="H22" s="6"/>
      <c r="I22" s="6"/>
      <c r="J22" s="6"/>
      <c r="K22" s="6"/>
      <c r="L22" s="36"/>
      <c r="M22" s="6"/>
      <c r="N22" s="6"/>
      <c r="O22" s="6"/>
      <c r="P22" s="66"/>
      <c r="Q22" s="6"/>
      <c r="R22" s="66"/>
      <c r="S22" s="6"/>
      <c r="T22" s="6"/>
      <c r="U22" s="6"/>
      <c r="V22" s="6"/>
      <c r="W22" s="6"/>
      <c r="X22" s="6"/>
      <c r="Y22" s="6"/>
      <c r="Z22" s="6"/>
      <c r="AA22" s="6"/>
    </row>
    <row r="23" spans="1:27" ht="12.75" customHeight="1">
      <c r="A23" s="6"/>
      <c r="B23" s="6"/>
      <c r="C23" s="6"/>
      <c r="D23" s="6"/>
      <c r="E23" s="74"/>
      <c r="F23" s="6"/>
      <c r="G23" s="68"/>
      <c r="H23" s="6"/>
      <c r="I23" s="6"/>
      <c r="J23" s="6"/>
      <c r="K23" s="6"/>
      <c r="L23" s="36"/>
      <c r="M23" s="6"/>
      <c r="N23" s="6"/>
      <c r="O23" s="6"/>
      <c r="P23" s="66"/>
      <c r="Q23" s="6"/>
      <c r="R23" s="66"/>
      <c r="S23" s="6"/>
      <c r="T23" s="6"/>
      <c r="U23" s="6"/>
      <c r="V23" s="6"/>
      <c r="W23" s="6"/>
      <c r="X23" s="6"/>
      <c r="Y23" s="6"/>
      <c r="Z23" s="6"/>
      <c r="AA23" s="6"/>
    </row>
    <row r="24" spans="1:27" ht="12.75" customHeight="1">
      <c r="A24" s="6"/>
      <c r="B24" s="31" t="s">
        <v>116</v>
      </c>
      <c r="C24" s="32">
        <f>C15/1000</f>
        <v>2.5399999999999999E-2</v>
      </c>
      <c r="D24" s="6"/>
      <c r="E24" s="32">
        <f>IF(F2="Composite only","No tubes",E15/1000)</f>
        <v>2.5399999999999999E-2</v>
      </c>
      <c r="F24" s="6"/>
      <c r="G24" s="68"/>
      <c r="H24" s="6"/>
      <c r="I24" s="6"/>
      <c r="J24" s="66"/>
      <c r="K24" s="99"/>
      <c r="L24" s="36"/>
      <c r="M24" s="6"/>
      <c r="N24" s="6"/>
      <c r="O24" s="6"/>
      <c r="P24" s="6"/>
      <c r="Q24" s="6"/>
      <c r="R24" s="6"/>
      <c r="S24" s="6"/>
      <c r="T24" s="6"/>
      <c r="U24" s="6"/>
      <c r="V24" s="6"/>
      <c r="W24" s="6"/>
      <c r="X24" s="6"/>
      <c r="Y24" s="6"/>
      <c r="Z24" s="6"/>
      <c r="AA24" s="6"/>
    </row>
    <row r="25" spans="1:27" ht="12.75" customHeight="1">
      <c r="A25" s="6"/>
      <c r="B25" s="31" t="s">
        <v>117</v>
      </c>
      <c r="C25" s="32">
        <f>C16/1000</f>
        <v>1.6000000000000001E-3</v>
      </c>
      <c r="D25" s="6"/>
      <c r="E25" s="32">
        <f>IF(F2="Composite only","",E16/1000)</f>
        <v>2.5000000000000001E-3</v>
      </c>
      <c r="F25" s="6"/>
      <c r="G25" s="74"/>
      <c r="H25" s="6"/>
      <c r="I25" s="6"/>
      <c r="J25" s="66"/>
      <c r="K25" s="36"/>
      <c r="L25" s="36"/>
      <c r="M25" s="6"/>
      <c r="N25" s="6"/>
      <c r="O25" s="6"/>
      <c r="P25" s="66"/>
      <c r="Q25" s="36"/>
      <c r="R25" s="66"/>
      <c r="S25" s="36"/>
      <c r="T25" s="6"/>
      <c r="U25" s="6"/>
      <c r="V25" s="6"/>
      <c r="W25" s="6"/>
      <c r="X25" s="6"/>
      <c r="Y25" s="6"/>
      <c r="Z25" s="6"/>
      <c r="AA25" s="6"/>
    </row>
    <row r="26" spans="1:27" ht="12.75" customHeight="1">
      <c r="A26" s="6"/>
      <c r="B26" s="31" t="s">
        <v>119</v>
      </c>
      <c r="C26" s="33">
        <f>IF(C6="Round",((C24)^4-((C24-2*C25))^4)*3.142/64,((C24)^4-((C24-2*C25))^4)/12)</f>
        <v>8.5099184800000022E-9</v>
      </c>
      <c r="D26" s="6"/>
      <c r="E26" s="33">
        <f>IF(F2="Composite only","",IF(E6="Round",((E24)^4-((E24-2*E25))^4)*3.142/64,IF(E6="Square",((E24)^4-((E24-2*E25))^4)/12,"")))</f>
        <v>1.1931856933750003E-8</v>
      </c>
      <c r="F26" s="75" t="str">
        <f>IF($F$2="Tubing only","Tubing Only",2*(S17+S18))</f>
        <v>Tubing Only</v>
      </c>
      <c r="G26" s="33">
        <f t="shared" ref="G26:G33" si="0">IF($F$2="Tubing only",E26,IF($F$2="Composite only",F26,IF($F$2="Tubes + Composite",E26+F26,"No Type Selected")))</f>
        <v>1.1931856933750003E-8</v>
      </c>
      <c r="H26" s="6"/>
      <c r="I26" s="6"/>
      <c r="J26" s="66"/>
      <c r="K26" s="36"/>
      <c r="L26" s="36"/>
      <c r="M26" s="6"/>
      <c r="N26" s="6"/>
      <c r="O26" s="36"/>
      <c r="P26" s="66"/>
      <c r="Q26" s="36"/>
      <c r="R26" s="66"/>
      <c r="S26" s="36"/>
      <c r="T26" s="6"/>
      <c r="U26" s="6"/>
      <c r="V26" s="6"/>
      <c r="W26" s="6"/>
      <c r="X26" s="6"/>
      <c r="Y26" s="6"/>
      <c r="Z26" s="6"/>
      <c r="AA26" s="6"/>
    </row>
    <row r="27" spans="1:27" ht="12.75" customHeight="1">
      <c r="A27" s="6"/>
      <c r="B27" s="31" t="s">
        <v>120</v>
      </c>
      <c r="C27" s="33">
        <f>C8*C26*C14</f>
        <v>3403.9673920000009</v>
      </c>
      <c r="D27" s="36"/>
      <c r="E27" s="33">
        <f>IF(F2="Composite only","",E8*E26*E14)</f>
        <v>11931.856933750003</v>
      </c>
      <c r="F27" s="75" t="str">
        <f>IF(F26="Tubing Only","",2*((F8*S17)+(S18*S19)))</f>
        <v/>
      </c>
      <c r="G27" s="33">
        <f t="shared" si="0"/>
        <v>11931.856933750003</v>
      </c>
      <c r="H27" s="39">
        <f>100*G27/C27</f>
        <v>350.52794459172065</v>
      </c>
      <c r="I27" s="6"/>
      <c r="J27" s="6"/>
      <c r="K27" s="6"/>
      <c r="L27" s="6"/>
      <c r="M27" s="6"/>
      <c r="N27" s="6"/>
      <c r="O27" s="6"/>
      <c r="P27" s="66"/>
      <c r="Q27" s="6"/>
      <c r="R27" s="66"/>
      <c r="S27" s="36"/>
      <c r="T27" s="6"/>
      <c r="U27" s="6"/>
      <c r="V27" s="6"/>
      <c r="W27" s="6"/>
      <c r="X27" s="6"/>
      <c r="Y27" s="6"/>
      <c r="Z27" s="6"/>
      <c r="AA27" s="6"/>
    </row>
    <row r="28" spans="1:27" ht="12.75" customHeight="1">
      <c r="A28" s="6"/>
      <c r="B28" s="31" t="s">
        <v>121</v>
      </c>
      <c r="C28" s="44">
        <f>IF(C24="no tubes","",IF(C14=0,"",IF(C6="Round",C14*((C15^2-(C15-2*C16)^2)*PI()/4),IF(C6="Square",C14*(C15^2-(C15-2*C16)^2),""))))</f>
        <v>239.26369649739863</v>
      </c>
      <c r="D28" s="76"/>
      <c r="E28" s="44">
        <f>IF(E24="no tubes","",IF(E14=0,"",IF(E6="Round",E14*((E15^2-(E15-2*E16)^2)*PI()/4),IF(E6="Square",E14*(E15^2-(E15-2*E16)^2),""))))</f>
        <v>899.28089709007827</v>
      </c>
      <c r="F28" s="44" t="str">
        <f>IF(F26="Tubing Only","",(F18-F19)*F22)</f>
        <v/>
      </c>
      <c r="G28" s="44">
        <f t="shared" si="0"/>
        <v>899.28089709007827</v>
      </c>
      <c r="H28" s="39">
        <f>IF(AND(F2="tubing only",E5="steel"),100*G28/C28,"NA")</f>
        <v>375.8534663865546</v>
      </c>
      <c r="I28" s="6" t="str">
        <f>IF(AND(95&lt;H28,H28&lt;100),"For tubes only, provided your actual tube measures &gt;= your nominal OD and wall this is OK","")</f>
        <v/>
      </c>
      <c r="J28" s="6"/>
      <c r="K28" s="6"/>
      <c r="L28" s="6"/>
      <c r="M28" s="6"/>
      <c r="N28" s="6"/>
      <c r="O28" s="6"/>
      <c r="P28" s="66"/>
      <c r="Q28" s="6"/>
      <c r="R28" s="66"/>
      <c r="S28" s="36"/>
      <c r="T28" s="6"/>
      <c r="U28" s="6"/>
      <c r="V28" s="6"/>
      <c r="W28" s="6"/>
      <c r="X28" s="6"/>
      <c r="Y28" s="6"/>
      <c r="Z28" s="6"/>
      <c r="AA28" s="6"/>
    </row>
    <row r="29" spans="1:27" ht="12.75" customHeight="1">
      <c r="A29" s="6"/>
      <c r="B29" s="31" t="s">
        <v>122</v>
      </c>
      <c r="C29" s="33">
        <f>C$28*C9/1000000</f>
        <v>72975.427431706587</v>
      </c>
      <c r="D29" s="36"/>
      <c r="E29" s="33">
        <f>IF(F2="Composite only","",E$28*E9/1000000)</f>
        <v>274280.67361247388</v>
      </c>
      <c r="F29" s="33" t="str">
        <f>IF(F26="Tubing Only","",F28*F9/1000000)</f>
        <v/>
      </c>
      <c r="G29" s="33">
        <f t="shared" si="0"/>
        <v>274280.67361247388</v>
      </c>
      <c r="H29" s="39">
        <f t="shared" ref="H29:H35" si="1">100*G29/C29</f>
        <v>375.8534663865546</v>
      </c>
      <c r="I29" s="6" t="str">
        <f>IF(AND(95&lt;H29,H29&lt;100),"For tubes only, provided your actual tube measures &gt;= your nominal OD and wall this is OK","")</f>
        <v/>
      </c>
      <c r="J29" s="6"/>
      <c r="K29" s="6"/>
      <c r="L29" s="6"/>
      <c r="M29" s="6"/>
      <c r="N29" s="6"/>
      <c r="O29" s="6"/>
      <c r="P29" s="66"/>
      <c r="Q29" s="70"/>
      <c r="R29" s="66"/>
      <c r="S29" s="36"/>
      <c r="T29" s="6"/>
      <c r="U29" s="6"/>
      <c r="V29" s="6"/>
      <c r="W29" s="6"/>
      <c r="X29" s="6"/>
      <c r="Y29" s="6"/>
      <c r="Z29" s="6"/>
      <c r="AA29" s="6"/>
    </row>
    <row r="30" spans="1:27" ht="12.75" customHeight="1">
      <c r="A30" s="6"/>
      <c r="B30" s="31" t="s">
        <v>123</v>
      </c>
      <c r="C30" s="33">
        <f>C$28*C10/1000000</f>
        <v>87331.24922155049</v>
      </c>
      <c r="D30" s="36"/>
      <c r="E30" s="33">
        <f>IF(F2="Composite only","",E$28*E10/1000000)</f>
        <v>328237.52743787854</v>
      </c>
      <c r="F30" s="33" t="str">
        <f>IF(F26="Tubing Only","",F28*F10/1000000)</f>
        <v/>
      </c>
      <c r="G30" s="33">
        <f t="shared" si="0"/>
        <v>328237.52743787854</v>
      </c>
      <c r="H30" s="39">
        <f t="shared" si="1"/>
        <v>375.85346638655466</v>
      </c>
      <c r="I30" s="6" t="str">
        <f>IF(AND(95&lt;H30,H30&lt;100),"For tubes only, provided your actual tube measures &gt;= your nominal OD and wall this is OK","")</f>
        <v/>
      </c>
      <c r="J30" s="6"/>
      <c r="K30" s="6"/>
      <c r="L30" s="6"/>
      <c r="M30" s="6"/>
      <c r="N30" s="6"/>
      <c r="O30" s="6"/>
      <c r="P30" s="6"/>
      <c r="Q30" s="6"/>
      <c r="R30" s="6"/>
      <c r="S30" s="6"/>
      <c r="T30" s="6"/>
      <c r="U30" s="6"/>
      <c r="V30" s="6"/>
      <c r="W30" s="6"/>
      <c r="X30" s="6"/>
      <c r="Y30" s="6"/>
      <c r="Z30" s="6"/>
      <c r="AA30" s="6"/>
    </row>
    <row r="31" spans="1:27" ht="12.75" customHeight="1">
      <c r="A31" s="6"/>
      <c r="B31" s="31" t="s">
        <v>124</v>
      </c>
      <c r="C31" s="33">
        <f>C$28*C11/1000000</f>
        <v>43067.465369531754</v>
      </c>
      <c r="D31" s="36"/>
      <c r="E31" s="33">
        <f>IF(F2="Composite only","",E$28*E11/1000000)</f>
        <v>161870.56147621409</v>
      </c>
      <c r="F31" s="33" t="str">
        <f>IF(F26="Tubing Only","",F28*F9/1000000)</f>
        <v/>
      </c>
      <c r="G31" s="33">
        <f t="shared" si="0"/>
        <v>161870.56147621409</v>
      </c>
      <c r="H31" s="39">
        <f t="shared" si="1"/>
        <v>375.8534663865546</v>
      </c>
      <c r="I31" s="6" t="str">
        <f>IF(AND(95&lt;H31,H31&lt;100),"For tubes only, provided your actual tube measures &gt;= your nominal OD and wall this is OK","")</f>
        <v/>
      </c>
      <c r="J31" s="6"/>
      <c r="K31" s="6"/>
      <c r="L31" s="6"/>
      <c r="M31" s="6"/>
      <c r="N31" s="6"/>
      <c r="O31" s="6"/>
      <c r="P31" s="6"/>
      <c r="Q31" s="6"/>
      <c r="R31" s="6"/>
      <c r="S31" s="6"/>
      <c r="T31" s="6"/>
      <c r="U31" s="6"/>
      <c r="V31" s="6"/>
      <c r="W31" s="6"/>
      <c r="X31" s="6"/>
      <c r="Y31" s="6"/>
      <c r="Z31" s="6"/>
      <c r="AA31" s="6"/>
    </row>
    <row r="32" spans="1:27" ht="12.75" customHeight="1">
      <c r="A32" s="6"/>
      <c r="B32" s="31" t="s">
        <v>125</v>
      </c>
      <c r="C32" s="33">
        <f>IF(C14=0,"",C$28*C12/1000000)</f>
        <v>71779.10894921959</v>
      </c>
      <c r="D32" s="36"/>
      <c r="E32" s="33">
        <f>IF(F2="Composite only","",E$28*E12/1000000)</f>
        <v>269784.26912702346</v>
      </c>
      <c r="F32" s="33" t="str">
        <f>IF(F26="tubing only","",F28*F10/1000000)</f>
        <v/>
      </c>
      <c r="G32" s="33">
        <f t="shared" si="0"/>
        <v>269784.26912702346</v>
      </c>
      <c r="H32" s="39">
        <f t="shared" si="1"/>
        <v>375.85346638655466</v>
      </c>
      <c r="I32" s="6" t="str">
        <f>IF(AND(95&lt;H32,H32&lt;100),"For tubes only, provided your actual tube measures &gt;= your nominal OD and wall this is OK","")</f>
        <v/>
      </c>
      <c r="J32" s="6"/>
      <c r="K32" s="6"/>
      <c r="L32" s="6"/>
      <c r="M32" s="6"/>
      <c r="N32" s="6"/>
      <c r="O32" s="6"/>
      <c r="P32" s="6"/>
      <c r="Q32" s="6"/>
      <c r="R32" s="6"/>
      <c r="S32" s="6"/>
      <c r="T32" s="6"/>
      <c r="U32" s="6"/>
      <c r="V32" s="6"/>
      <c r="W32" s="6"/>
      <c r="X32" s="6"/>
      <c r="Y32" s="6"/>
      <c r="Z32" s="6"/>
      <c r="AA32" s="6"/>
    </row>
    <row r="33" spans="1:27" ht="12.75" customHeight="1">
      <c r="A33" s="6"/>
      <c r="B33" s="31" t="s">
        <v>126</v>
      </c>
      <c r="C33" s="33">
        <f>C14*4*C10*C26/(0.5*C24*1)</f>
        <v>1956.6111780787407</v>
      </c>
      <c r="D33" s="6"/>
      <c r="E33" s="33">
        <f>IF(F2="Composite only","",E14*4*E10*E26/(0.5*E24*1))</f>
        <v>6858.4689461712615</v>
      </c>
      <c r="F33" s="33" t="str">
        <f>IF(F26="tubing only","",4*F10*F26/(0.001*0.5*F18*1))</f>
        <v/>
      </c>
      <c r="G33" s="33">
        <f t="shared" si="0"/>
        <v>6858.4689461712615</v>
      </c>
      <c r="H33" s="39">
        <f t="shared" si="1"/>
        <v>350.52794459172065</v>
      </c>
      <c r="I33" s="6"/>
      <c r="J33" s="6"/>
      <c r="K33" s="6"/>
      <c r="L33" s="6"/>
      <c r="M33" s="6"/>
      <c r="N33" s="6"/>
      <c r="O33" s="6"/>
      <c r="P33" s="6"/>
      <c r="Q33" s="6"/>
      <c r="R33" s="6"/>
      <c r="S33" s="6"/>
      <c r="T33" s="6"/>
      <c r="U33" s="6"/>
      <c r="V33" s="6"/>
      <c r="W33" s="6"/>
      <c r="X33" s="6"/>
      <c r="Y33" s="6"/>
      <c r="Z33" s="6"/>
      <c r="AA33" s="6"/>
    </row>
    <row r="34" spans="1:27" ht="12.75" customHeight="1">
      <c r="A34" s="6"/>
      <c r="B34" s="31" t="s">
        <v>127</v>
      </c>
      <c r="C34" s="33">
        <f>IF(C14=0,"",C33*1^3/(48*C27))</f>
        <v>1.1975065616797899E-2</v>
      </c>
      <c r="D34" s="6"/>
      <c r="E34" s="33">
        <f>IF($F$2="tubing only",$C$33*1^3/(48*E27),"")</f>
        <v>3.416294136191031E-3</v>
      </c>
      <c r="F34" s="33" t="str">
        <f>IF($F$2="tubing only","",$C$33*1^3/(48*F27))</f>
        <v/>
      </c>
      <c r="G34" s="33">
        <f>$C$33*1^3/(48*G27)</f>
        <v>3.416294136191031E-3</v>
      </c>
      <c r="H34" s="39">
        <f t="shared" si="1"/>
        <v>28.528395964685654</v>
      </c>
      <c r="I34" s="6"/>
      <c r="J34" s="6"/>
      <c r="K34" s="6"/>
      <c r="L34" s="6"/>
      <c r="M34" s="6"/>
      <c r="N34" s="6"/>
      <c r="O34" s="6"/>
      <c r="P34" s="6"/>
      <c r="Q34" s="6"/>
      <c r="R34" s="6"/>
      <c r="S34" s="6"/>
      <c r="T34" s="6"/>
      <c r="U34" s="6"/>
      <c r="V34" s="6"/>
      <c r="W34" s="6"/>
      <c r="X34" s="6"/>
      <c r="Y34" s="6"/>
      <c r="Z34" s="6"/>
      <c r="AA34" s="6"/>
    </row>
    <row r="35" spans="1:27" ht="12.75" customHeight="1">
      <c r="A35" s="6"/>
      <c r="B35" s="31" t="s">
        <v>128</v>
      </c>
      <c r="C35" s="33">
        <f>0.5*C33*(C33*1^3/(48*C27))</f>
        <v>11.715273622026579</v>
      </c>
      <c r="D35" s="69"/>
      <c r="E35" s="33">
        <f>IF(E24="no tubes","",0.5*E33*(E33*1^3/(48*E27)))</f>
        <v>41.065307830585795</v>
      </c>
      <c r="F35" s="33" t="str">
        <f>IF(F26="tubing only","",0.5*F33*(F33*1^3/(48*F27)))</f>
        <v/>
      </c>
      <c r="G35" s="33">
        <f>IF($F$2="Tubing only",E35,IF($F$2="Composite only",F35,IF($F$2="Tubes + Composite",E35+F35,"No Type Selected")))</f>
        <v>41.065307830585795</v>
      </c>
      <c r="H35" s="39">
        <f t="shared" si="1"/>
        <v>350.52794459172071</v>
      </c>
      <c r="I35" s="6"/>
      <c r="J35" s="6"/>
      <c r="K35" s="6"/>
      <c r="L35" s="6"/>
      <c r="M35" s="6"/>
      <c r="N35" s="6"/>
      <c r="O35" s="6"/>
      <c r="P35" s="6"/>
      <c r="Q35" s="6"/>
      <c r="R35" s="6"/>
      <c r="S35" s="6"/>
      <c r="T35" s="6"/>
      <c r="U35" s="6"/>
      <c r="V35" s="6"/>
      <c r="W35" s="6"/>
      <c r="X35" s="6"/>
      <c r="Y35" s="6"/>
      <c r="Z35" s="6"/>
      <c r="AA35" s="6"/>
    </row>
    <row r="36" spans="1:27" ht="12.75" customHeight="1">
      <c r="A36" s="6"/>
      <c r="B36" s="31" t="s">
        <v>283</v>
      </c>
      <c r="C36" s="33">
        <f>(L15+L16)*0.002*0.0015*C13</f>
        <v>427050</v>
      </c>
      <c r="D36" s="36"/>
      <c r="E36" s="100" t="s">
        <v>145</v>
      </c>
      <c r="F36" s="33" t="str">
        <f>IF(F26="tubing only","",(L15+L16)*0.002*(F21/1000)*F13)</f>
        <v/>
      </c>
      <c r="G36" s="100" t="str">
        <f>IF(F2="tubing only","N/A",F36)</f>
        <v>N/A</v>
      </c>
      <c r="H36" s="101" t="str">
        <f>IF(F2="tubing only","NA",100*G36/C36)</f>
        <v>NA</v>
      </c>
      <c r="I36" s="6"/>
      <c r="J36" s="6"/>
      <c r="K36" s="34" t="s">
        <v>131</v>
      </c>
      <c r="L36" s="34"/>
      <c r="M36" s="34"/>
      <c r="N36" s="34"/>
      <c r="O36" s="6"/>
      <c r="P36" s="6"/>
      <c r="Q36" s="6"/>
      <c r="R36" s="6"/>
      <c r="S36" s="6"/>
      <c r="T36" s="6"/>
      <c r="U36" s="6"/>
      <c r="V36" s="6"/>
      <c r="W36" s="6"/>
      <c r="X36" s="6"/>
      <c r="Y36" s="6"/>
      <c r="Z36" s="6"/>
      <c r="AA36" s="6"/>
    </row>
    <row r="37" spans="1:27"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spans="1:27" ht="12.75" customHeight="1">
      <c r="A38" s="6"/>
      <c r="B38" s="1" t="s">
        <v>284</v>
      </c>
      <c r="C38" s="6"/>
      <c r="D38" s="6"/>
      <c r="E38" s="36"/>
      <c r="F38" s="6"/>
      <c r="G38" s="6"/>
      <c r="H38" s="6"/>
      <c r="I38" s="6"/>
      <c r="J38" s="6"/>
      <c r="K38" s="6"/>
      <c r="L38" s="6"/>
      <c r="M38" s="6"/>
      <c r="N38" s="6"/>
      <c r="O38" s="6"/>
      <c r="P38" s="6"/>
      <c r="Q38" s="6"/>
      <c r="R38" s="6"/>
      <c r="S38" s="6"/>
      <c r="T38" s="6"/>
      <c r="U38" s="6"/>
      <c r="V38" s="6"/>
      <c r="W38" s="6"/>
      <c r="X38" s="6"/>
      <c r="Y38" s="6"/>
      <c r="Z38" s="6"/>
      <c r="AA38" s="6"/>
    </row>
    <row r="39" spans="1:27" ht="12.75" customHeight="1">
      <c r="A39" s="6"/>
      <c r="B39" s="18"/>
      <c r="C39" s="19"/>
      <c r="D39" s="19"/>
      <c r="E39" s="19"/>
      <c r="F39" s="19"/>
      <c r="G39" s="19"/>
      <c r="H39" s="19"/>
      <c r="I39" s="19"/>
      <c r="J39" s="19"/>
      <c r="K39" s="19"/>
      <c r="L39" s="19"/>
      <c r="M39" s="19"/>
      <c r="N39" s="19"/>
      <c r="O39" s="19"/>
      <c r="P39" s="19"/>
      <c r="Q39" s="19"/>
      <c r="R39" s="19"/>
      <c r="S39" s="19"/>
      <c r="T39" s="19"/>
      <c r="U39" s="19"/>
      <c r="V39" s="19"/>
      <c r="W39" s="19"/>
      <c r="X39" s="19"/>
      <c r="Y39" s="19"/>
      <c r="Z39" s="77"/>
      <c r="AA39" s="6"/>
    </row>
    <row r="40" spans="1:27" ht="12.75" customHeight="1">
      <c r="A40" s="6"/>
      <c r="B40" s="20"/>
      <c r="C40" s="21"/>
      <c r="D40" s="21"/>
      <c r="E40" s="21"/>
      <c r="F40" s="21"/>
      <c r="G40" s="21"/>
      <c r="H40" s="21"/>
      <c r="I40" s="21"/>
      <c r="J40" s="21"/>
      <c r="K40" s="21"/>
      <c r="L40" s="21"/>
      <c r="M40" s="21"/>
      <c r="N40" s="21"/>
      <c r="O40" s="21"/>
      <c r="P40" s="21"/>
      <c r="Q40" s="21"/>
      <c r="R40" s="21"/>
      <c r="S40" s="21"/>
      <c r="T40" s="21"/>
      <c r="U40" s="21"/>
      <c r="V40" s="21"/>
      <c r="W40" s="21"/>
      <c r="X40" s="21"/>
      <c r="Y40" s="21"/>
      <c r="Z40" s="79"/>
      <c r="AA40" s="6"/>
    </row>
    <row r="41" spans="1:27" ht="12.75" customHeight="1">
      <c r="A41" s="6"/>
      <c r="B41" s="20"/>
      <c r="C41" s="21"/>
      <c r="D41" s="21"/>
      <c r="E41" s="21"/>
      <c r="F41" s="21"/>
      <c r="G41" s="21"/>
      <c r="H41" s="21"/>
      <c r="I41" s="21"/>
      <c r="J41" s="21"/>
      <c r="K41" s="21"/>
      <c r="L41" s="21"/>
      <c r="M41" s="21"/>
      <c r="N41" s="21"/>
      <c r="O41" s="21"/>
      <c r="P41" s="21"/>
      <c r="Q41" s="21"/>
      <c r="R41" s="21"/>
      <c r="S41" s="21"/>
      <c r="T41" s="21"/>
      <c r="U41" s="21"/>
      <c r="V41" s="21"/>
      <c r="W41" s="21"/>
      <c r="X41" s="21"/>
      <c r="Y41" s="21"/>
      <c r="Z41" s="79"/>
      <c r="AA41" s="6"/>
    </row>
    <row r="42" spans="1:27" ht="12.75" customHeight="1">
      <c r="A42" s="6"/>
      <c r="B42" s="20"/>
      <c r="C42" s="21"/>
      <c r="D42" s="21"/>
      <c r="E42" s="21"/>
      <c r="F42" s="21"/>
      <c r="G42" s="21"/>
      <c r="H42" s="21"/>
      <c r="I42" s="21"/>
      <c r="J42" s="21"/>
      <c r="K42" s="21"/>
      <c r="L42" s="21"/>
      <c r="M42" s="21"/>
      <c r="N42" s="21"/>
      <c r="O42" s="21"/>
      <c r="P42" s="21"/>
      <c r="Q42" s="21"/>
      <c r="R42" s="21"/>
      <c r="S42" s="21"/>
      <c r="T42" s="21"/>
      <c r="U42" s="21"/>
      <c r="V42" s="21"/>
      <c r="W42" s="21"/>
      <c r="X42" s="21"/>
      <c r="Y42" s="21"/>
      <c r="Z42" s="79"/>
      <c r="AA42" s="6"/>
    </row>
    <row r="43" spans="1:27" ht="12.75" customHeight="1">
      <c r="A43" s="6"/>
      <c r="B43" s="20"/>
      <c r="C43" s="21"/>
      <c r="D43" s="21"/>
      <c r="E43" s="21"/>
      <c r="F43" s="21"/>
      <c r="G43" s="21"/>
      <c r="H43" s="21"/>
      <c r="I43" s="21"/>
      <c r="J43" s="21"/>
      <c r="K43" s="21"/>
      <c r="L43" s="21"/>
      <c r="M43" s="21"/>
      <c r="N43" s="21"/>
      <c r="O43" s="21"/>
      <c r="P43" s="21"/>
      <c r="Q43" s="21"/>
      <c r="R43" s="21"/>
      <c r="S43" s="21"/>
      <c r="T43" s="21"/>
      <c r="U43" s="21"/>
      <c r="V43" s="21"/>
      <c r="W43" s="21"/>
      <c r="X43" s="21"/>
      <c r="Y43" s="21"/>
      <c r="Z43" s="79"/>
      <c r="AA43" s="6"/>
    </row>
    <row r="44" spans="1:27" ht="12.75" customHeight="1">
      <c r="A44" s="6"/>
      <c r="B44" s="20"/>
      <c r="C44" s="21"/>
      <c r="D44" s="21"/>
      <c r="E44" s="21"/>
      <c r="F44" s="21"/>
      <c r="G44" s="21"/>
      <c r="H44" s="21"/>
      <c r="I44" s="21"/>
      <c r="J44" s="21"/>
      <c r="K44" s="21"/>
      <c r="L44" s="21"/>
      <c r="M44" s="21"/>
      <c r="N44" s="21"/>
      <c r="O44" s="21"/>
      <c r="P44" s="21"/>
      <c r="Q44" s="21"/>
      <c r="R44" s="21"/>
      <c r="S44" s="21"/>
      <c r="T44" s="21"/>
      <c r="U44" s="21"/>
      <c r="V44" s="21"/>
      <c r="W44" s="21"/>
      <c r="X44" s="21"/>
      <c r="Y44" s="21"/>
      <c r="Z44" s="79"/>
      <c r="AA44" s="6"/>
    </row>
    <row r="45" spans="1:27" ht="12.75" customHeight="1">
      <c r="A45" s="6"/>
      <c r="B45" s="20"/>
      <c r="C45" s="21"/>
      <c r="D45" s="21"/>
      <c r="E45" s="21"/>
      <c r="F45" s="21"/>
      <c r="G45" s="21"/>
      <c r="H45" s="21"/>
      <c r="I45" s="21"/>
      <c r="J45" s="21"/>
      <c r="K45" s="21"/>
      <c r="L45" s="21"/>
      <c r="M45" s="21"/>
      <c r="N45" s="21"/>
      <c r="O45" s="21"/>
      <c r="P45" s="21"/>
      <c r="Q45" s="21"/>
      <c r="R45" s="21"/>
      <c r="S45" s="21"/>
      <c r="T45" s="21"/>
      <c r="U45" s="21"/>
      <c r="V45" s="21"/>
      <c r="W45" s="21"/>
      <c r="X45" s="21"/>
      <c r="Y45" s="21"/>
      <c r="Z45" s="79"/>
      <c r="AA45" s="6"/>
    </row>
    <row r="46" spans="1:27" ht="12.75" customHeight="1">
      <c r="A46" s="6"/>
      <c r="B46" s="20"/>
      <c r="C46" s="21"/>
      <c r="D46" s="21"/>
      <c r="E46" s="21"/>
      <c r="F46" s="21"/>
      <c r="G46" s="21"/>
      <c r="H46" s="21"/>
      <c r="I46" s="21"/>
      <c r="J46" s="21"/>
      <c r="K46" s="21"/>
      <c r="L46" s="21"/>
      <c r="M46" s="21"/>
      <c r="N46" s="21"/>
      <c r="O46" s="21"/>
      <c r="P46" s="21"/>
      <c r="Q46" s="21"/>
      <c r="R46" s="21"/>
      <c r="S46" s="21"/>
      <c r="T46" s="21"/>
      <c r="U46" s="21"/>
      <c r="V46" s="21"/>
      <c r="W46" s="21"/>
      <c r="X46" s="21"/>
      <c r="Y46" s="21"/>
      <c r="Z46" s="79"/>
      <c r="AA46" s="6"/>
    </row>
    <row r="47" spans="1:27" ht="12.75" customHeight="1">
      <c r="A47" s="6"/>
      <c r="B47" s="20"/>
      <c r="C47" s="21"/>
      <c r="D47" s="21"/>
      <c r="E47" s="21"/>
      <c r="F47" s="21"/>
      <c r="G47" s="21"/>
      <c r="H47" s="21"/>
      <c r="I47" s="21"/>
      <c r="J47" s="21"/>
      <c r="K47" s="21"/>
      <c r="L47" s="21"/>
      <c r="M47" s="21"/>
      <c r="N47" s="21"/>
      <c r="O47" s="21"/>
      <c r="P47" s="21"/>
      <c r="Q47" s="21"/>
      <c r="R47" s="21"/>
      <c r="S47" s="21"/>
      <c r="T47" s="21"/>
      <c r="U47" s="21"/>
      <c r="V47" s="21"/>
      <c r="W47" s="21"/>
      <c r="X47" s="21"/>
      <c r="Y47" s="21"/>
      <c r="Z47" s="79"/>
      <c r="AA47" s="6"/>
    </row>
    <row r="48" spans="1:27" ht="12.75" customHeight="1">
      <c r="A48" s="6"/>
      <c r="B48" s="20"/>
      <c r="C48" s="21"/>
      <c r="D48" s="21"/>
      <c r="E48" s="21"/>
      <c r="F48" s="21"/>
      <c r="G48" s="21"/>
      <c r="H48" s="21"/>
      <c r="I48" s="21"/>
      <c r="J48" s="21"/>
      <c r="K48" s="21"/>
      <c r="L48" s="21"/>
      <c r="M48" s="21"/>
      <c r="N48" s="21"/>
      <c r="O48" s="21"/>
      <c r="P48" s="21"/>
      <c r="Q48" s="21"/>
      <c r="R48" s="21"/>
      <c r="S48" s="21"/>
      <c r="T48" s="21"/>
      <c r="U48" s="21"/>
      <c r="V48" s="21"/>
      <c r="W48" s="21"/>
      <c r="X48" s="21"/>
      <c r="Y48" s="21"/>
      <c r="Z48" s="79"/>
      <c r="AA48" s="6"/>
    </row>
    <row r="49" spans="1:27" ht="12.75" customHeight="1">
      <c r="A49" s="6"/>
      <c r="B49" s="20"/>
      <c r="C49" s="21"/>
      <c r="D49" s="21"/>
      <c r="E49" s="21"/>
      <c r="F49" s="21"/>
      <c r="G49" s="21"/>
      <c r="H49" s="21"/>
      <c r="I49" s="21"/>
      <c r="J49" s="21"/>
      <c r="K49" s="21"/>
      <c r="L49" s="21"/>
      <c r="M49" s="21"/>
      <c r="N49" s="21"/>
      <c r="O49" s="21"/>
      <c r="P49" s="21"/>
      <c r="Q49" s="21"/>
      <c r="R49" s="21"/>
      <c r="S49" s="21"/>
      <c r="T49" s="21"/>
      <c r="U49" s="21"/>
      <c r="V49" s="21"/>
      <c r="W49" s="21"/>
      <c r="X49" s="21"/>
      <c r="Y49" s="21"/>
      <c r="Z49" s="79"/>
      <c r="AA49" s="6"/>
    </row>
    <row r="50" spans="1:27" ht="12.75" customHeight="1">
      <c r="A50" s="6"/>
      <c r="B50" s="20"/>
      <c r="C50" s="21"/>
      <c r="D50" s="21"/>
      <c r="E50" s="21"/>
      <c r="F50" s="21"/>
      <c r="G50" s="21"/>
      <c r="H50" s="21"/>
      <c r="I50" s="21"/>
      <c r="J50" s="21"/>
      <c r="K50" s="21"/>
      <c r="L50" s="21"/>
      <c r="M50" s="21"/>
      <c r="N50" s="21"/>
      <c r="O50" s="21"/>
      <c r="P50" s="21"/>
      <c r="Q50" s="21"/>
      <c r="R50" s="21"/>
      <c r="S50" s="21"/>
      <c r="T50" s="21"/>
      <c r="U50" s="21"/>
      <c r="V50" s="21"/>
      <c r="W50" s="21"/>
      <c r="X50" s="21"/>
      <c r="Y50" s="21"/>
      <c r="Z50" s="79"/>
      <c r="AA50" s="6"/>
    </row>
    <row r="51" spans="1:27" ht="12.75" customHeight="1">
      <c r="A51" s="6"/>
      <c r="B51" s="20"/>
      <c r="C51" s="21"/>
      <c r="D51" s="21"/>
      <c r="E51" s="21"/>
      <c r="F51" s="21"/>
      <c r="G51" s="21"/>
      <c r="H51" s="21"/>
      <c r="I51" s="21"/>
      <c r="J51" s="21"/>
      <c r="K51" s="21"/>
      <c r="L51" s="21"/>
      <c r="M51" s="21"/>
      <c r="N51" s="21"/>
      <c r="O51" s="21"/>
      <c r="P51" s="21"/>
      <c r="Q51" s="21"/>
      <c r="R51" s="21"/>
      <c r="S51" s="21"/>
      <c r="T51" s="21"/>
      <c r="U51" s="21"/>
      <c r="V51" s="21"/>
      <c r="W51" s="21"/>
      <c r="X51" s="21"/>
      <c r="Y51" s="21"/>
      <c r="Z51" s="79"/>
      <c r="AA51" s="6"/>
    </row>
    <row r="52" spans="1:27" ht="12.75" customHeight="1">
      <c r="A52" s="6"/>
      <c r="B52" s="20"/>
      <c r="C52" s="21"/>
      <c r="D52" s="21"/>
      <c r="E52" s="21"/>
      <c r="F52" s="21"/>
      <c r="G52" s="21"/>
      <c r="H52" s="21"/>
      <c r="I52" s="21"/>
      <c r="J52" s="21"/>
      <c r="K52" s="21"/>
      <c r="L52" s="21"/>
      <c r="M52" s="21"/>
      <c r="N52" s="21"/>
      <c r="O52" s="21"/>
      <c r="P52" s="21"/>
      <c r="Q52" s="21"/>
      <c r="R52" s="21"/>
      <c r="S52" s="21"/>
      <c r="T52" s="21"/>
      <c r="U52" s="21"/>
      <c r="V52" s="21"/>
      <c r="W52" s="21"/>
      <c r="X52" s="21"/>
      <c r="Y52" s="21"/>
      <c r="Z52" s="79"/>
      <c r="AA52" s="6"/>
    </row>
    <row r="53" spans="1:27" ht="12.75" customHeight="1">
      <c r="A53" s="6"/>
      <c r="B53" s="20"/>
      <c r="C53" s="21"/>
      <c r="D53" s="21"/>
      <c r="E53" s="21"/>
      <c r="F53" s="21"/>
      <c r="G53" s="21"/>
      <c r="H53" s="21"/>
      <c r="I53" s="21"/>
      <c r="J53" s="21"/>
      <c r="K53" s="21"/>
      <c r="L53" s="21"/>
      <c r="M53" s="21"/>
      <c r="N53" s="21"/>
      <c r="O53" s="21"/>
      <c r="P53" s="21"/>
      <c r="Q53" s="21"/>
      <c r="R53" s="21"/>
      <c r="S53" s="21"/>
      <c r="T53" s="21"/>
      <c r="U53" s="21"/>
      <c r="V53" s="21"/>
      <c r="W53" s="21"/>
      <c r="X53" s="21"/>
      <c r="Y53" s="21"/>
      <c r="Z53" s="79"/>
      <c r="AA53" s="6"/>
    </row>
    <row r="54" spans="1:27" ht="12.75" customHeight="1">
      <c r="A54" s="6"/>
      <c r="B54" s="20"/>
      <c r="C54" s="21"/>
      <c r="D54" s="21"/>
      <c r="E54" s="21"/>
      <c r="F54" s="21"/>
      <c r="G54" s="21"/>
      <c r="H54" s="21"/>
      <c r="I54" s="21"/>
      <c r="J54" s="21"/>
      <c r="K54" s="21"/>
      <c r="L54" s="21"/>
      <c r="M54" s="21"/>
      <c r="N54" s="21"/>
      <c r="O54" s="21"/>
      <c r="P54" s="21"/>
      <c r="Q54" s="21"/>
      <c r="R54" s="21"/>
      <c r="S54" s="21"/>
      <c r="T54" s="21"/>
      <c r="U54" s="21"/>
      <c r="V54" s="21"/>
      <c r="W54" s="21"/>
      <c r="X54" s="21"/>
      <c r="Y54" s="21"/>
      <c r="Z54" s="79"/>
      <c r="AA54" s="6"/>
    </row>
    <row r="55" spans="1:27" ht="12.75" customHeight="1">
      <c r="A55" s="6"/>
      <c r="B55" s="20"/>
      <c r="C55" s="21"/>
      <c r="D55" s="21"/>
      <c r="E55" s="21"/>
      <c r="F55" s="21"/>
      <c r="G55" s="21"/>
      <c r="H55" s="21"/>
      <c r="I55" s="21"/>
      <c r="J55" s="21"/>
      <c r="K55" s="21"/>
      <c r="L55" s="21"/>
      <c r="M55" s="21"/>
      <c r="N55" s="21"/>
      <c r="O55" s="21"/>
      <c r="P55" s="21"/>
      <c r="Q55" s="21"/>
      <c r="R55" s="21"/>
      <c r="S55" s="21"/>
      <c r="T55" s="21"/>
      <c r="U55" s="21"/>
      <c r="V55" s="21"/>
      <c r="W55" s="21"/>
      <c r="X55" s="21"/>
      <c r="Y55" s="21"/>
      <c r="Z55" s="79"/>
      <c r="AA55" s="6"/>
    </row>
    <row r="56" spans="1:27" ht="12.75" customHeight="1">
      <c r="A56" s="6"/>
      <c r="B56" s="20"/>
      <c r="C56" s="21"/>
      <c r="D56" s="21"/>
      <c r="E56" s="21"/>
      <c r="F56" s="21"/>
      <c r="G56" s="21"/>
      <c r="H56" s="21"/>
      <c r="I56" s="21"/>
      <c r="J56" s="21"/>
      <c r="K56" s="21"/>
      <c r="L56" s="21"/>
      <c r="M56" s="21"/>
      <c r="N56" s="21"/>
      <c r="O56" s="21"/>
      <c r="P56" s="21"/>
      <c r="Q56" s="21"/>
      <c r="R56" s="21"/>
      <c r="S56" s="21"/>
      <c r="T56" s="21"/>
      <c r="U56" s="21"/>
      <c r="V56" s="21"/>
      <c r="W56" s="21"/>
      <c r="X56" s="21"/>
      <c r="Y56" s="21"/>
      <c r="Z56" s="79"/>
      <c r="AA56" s="6"/>
    </row>
    <row r="57" spans="1:27" ht="12.75" customHeight="1">
      <c r="A57" s="6"/>
      <c r="B57" s="20"/>
      <c r="C57" s="21"/>
      <c r="D57" s="21"/>
      <c r="E57" s="21"/>
      <c r="F57" s="21"/>
      <c r="G57" s="21"/>
      <c r="H57" s="21"/>
      <c r="I57" s="21"/>
      <c r="J57" s="21"/>
      <c r="K57" s="21"/>
      <c r="L57" s="21"/>
      <c r="M57" s="21"/>
      <c r="N57" s="21"/>
      <c r="O57" s="21"/>
      <c r="P57" s="21"/>
      <c r="Q57" s="21"/>
      <c r="R57" s="21"/>
      <c r="S57" s="21"/>
      <c r="T57" s="21"/>
      <c r="U57" s="21"/>
      <c r="V57" s="21"/>
      <c r="W57" s="21"/>
      <c r="X57" s="21"/>
      <c r="Y57" s="21"/>
      <c r="Z57" s="79"/>
      <c r="AA57" s="6"/>
    </row>
    <row r="58" spans="1:27" ht="12.75" customHeight="1">
      <c r="A58" s="6"/>
      <c r="B58" s="20"/>
      <c r="C58" s="21"/>
      <c r="D58" s="21"/>
      <c r="E58" s="21"/>
      <c r="F58" s="21"/>
      <c r="G58" s="21"/>
      <c r="H58" s="21"/>
      <c r="I58" s="21"/>
      <c r="J58" s="21"/>
      <c r="K58" s="21"/>
      <c r="L58" s="21"/>
      <c r="M58" s="21"/>
      <c r="N58" s="21"/>
      <c r="O58" s="21"/>
      <c r="P58" s="21"/>
      <c r="Q58" s="21"/>
      <c r="R58" s="21"/>
      <c r="S58" s="21"/>
      <c r="T58" s="21"/>
      <c r="U58" s="21"/>
      <c r="V58" s="21"/>
      <c r="W58" s="21"/>
      <c r="X58" s="21"/>
      <c r="Y58" s="21"/>
      <c r="Z58" s="79"/>
      <c r="AA58" s="6"/>
    </row>
    <row r="59" spans="1:27" ht="12.75" customHeight="1">
      <c r="A59" s="6"/>
      <c r="B59" s="20"/>
      <c r="C59" s="21"/>
      <c r="D59" s="21"/>
      <c r="E59" s="21"/>
      <c r="F59" s="21"/>
      <c r="G59" s="21"/>
      <c r="H59" s="21"/>
      <c r="I59" s="21"/>
      <c r="J59" s="21"/>
      <c r="K59" s="21"/>
      <c r="L59" s="21"/>
      <c r="M59" s="21"/>
      <c r="N59" s="21"/>
      <c r="O59" s="21"/>
      <c r="P59" s="21"/>
      <c r="Q59" s="21"/>
      <c r="R59" s="21"/>
      <c r="S59" s="21"/>
      <c r="T59" s="21"/>
      <c r="U59" s="21"/>
      <c r="V59" s="21"/>
      <c r="W59" s="21"/>
      <c r="X59" s="21"/>
      <c r="Y59" s="21"/>
      <c r="Z59" s="79"/>
      <c r="AA59" s="6"/>
    </row>
    <row r="60" spans="1:27" ht="12.75" customHeight="1">
      <c r="A60" s="6"/>
      <c r="B60" s="20"/>
      <c r="C60" s="21"/>
      <c r="D60" s="21"/>
      <c r="E60" s="21"/>
      <c r="F60" s="21"/>
      <c r="G60" s="21"/>
      <c r="H60" s="21"/>
      <c r="I60" s="21"/>
      <c r="J60" s="21"/>
      <c r="K60" s="21"/>
      <c r="L60" s="21"/>
      <c r="M60" s="21"/>
      <c r="N60" s="21"/>
      <c r="O60" s="21"/>
      <c r="P60" s="21"/>
      <c r="Q60" s="21"/>
      <c r="R60" s="21"/>
      <c r="S60" s="21"/>
      <c r="T60" s="21"/>
      <c r="U60" s="21"/>
      <c r="V60" s="21"/>
      <c r="W60" s="21"/>
      <c r="X60" s="21"/>
      <c r="Y60" s="21"/>
      <c r="Z60" s="79"/>
      <c r="AA60" s="6"/>
    </row>
    <row r="61" spans="1:27" ht="12.75" customHeight="1">
      <c r="A61" s="6"/>
      <c r="B61" s="20"/>
      <c r="C61" s="21"/>
      <c r="D61" s="21"/>
      <c r="E61" s="21"/>
      <c r="F61" s="21"/>
      <c r="G61" s="21"/>
      <c r="H61" s="21"/>
      <c r="I61" s="21"/>
      <c r="J61" s="21"/>
      <c r="K61" s="21"/>
      <c r="L61" s="21"/>
      <c r="M61" s="21"/>
      <c r="N61" s="21"/>
      <c r="O61" s="21"/>
      <c r="P61" s="21"/>
      <c r="Q61" s="21"/>
      <c r="R61" s="21"/>
      <c r="S61" s="21"/>
      <c r="T61" s="21"/>
      <c r="U61" s="21"/>
      <c r="V61" s="21"/>
      <c r="W61" s="21"/>
      <c r="X61" s="21"/>
      <c r="Y61" s="21"/>
      <c r="Z61" s="79"/>
      <c r="AA61" s="6"/>
    </row>
    <row r="62" spans="1:27" ht="12.75" customHeight="1">
      <c r="A62" s="6"/>
      <c r="B62" s="20"/>
      <c r="C62" s="21"/>
      <c r="D62" s="21"/>
      <c r="E62" s="21"/>
      <c r="F62" s="21"/>
      <c r="G62" s="21"/>
      <c r="H62" s="21"/>
      <c r="I62" s="21"/>
      <c r="J62" s="21"/>
      <c r="K62" s="21"/>
      <c r="L62" s="21"/>
      <c r="M62" s="21"/>
      <c r="N62" s="21"/>
      <c r="O62" s="21"/>
      <c r="P62" s="21"/>
      <c r="Q62" s="21"/>
      <c r="R62" s="21"/>
      <c r="S62" s="21"/>
      <c r="T62" s="21"/>
      <c r="U62" s="21"/>
      <c r="V62" s="21"/>
      <c r="W62" s="21"/>
      <c r="X62" s="21"/>
      <c r="Y62" s="21"/>
      <c r="Z62" s="79"/>
      <c r="AA62" s="6"/>
    </row>
    <row r="63" spans="1:27" ht="12.75" customHeight="1">
      <c r="A63" s="6"/>
      <c r="B63" s="20"/>
      <c r="C63" s="21"/>
      <c r="D63" s="21"/>
      <c r="E63" s="21"/>
      <c r="F63" s="21"/>
      <c r="G63" s="21"/>
      <c r="H63" s="21"/>
      <c r="I63" s="21"/>
      <c r="J63" s="21"/>
      <c r="K63" s="21"/>
      <c r="L63" s="21"/>
      <c r="M63" s="21"/>
      <c r="N63" s="21"/>
      <c r="O63" s="21"/>
      <c r="P63" s="21"/>
      <c r="Q63" s="21"/>
      <c r="R63" s="21"/>
      <c r="S63" s="21"/>
      <c r="T63" s="21"/>
      <c r="U63" s="21"/>
      <c r="V63" s="21"/>
      <c r="W63" s="21"/>
      <c r="X63" s="21"/>
      <c r="Y63" s="21"/>
      <c r="Z63" s="79"/>
      <c r="AA63" s="6"/>
    </row>
    <row r="64" spans="1:27" ht="12.75" customHeight="1">
      <c r="A64" s="6"/>
      <c r="B64" s="20"/>
      <c r="C64" s="21"/>
      <c r="D64" s="21"/>
      <c r="E64" s="21"/>
      <c r="F64" s="21"/>
      <c r="G64" s="21"/>
      <c r="H64" s="21"/>
      <c r="I64" s="21"/>
      <c r="J64" s="21"/>
      <c r="K64" s="21"/>
      <c r="L64" s="21"/>
      <c r="M64" s="21"/>
      <c r="N64" s="21"/>
      <c r="O64" s="21"/>
      <c r="P64" s="21"/>
      <c r="Q64" s="21"/>
      <c r="R64" s="21"/>
      <c r="S64" s="21"/>
      <c r="T64" s="21"/>
      <c r="U64" s="21"/>
      <c r="V64" s="21"/>
      <c r="W64" s="21"/>
      <c r="X64" s="21"/>
      <c r="Y64" s="21"/>
      <c r="Z64" s="79"/>
      <c r="AA64" s="6"/>
    </row>
    <row r="65" spans="1:27" ht="12.75" customHeight="1">
      <c r="A65" s="6"/>
      <c r="B65" s="20"/>
      <c r="C65" s="21"/>
      <c r="D65" s="21"/>
      <c r="E65" s="21"/>
      <c r="F65" s="21"/>
      <c r="G65" s="21"/>
      <c r="H65" s="21"/>
      <c r="I65" s="21"/>
      <c r="J65" s="21"/>
      <c r="K65" s="21"/>
      <c r="L65" s="21"/>
      <c r="M65" s="21"/>
      <c r="N65" s="21"/>
      <c r="O65" s="21"/>
      <c r="P65" s="21"/>
      <c r="Q65" s="21"/>
      <c r="R65" s="21"/>
      <c r="S65" s="21"/>
      <c r="T65" s="21"/>
      <c r="U65" s="21"/>
      <c r="V65" s="21"/>
      <c r="W65" s="21"/>
      <c r="X65" s="21"/>
      <c r="Y65" s="21"/>
      <c r="Z65" s="79"/>
      <c r="AA65" s="6"/>
    </row>
    <row r="66" spans="1:27" ht="12.75" customHeight="1">
      <c r="A66" s="6"/>
      <c r="B66" s="20"/>
      <c r="C66" s="21"/>
      <c r="D66" s="21"/>
      <c r="E66" s="21"/>
      <c r="F66" s="21"/>
      <c r="G66" s="21"/>
      <c r="H66" s="21"/>
      <c r="I66" s="21"/>
      <c r="J66" s="21"/>
      <c r="K66" s="21"/>
      <c r="L66" s="21"/>
      <c r="M66" s="21"/>
      <c r="N66" s="21"/>
      <c r="O66" s="21"/>
      <c r="P66" s="21"/>
      <c r="Q66" s="21"/>
      <c r="R66" s="21"/>
      <c r="S66" s="21"/>
      <c r="T66" s="21"/>
      <c r="U66" s="21"/>
      <c r="V66" s="21"/>
      <c r="W66" s="21"/>
      <c r="X66" s="21"/>
      <c r="Y66" s="21"/>
      <c r="Z66" s="79"/>
      <c r="AA66" s="6"/>
    </row>
    <row r="67" spans="1:27" ht="12.75" customHeight="1">
      <c r="A67" s="6"/>
      <c r="B67" s="20"/>
      <c r="C67" s="21"/>
      <c r="D67" s="21"/>
      <c r="E67" s="21"/>
      <c r="F67" s="21"/>
      <c r="G67" s="21"/>
      <c r="H67" s="21"/>
      <c r="I67" s="21"/>
      <c r="J67" s="21"/>
      <c r="K67" s="21"/>
      <c r="L67" s="21"/>
      <c r="M67" s="21"/>
      <c r="N67" s="21"/>
      <c r="O67" s="21"/>
      <c r="P67" s="21"/>
      <c r="Q67" s="21"/>
      <c r="R67" s="21"/>
      <c r="S67" s="21"/>
      <c r="T67" s="21"/>
      <c r="U67" s="21"/>
      <c r="V67" s="21"/>
      <c r="W67" s="21"/>
      <c r="X67" s="21"/>
      <c r="Y67" s="21"/>
      <c r="Z67" s="79"/>
      <c r="AA67" s="6"/>
    </row>
    <row r="68" spans="1:27" ht="12.75" customHeight="1">
      <c r="A68" s="6"/>
      <c r="B68" s="20"/>
      <c r="C68" s="21"/>
      <c r="D68" s="21"/>
      <c r="E68" s="21"/>
      <c r="F68" s="21"/>
      <c r="G68" s="21"/>
      <c r="H68" s="21"/>
      <c r="I68" s="21"/>
      <c r="J68" s="21"/>
      <c r="K68" s="21"/>
      <c r="L68" s="21"/>
      <c r="M68" s="21"/>
      <c r="N68" s="21"/>
      <c r="O68" s="21"/>
      <c r="P68" s="21"/>
      <c r="Q68" s="21"/>
      <c r="R68" s="21"/>
      <c r="S68" s="21"/>
      <c r="T68" s="21"/>
      <c r="U68" s="21"/>
      <c r="V68" s="21"/>
      <c r="W68" s="21"/>
      <c r="X68" s="21"/>
      <c r="Y68" s="21"/>
      <c r="Z68" s="79"/>
      <c r="AA68" s="6"/>
    </row>
    <row r="69" spans="1:27" ht="12.75" customHeight="1">
      <c r="A69" s="6"/>
      <c r="B69" s="20"/>
      <c r="C69" s="21"/>
      <c r="D69" s="21"/>
      <c r="E69" s="21"/>
      <c r="F69" s="21"/>
      <c r="G69" s="21"/>
      <c r="H69" s="21"/>
      <c r="I69" s="21"/>
      <c r="J69" s="21"/>
      <c r="K69" s="21"/>
      <c r="L69" s="21"/>
      <c r="M69" s="21"/>
      <c r="N69" s="21"/>
      <c r="O69" s="21"/>
      <c r="P69" s="21"/>
      <c r="Q69" s="21"/>
      <c r="R69" s="21"/>
      <c r="S69" s="21"/>
      <c r="T69" s="21"/>
      <c r="U69" s="21"/>
      <c r="V69" s="21"/>
      <c r="W69" s="21"/>
      <c r="X69" s="21"/>
      <c r="Y69" s="21"/>
      <c r="Z69" s="79"/>
      <c r="AA69" s="6"/>
    </row>
    <row r="70" spans="1:27" ht="12.75" customHeight="1">
      <c r="A70" s="6"/>
      <c r="B70" s="20"/>
      <c r="C70" s="21"/>
      <c r="D70" s="21"/>
      <c r="E70" s="21"/>
      <c r="F70" s="21"/>
      <c r="G70" s="21"/>
      <c r="H70" s="21"/>
      <c r="I70" s="21"/>
      <c r="J70" s="21"/>
      <c r="K70" s="21"/>
      <c r="L70" s="21"/>
      <c r="M70" s="21"/>
      <c r="N70" s="21"/>
      <c r="O70" s="21"/>
      <c r="P70" s="21"/>
      <c r="Q70" s="21"/>
      <c r="R70" s="21"/>
      <c r="S70" s="21"/>
      <c r="T70" s="21"/>
      <c r="U70" s="21"/>
      <c r="V70" s="21"/>
      <c r="W70" s="21"/>
      <c r="X70" s="21"/>
      <c r="Y70" s="21"/>
      <c r="Z70" s="79"/>
      <c r="AA70" s="6"/>
    </row>
    <row r="71" spans="1:27" ht="12.75" customHeight="1">
      <c r="A71" s="6"/>
      <c r="B71" s="20"/>
      <c r="C71" s="21"/>
      <c r="D71" s="21"/>
      <c r="E71" s="21"/>
      <c r="F71" s="21"/>
      <c r="G71" s="21"/>
      <c r="H71" s="21"/>
      <c r="I71" s="21"/>
      <c r="J71" s="21"/>
      <c r="K71" s="21"/>
      <c r="L71" s="21"/>
      <c r="M71" s="21"/>
      <c r="N71" s="21"/>
      <c r="O71" s="21"/>
      <c r="P71" s="21"/>
      <c r="Q71" s="21"/>
      <c r="R71" s="21"/>
      <c r="S71" s="21"/>
      <c r="T71" s="21"/>
      <c r="U71" s="21"/>
      <c r="V71" s="21"/>
      <c r="W71" s="21"/>
      <c r="X71" s="21"/>
      <c r="Y71" s="21"/>
      <c r="Z71" s="79"/>
      <c r="AA71" s="6"/>
    </row>
    <row r="72" spans="1:27" ht="12.75" customHeight="1">
      <c r="A72" s="6"/>
      <c r="B72" s="20"/>
      <c r="C72" s="21"/>
      <c r="D72" s="21"/>
      <c r="E72" s="21"/>
      <c r="F72" s="21"/>
      <c r="G72" s="21"/>
      <c r="H72" s="21"/>
      <c r="I72" s="21"/>
      <c r="J72" s="21"/>
      <c r="K72" s="21"/>
      <c r="L72" s="21"/>
      <c r="M72" s="21"/>
      <c r="N72" s="21"/>
      <c r="O72" s="21"/>
      <c r="P72" s="21"/>
      <c r="Q72" s="21"/>
      <c r="R72" s="21"/>
      <c r="S72" s="21"/>
      <c r="T72" s="21"/>
      <c r="U72" s="21"/>
      <c r="V72" s="21"/>
      <c r="W72" s="21"/>
      <c r="X72" s="21"/>
      <c r="Y72" s="21"/>
      <c r="Z72" s="79"/>
      <c r="AA72" s="6"/>
    </row>
    <row r="73" spans="1:27" ht="12.75" customHeight="1">
      <c r="A73" s="6"/>
      <c r="B73" s="20"/>
      <c r="C73" s="21"/>
      <c r="D73" s="21"/>
      <c r="E73" s="21"/>
      <c r="F73" s="21"/>
      <c r="G73" s="21"/>
      <c r="H73" s="21"/>
      <c r="I73" s="21"/>
      <c r="J73" s="21"/>
      <c r="K73" s="21"/>
      <c r="L73" s="21"/>
      <c r="M73" s="21"/>
      <c r="N73" s="21"/>
      <c r="O73" s="21"/>
      <c r="P73" s="21"/>
      <c r="Q73" s="21"/>
      <c r="R73" s="21"/>
      <c r="S73" s="21"/>
      <c r="T73" s="21"/>
      <c r="U73" s="21"/>
      <c r="V73" s="21"/>
      <c r="W73" s="21"/>
      <c r="X73" s="21"/>
      <c r="Y73" s="21"/>
      <c r="Z73" s="79"/>
      <c r="AA73" s="6"/>
    </row>
    <row r="74" spans="1:27" ht="12.75" customHeight="1">
      <c r="A74" s="6"/>
      <c r="B74" s="20"/>
      <c r="C74" s="21"/>
      <c r="D74" s="21"/>
      <c r="E74" s="21"/>
      <c r="F74" s="21"/>
      <c r="G74" s="21"/>
      <c r="H74" s="21"/>
      <c r="I74" s="21"/>
      <c r="J74" s="21"/>
      <c r="K74" s="21"/>
      <c r="L74" s="21"/>
      <c r="M74" s="21"/>
      <c r="N74" s="21"/>
      <c r="O74" s="21"/>
      <c r="P74" s="21"/>
      <c r="Q74" s="21"/>
      <c r="R74" s="21"/>
      <c r="S74" s="21"/>
      <c r="T74" s="21"/>
      <c r="U74" s="21"/>
      <c r="V74" s="21"/>
      <c r="W74" s="21"/>
      <c r="X74" s="21"/>
      <c r="Y74" s="21"/>
      <c r="Z74" s="79"/>
      <c r="AA74" s="6"/>
    </row>
    <row r="75" spans="1:27" ht="12.75" customHeight="1">
      <c r="A75" s="6"/>
      <c r="B75" s="20"/>
      <c r="C75" s="21"/>
      <c r="D75" s="21"/>
      <c r="E75" s="21"/>
      <c r="F75" s="21"/>
      <c r="G75" s="21"/>
      <c r="H75" s="21"/>
      <c r="I75" s="21"/>
      <c r="J75" s="21"/>
      <c r="K75" s="21"/>
      <c r="L75" s="21"/>
      <c r="M75" s="21"/>
      <c r="N75" s="21"/>
      <c r="O75" s="21"/>
      <c r="P75" s="21"/>
      <c r="Q75" s="21"/>
      <c r="R75" s="21"/>
      <c r="S75" s="21"/>
      <c r="T75" s="21"/>
      <c r="U75" s="21"/>
      <c r="V75" s="21"/>
      <c r="W75" s="21"/>
      <c r="X75" s="21"/>
      <c r="Y75" s="21"/>
      <c r="Z75" s="79"/>
      <c r="AA75" s="6"/>
    </row>
    <row r="76" spans="1:27" ht="12.75" customHeight="1">
      <c r="A76" s="6"/>
      <c r="B76" s="20"/>
      <c r="C76" s="21"/>
      <c r="D76" s="21"/>
      <c r="E76" s="21"/>
      <c r="F76" s="21"/>
      <c r="G76" s="21"/>
      <c r="H76" s="21"/>
      <c r="I76" s="21"/>
      <c r="J76" s="21"/>
      <c r="K76" s="21"/>
      <c r="L76" s="21"/>
      <c r="M76" s="21"/>
      <c r="N76" s="21"/>
      <c r="O76" s="21"/>
      <c r="P76" s="21"/>
      <c r="Q76" s="21"/>
      <c r="R76" s="21"/>
      <c r="S76" s="21"/>
      <c r="T76" s="21"/>
      <c r="U76" s="21"/>
      <c r="V76" s="21"/>
      <c r="W76" s="21"/>
      <c r="X76" s="21"/>
      <c r="Y76" s="21"/>
      <c r="Z76" s="79"/>
      <c r="AA76" s="6"/>
    </row>
    <row r="77" spans="1:27" ht="12.75" customHeight="1">
      <c r="A77" s="6"/>
      <c r="B77" s="20"/>
      <c r="C77" s="21"/>
      <c r="D77" s="21"/>
      <c r="E77" s="21"/>
      <c r="F77" s="21"/>
      <c r="G77" s="21"/>
      <c r="H77" s="21"/>
      <c r="I77" s="21"/>
      <c r="J77" s="21"/>
      <c r="K77" s="21"/>
      <c r="L77" s="21"/>
      <c r="M77" s="21"/>
      <c r="N77" s="21"/>
      <c r="O77" s="21"/>
      <c r="P77" s="21"/>
      <c r="Q77" s="21"/>
      <c r="R77" s="21"/>
      <c r="S77" s="21"/>
      <c r="T77" s="21"/>
      <c r="U77" s="21"/>
      <c r="V77" s="21"/>
      <c r="W77" s="21"/>
      <c r="X77" s="21"/>
      <c r="Y77" s="21"/>
      <c r="Z77" s="79"/>
      <c r="AA77" s="6"/>
    </row>
    <row r="78" spans="1:27" ht="12.75" customHeight="1">
      <c r="A78" s="6"/>
      <c r="B78" s="20"/>
      <c r="C78" s="21"/>
      <c r="D78" s="21"/>
      <c r="E78" s="21"/>
      <c r="F78" s="21"/>
      <c r="G78" s="21"/>
      <c r="H78" s="21"/>
      <c r="I78" s="21"/>
      <c r="J78" s="21"/>
      <c r="K78" s="21"/>
      <c r="L78" s="21"/>
      <c r="M78" s="21"/>
      <c r="N78" s="21"/>
      <c r="O78" s="21"/>
      <c r="P78" s="21"/>
      <c r="Q78" s="21"/>
      <c r="R78" s="21"/>
      <c r="S78" s="21"/>
      <c r="T78" s="21"/>
      <c r="U78" s="21"/>
      <c r="V78" s="21"/>
      <c r="W78" s="21"/>
      <c r="X78" s="21"/>
      <c r="Y78" s="21"/>
      <c r="Z78" s="79"/>
      <c r="AA78" s="6"/>
    </row>
    <row r="79" spans="1:27" ht="12.75" customHeight="1">
      <c r="A79" s="6"/>
      <c r="B79" s="20"/>
      <c r="C79" s="21"/>
      <c r="D79" s="21"/>
      <c r="E79" s="21"/>
      <c r="F79" s="21"/>
      <c r="G79" s="21"/>
      <c r="H79" s="21"/>
      <c r="I79" s="21"/>
      <c r="J79" s="21"/>
      <c r="K79" s="21"/>
      <c r="L79" s="21"/>
      <c r="M79" s="21"/>
      <c r="N79" s="21"/>
      <c r="O79" s="21"/>
      <c r="P79" s="21"/>
      <c r="Q79" s="21"/>
      <c r="R79" s="21"/>
      <c r="S79" s="21"/>
      <c r="T79" s="21"/>
      <c r="U79" s="21"/>
      <c r="V79" s="21"/>
      <c r="W79" s="21"/>
      <c r="X79" s="21"/>
      <c r="Y79" s="21"/>
      <c r="Z79" s="79"/>
      <c r="AA79" s="6"/>
    </row>
    <row r="80" spans="1:27" ht="12.75" customHeight="1">
      <c r="A80" s="6"/>
      <c r="B80" s="20"/>
      <c r="C80" s="21"/>
      <c r="D80" s="21"/>
      <c r="E80" s="21"/>
      <c r="F80" s="21"/>
      <c r="G80" s="21"/>
      <c r="H80" s="21"/>
      <c r="I80" s="21"/>
      <c r="J80" s="21"/>
      <c r="K80" s="21"/>
      <c r="L80" s="21"/>
      <c r="M80" s="21"/>
      <c r="N80" s="21"/>
      <c r="O80" s="21"/>
      <c r="P80" s="21"/>
      <c r="Q80" s="21"/>
      <c r="R80" s="21"/>
      <c r="S80" s="21"/>
      <c r="T80" s="21"/>
      <c r="U80" s="21"/>
      <c r="V80" s="21"/>
      <c r="W80" s="21"/>
      <c r="X80" s="21"/>
      <c r="Y80" s="21"/>
      <c r="Z80" s="79"/>
      <c r="AA80" s="6"/>
    </row>
    <row r="81" spans="1:27" ht="12.75" customHeight="1">
      <c r="A81" s="6"/>
      <c r="B81" s="20"/>
      <c r="C81" s="21"/>
      <c r="D81" s="21"/>
      <c r="E81" s="21"/>
      <c r="F81" s="21"/>
      <c r="G81" s="21"/>
      <c r="H81" s="21"/>
      <c r="I81" s="21"/>
      <c r="J81" s="21"/>
      <c r="K81" s="21"/>
      <c r="L81" s="21"/>
      <c r="M81" s="21"/>
      <c r="N81" s="21"/>
      <c r="O81" s="21"/>
      <c r="P81" s="21"/>
      <c r="Q81" s="21"/>
      <c r="R81" s="21"/>
      <c r="S81" s="21"/>
      <c r="T81" s="21"/>
      <c r="U81" s="21"/>
      <c r="V81" s="21"/>
      <c r="W81" s="21"/>
      <c r="X81" s="21"/>
      <c r="Y81" s="21"/>
      <c r="Z81" s="79"/>
      <c r="AA81" s="6"/>
    </row>
    <row r="82" spans="1:27" ht="12.75" customHeight="1">
      <c r="A82" s="6"/>
      <c r="B82" s="20"/>
      <c r="C82" s="21"/>
      <c r="D82" s="21"/>
      <c r="E82" s="21"/>
      <c r="F82" s="21"/>
      <c r="G82" s="21"/>
      <c r="H82" s="21"/>
      <c r="I82" s="21"/>
      <c r="J82" s="21"/>
      <c r="K82" s="21"/>
      <c r="L82" s="21"/>
      <c r="M82" s="21"/>
      <c r="N82" s="21"/>
      <c r="O82" s="21"/>
      <c r="P82" s="21"/>
      <c r="Q82" s="21"/>
      <c r="R82" s="21"/>
      <c r="S82" s="21"/>
      <c r="T82" s="21"/>
      <c r="U82" s="21"/>
      <c r="V82" s="21"/>
      <c r="W82" s="21"/>
      <c r="X82" s="21"/>
      <c r="Y82" s="21"/>
      <c r="Z82" s="79"/>
      <c r="AA82" s="6"/>
    </row>
    <row r="83" spans="1:27" ht="12.75" customHeight="1">
      <c r="A83" s="6"/>
      <c r="B83" s="20"/>
      <c r="C83" s="21"/>
      <c r="D83" s="21"/>
      <c r="E83" s="21"/>
      <c r="F83" s="21"/>
      <c r="G83" s="21"/>
      <c r="H83" s="21"/>
      <c r="I83" s="21"/>
      <c r="J83" s="21"/>
      <c r="K83" s="21"/>
      <c r="L83" s="21"/>
      <c r="M83" s="21"/>
      <c r="N83" s="21"/>
      <c r="O83" s="21"/>
      <c r="P83" s="21"/>
      <c r="Q83" s="21"/>
      <c r="R83" s="21"/>
      <c r="S83" s="21"/>
      <c r="T83" s="21"/>
      <c r="U83" s="21"/>
      <c r="V83" s="21"/>
      <c r="W83" s="21"/>
      <c r="X83" s="21"/>
      <c r="Y83" s="21"/>
      <c r="Z83" s="79"/>
      <c r="AA83" s="6"/>
    </row>
    <row r="84" spans="1:27" ht="12.75" customHeight="1">
      <c r="A84" s="6"/>
      <c r="B84" s="20"/>
      <c r="C84" s="21"/>
      <c r="D84" s="21"/>
      <c r="E84" s="21"/>
      <c r="F84" s="21"/>
      <c r="G84" s="21"/>
      <c r="H84" s="21"/>
      <c r="I84" s="21"/>
      <c r="J84" s="21"/>
      <c r="K84" s="21"/>
      <c r="L84" s="21"/>
      <c r="M84" s="21"/>
      <c r="N84" s="21"/>
      <c r="O84" s="21"/>
      <c r="P84" s="21"/>
      <c r="Q84" s="21"/>
      <c r="R84" s="21"/>
      <c r="S84" s="21"/>
      <c r="T84" s="21"/>
      <c r="U84" s="21"/>
      <c r="V84" s="21"/>
      <c r="W84" s="21"/>
      <c r="X84" s="21"/>
      <c r="Y84" s="21"/>
      <c r="Z84" s="79"/>
      <c r="AA84" s="6"/>
    </row>
    <row r="85" spans="1:27" ht="12.75" customHeight="1">
      <c r="A85" s="6"/>
      <c r="B85" s="20"/>
      <c r="C85" s="21"/>
      <c r="D85" s="21"/>
      <c r="E85" s="21"/>
      <c r="F85" s="21"/>
      <c r="G85" s="21"/>
      <c r="H85" s="21"/>
      <c r="I85" s="21"/>
      <c r="J85" s="21"/>
      <c r="K85" s="21"/>
      <c r="L85" s="21"/>
      <c r="M85" s="21"/>
      <c r="N85" s="21"/>
      <c r="O85" s="21"/>
      <c r="P85" s="21"/>
      <c r="Q85" s="21"/>
      <c r="R85" s="21"/>
      <c r="S85" s="21"/>
      <c r="T85" s="21"/>
      <c r="U85" s="21"/>
      <c r="V85" s="21"/>
      <c r="W85" s="21"/>
      <c r="X85" s="21"/>
      <c r="Y85" s="21"/>
      <c r="Z85" s="79"/>
      <c r="AA85" s="6"/>
    </row>
    <row r="86" spans="1:27" ht="12.75" customHeight="1">
      <c r="A86" s="6"/>
      <c r="B86" s="20"/>
      <c r="C86" s="21"/>
      <c r="D86" s="21"/>
      <c r="E86" s="21"/>
      <c r="F86" s="21"/>
      <c r="G86" s="21"/>
      <c r="H86" s="21"/>
      <c r="I86" s="21"/>
      <c r="J86" s="21"/>
      <c r="K86" s="21"/>
      <c r="L86" s="21"/>
      <c r="M86" s="21"/>
      <c r="N86" s="21"/>
      <c r="O86" s="21"/>
      <c r="P86" s="21"/>
      <c r="Q86" s="21"/>
      <c r="R86" s="21"/>
      <c r="S86" s="21"/>
      <c r="T86" s="21"/>
      <c r="U86" s="21"/>
      <c r="V86" s="21"/>
      <c r="W86" s="21"/>
      <c r="X86" s="21"/>
      <c r="Y86" s="21"/>
      <c r="Z86" s="79"/>
      <c r="AA86" s="6"/>
    </row>
    <row r="87" spans="1:27" ht="12.75" customHeight="1">
      <c r="A87" s="6"/>
      <c r="B87" s="20"/>
      <c r="C87" s="21"/>
      <c r="D87" s="21"/>
      <c r="E87" s="21"/>
      <c r="F87" s="21"/>
      <c r="G87" s="21"/>
      <c r="H87" s="21"/>
      <c r="I87" s="21"/>
      <c r="J87" s="21"/>
      <c r="K87" s="21"/>
      <c r="L87" s="21"/>
      <c r="M87" s="21"/>
      <c r="N87" s="21"/>
      <c r="O87" s="21"/>
      <c r="P87" s="21"/>
      <c r="Q87" s="21"/>
      <c r="R87" s="21"/>
      <c r="S87" s="21"/>
      <c r="T87" s="21"/>
      <c r="U87" s="21"/>
      <c r="V87" s="21"/>
      <c r="W87" s="21"/>
      <c r="X87" s="21"/>
      <c r="Y87" s="21"/>
      <c r="Z87" s="79"/>
      <c r="AA87" s="6"/>
    </row>
    <row r="88" spans="1:27" ht="12.75" customHeight="1">
      <c r="A88" s="6"/>
      <c r="B88" s="20"/>
      <c r="C88" s="21"/>
      <c r="D88" s="21"/>
      <c r="E88" s="21"/>
      <c r="F88" s="21"/>
      <c r="G88" s="21"/>
      <c r="H88" s="21"/>
      <c r="I88" s="21"/>
      <c r="J88" s="21"/>
      <c r="K88" s="21"/>
      <c r="L88" s="21"/>
      <c r="M88" s="21"/>
      <c r="N88" s="21"/>
      <c r="O88" s="21"/>
      <c r="P88" s="21"/>
      <c r="Q88" s="21"/>
      <c r="R88" s="21"/>
      <c r="S88" s="21"/>
      <c r="T88" s="21"/>
      <c r="U88" s="21"/>
      <c r="V88" s="21"/>
      <c r="W88" s="21"/>
      <c r="X88" s="21"/>
      <c r="Y88" s="21"/>
      <c r="Z88" s="79"/>
      <c r="AA88" s="6"/>
    </row>
    <row r="89" spans="1:27" ht="12.75" customHeight="1">
      <c r="A89" s="6"/>
      <c r="B89" s="20"/>
      <c r="C89" s="21"/>
      <c r="D89" s="21"/>
      <c r="E89" s="21"/>
      <c r="F89" s="21"/>
      <c r="G89" s="21"/>
      <c r="H89" s="21"/>
      <c r="I89" s="21"/>
      <c r="J89" s="21"/>
      <c r="K89" s="21"/>
      <c r="L89" s="21"/>
      <c r="M89" s="21"/>
      <c r="N89" s="21"/>
      <c r="O89" s="21"/>
      <c r="P89" s="21"/>
      <c r="Q89" s="21"/>
      <c r="R89" s="21"/>
      <c r="S89" s="21"/>
      <c r="T89" s="21"/>
      <c r="U89" s="21"/>
      <c r="V89" s="21"/>
      <c r="W89" s="21"/>
      <c r="X89" s="21"/>
      <c r="Y89" s="21"/>
      <c r="Z89" s="79"/>
      <c r="AA89" s="6"/>
    </row>
    <row r="90" spans="1:27" ht="12.75" customHeight="1">
      <c r="A90" s="6"/>
      <c r="B90" s="20"/>
      <c r="C90" s="21"/>
      <c r="D90" s="21"/>
      <c r="E90" s="21"/>
      <c r="F90" s="21"/>
      <c r="G90" s="21"/>
      <c r="H90" s="21"/>
      <c r="I90" s="21"/>
      <c r="J90" s="21"/>
      <c r="K90" s="21"/>
      <c r="L90" s="21"/>
      <c r="M90" s="21"/>
      <c r="N90" s="21"/>
      <c r="O90" s="21"/>
      <c r="P90" s="21"/>
      <c r="Q90" s="21"/>
      <c r="R90" s="21"/>
      <c r="S90" s="21"/>
      <c r="T90" s="21"/>
      <c r="U90" s="21"/>
      <c r="V90" s="21"/>
      <c r="W90" s="21"/>
      <c r="X90" s="21"/>
      <c r="Y90" s="21"/>
      <c r="Z90" s="79"/>
      <c r="AA90" s="6"/>
    </row>
    <row r="91" spans="1:27" ht="12.75" customHeight="1">
      <c r="A91" s="6"/>
      <c r="B91" s="20"/>
      <c r="C91" s="21"/>
      <c r="D91" s="21"/>
      <c r="E91" s="21"/>
      <c r="F91" s="21"/>
      <c r="G91" s="21"/>
      <c r="H91" s="21"/>
      <c r="I91" s="21"/>
      <c r="J91" s="21"/>
      <c r="K91" s="21"/>
      <c r="L91" s="21"/>
      <c r="M91" s="21"/>
      <c r="N91" s="21"/>
      <c r="O91" s="21"/>
      <c r="P91" s="21"/>
      <c r="Q91" s="21"/>
      <c r="R91" s="21"/>
      <c r="S91" s="21"/>
      <c r="T91" s="21"/>
      <c r="U91" s="21"/>
      <c r="V91" s="21"/>
      <c r="W91" s="21"/>
      <c r="X91" s="21"/>
      <c r="Y91" s="21"/>
      <c r="Z91" s="79"/>
      <c r="AA91" s="6"/>
    </row>
    <row r="92" spans="1:27" ht="12.75" customHeight="1">
      <c r="A92" s="6"/>
      <c r="B92" s="20"/>
      <c r="C92" s="21"/>
      <c r="D92" s="21"/>
      <c r="E92" s="21"/>
      <c r="F92" s="21"/>
      <c r="G92" s="21"/>
      <c r="H92" s="21"/>
      <c r="I92" s="21"/>
      <c r="J92" s="21"/>
      <c r="K92" s="21"/>
      <c r="L92" s="21"/>
      <c r="M92" s="21"/>
      <c r="N92" s="21"/>
      <c r="O92" s="21"/>
      <c r="P92" s="21"/>
      <c r="Q92" s="21"/>
      <c r="R92" s="21"/>
      <c r="S92" s="21"/>
      <c r="T92" s="21"/>
      <c r="U92" s="21"/>
      <c r="V92" s="21"/>
      <c r="W92" s="21"/>
      <c r="X92" s="21"/>
      <c r="Y92" s="21"/>
      <c r="Z92" s="79"/>
      <c r="AA92" s="6"/>
    </row>
    <row r="93" spans="1:27" ht="12.75" customHeight="1">
      <c r="A93" s="6"/>
      <c r="B93" s="20"/>
      <c r="C93" s="21"/>
      <c r="D93" s="21"/>
      <c r="E93" s="21"/>
      <c r="F93" s="21"/>
      <c r="G93" s="21"/>
      <c r="H93" s="21"/>
      <c r="I93" s="21"/>
      <c r="J93" s="21"/>
      <c r="K93" s="21"/>
      <c r="L93" s="21"/>
      <c r="M93" s="21"/>
      <c r="N93" s="21"/>
      <c r="O93" s="21"/>
      <c r="P93" s="21"/>
      <c r="Q93" s="21"/>
      <c r="R93" s="21"/>
      <c r="S93" s="21"/>
      <c r="T93" s="21"/>
      <c r="U93" s="21"/>
      <c r="V93" s="21"/>
      <c r="W93" s="21"/>
      <c r="X93" s="21"/>
      <c r="Y93" s="21"/>
      <c r="Z93" s="79"/>
      <c r="AA93" s="6"/>
    </row>
    <row r="94" spans="1:27" ht="12.75" customHeight="1">
      <c r="A94" s="6"/>
      <c r="B94" s="20"/>
      <c r="C94" s="21"/>
      <c r="D94" s="21"/>
      <c r="E94" s="21"/>
      <c r="F94" s="21"/>
      <c r="G94" s="21"/>
      <c r="H94" s="21"/>
      <c r="I94" s="21"/>
      <c r="J94" s="21"/>
      <c r="K94" s="21"/>
      <c r="L94" s="21"/>
      <c r="M94" s="21"/>
      <c r="N94" s="21"/>
      <c r="O94" s="21"/>
      <c r="P94" s="21"/>
      <c r="Q94" s="21"/>
      <c r="R94" s="21"/>
      <c r="S94" s="21"/>
      <c r="T94" s="21"/>
      <c r="U94" s="21"/>
      <c r="V94" s="21"/>
      <c r="W94" s="21"/>
      <c r="X94" s="21"/>
      <c r="Y94" s="21"/>
      <c r="Z94" s="79"/>
      <c r="AA94" s="6"/>
    </row>
    <row r="95" spans="1:27" ht="12.75" customHeight="1">
      <c r="A95" s="6"/>
      <c r="B95" s="20"/>
      <c r="C95" s="21"/>
      <c r="D95" s="21"/>
      <c r="E95" s="21"/>
      <c r="F95" s="21"/>
      <c r="G95" s="21"/>
      <c r="H95" s="21"/>
      <c r="I95" s="21"/>
      <c r="J95" s="21"/>
      <c r="K95" s="21"/>
      <c r="L95" s="21"/>
      <c r="M95" s="21"/>
      <c r="N95" s="21"/>
      <c r="O95" s="21"/>
      <c r="P95" s="21"/>
      <c r="Q95" s="21"/>
      <c r="R95" s="21"/>
      <c r="S95" s="21"/>
      <c r="T95" s="21"/>
      <c r="U95" s="21"/>
      <c r="V95" s="21"/>
      <c r="W95" s="21"/>
      <c r="X95" s="21"/>
      <c r="Y95" s="21"/>
      <c r="Z95" s="79"/>
      <c r="AA95" s="6"/>
    </row>
    <row r="96" spans="1:27" ht="12.75" customHeight="1">
      <c r="A96" s="6"/>
      <c r="B96" s="20"/>
      <c r="C96" s="21"/>
      <c r="D96" s="21"/>
      <c r="E96" s="21"/>
      <c r="F96" s="21"/>
      <c r="G96" s="21"/>
      <c r="H96" s="21"/>
      <c r="I96" s="21"/>
      <c r="J96" s="21"/>
      <c r="K96" s="21"/>
      <c r="L96" s="21"/>
      <c r="M96" s="21"/>
      <c r="N96" s="21"/>
      <c r="O96" s="21"/>
      <c r="P96" s="21"/>
      <c r="Q96" s="21"/>
      <c r="R96" s="21"/>
      <c r="S96" s="21"/>
      <c r="T96" s="21"/>
      <c r="U96" s="21"/>
      <c r="V96" s="21"/>
      <c r="W96" s="21"/>
      <c r="X96" s="21"/>
      <c r="Y96" s="21"/>
      <c r="Z96" s="79"/>
      <c r="AA96" s="6"/>
    </row>
    <row r="97" spans="1:27" ht="12.75" customHeight="1">
      <c r="A97" s="6"/>
      <c r="B97" s="20"/>
      <c r="C97" s="21"/>
      <c r="D97" s="21"/>
      <c r="E97" s="21"/>
      <c r="F97" s="21"/>
      <c r="G97" s="21"/>
      <c r="H97" s="21"/>
      <c r="I97" s="21"/>
      <c r="J97" s="21"/>
      <c r="K97" s="21"/>
      <c r="L97" s="21"/>
      <c r="M97" s="21"/>
      <c r="N97" s="21"/>
      <c r="O97" s="21"/>
      <c r="P97" s="21"/>
      <c r="Q97" s="21"/>
      <c r="R97" s="21"/>
      <c r="S97" s="21"/>
      <c r="T97" s="21"/>
      <c r="U97" s="21"/>
      <c r="V97" s="21"/>
      <c r="W97" s="21"/>
      <c r="X97" s="21"/>
      <c r="Y97" s="21"/>
      <c r="Z97" s="79"/>
      <c r="AA97" s="6"/>
    </row>
    <row r="98" spans="1:27" ht="12.75" customHeight="1">
      <c r="A98" s="6"/>
      <c r="B98" s="20"/>
      <c r="C98" s="21"/>
      <c r="D98" s="21"/>
      <c r="E98" s="21"/>
      <c r="F98" s="21"/>
      <c r="G98" s="21"/>
      <c r="H98" s="21"/>
      <c r="I98" s="21"/>
      <c r="J98" s="21"/>
      <c r="K98" s="21"/>
      <c r="L98" s="21"/>
      <c r="M98" s="21"/>
      <c r="N98" s="21"/>
      <c r="O98" s="21"/>
      <c r="P98" s="21"/>
      <c r="Q98" s="21"/>
      <c r="R98" s="21"/>
      <c r="S98" s="21"/>
      <c r="T98" s="21"/>
      <c r="U98" s="21"/>
      <c r="V98" s="21"/>
      <c r="W98" s="21"/>
      <c r="X98" s="21"/>
      <c r="Y98" s="21"/>
      <c r="Z98" s="79"/>
      <c r="AA98" s="6"/>
    </row>
    <row r="99" spans="1:27" ht="12.75" customHeight="1">
      <c r="A99" s="6"/>
      <c r="B99" s="20"/>
      <c r="C99" s="21"/>
      <c r="D99" s="21"/>
      <c r="E99" s="21"/>
      <c r="F99" s="21"/>
      <c r="G99" s="21"/>
      <c r="H99" s="21"/>
      <c r="I99" s="21"/>
      <c r="J99" s="21"/>
      <c r="K99" s="21"/>
      <c r="L99" s="21"/>
      <c r="M99" s="21"/>
      <c r="N99" s="21"/>
      <c r="O99" s="21"/>
      <c r="P99" s="21"/>
      <c r="Q99" s="21"/>
      <c r="R99" s="21"/>
      <c r="S99" s="21"/>
      <c r="T99" s="21"/>
      <c r="U99" s="21"/>
      <c r="V99" s="21"/>
      <c r="W99" s="21"/>
      <c r="X99" s="21"/>
      <c r="Y99" s="21"/>
      <c r="Z99" s="79"/>
      <c r="AA99" s="6"/>
    </row>
    <row r="100" spans="1:27" ht="12.75" customHeight="1">
      <c r="A100" s="6"/>
      <c r="B100" s="20"/>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79"/>
      <c r="AA100" s="6"/>
    </row>
    <row r="101" spans="1:27" ht="12.75" customHeight="1">
      <c r="A101" s="6"/>
      <c r="B101" s="20"/>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79"/>
      <c r="AA101" s="6"/>
    </row>
    <row r="102" spans="1:27" ht="12.75" customHeight="1">
      <c r="A102" s="6"/>
      <c r="B102" s="20"/>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79"/>
      <c r="AA102" s="6"/>
    </row>
    <row r="103" spans="1:27" ht="12.75" customHeight="1">
      <c r="A103" s="6"/>
      <c r="B103" s="20"/>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79"/>
      <c r="AA103" s="6"/>
    </row>
    <row r="104" spans="1:27" ht="12.75" customHeight="1">
      <c r="A104" s="6"/>
      <c r="B104" s="20"/>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79"/>
      <c r="AA104" s="6"/>
    </row>
    <row r="105" spans="1:27" ht="12.75" customHeight="1">
      <c r="A105" s="6"/>
      <c r="B105" s="20"/>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79"/>
      <c r="AA105" s="6"/>
    </row>
    <row r="106" spans="1:27" ht="12.75" customHeight="1">
      <c r="A106" s="6"/>
      <c r="B106" s="20"/>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79"/>
      <c r="AA106" s="6"/>
    </row>
    <row r="107" spans="1:27" ht="12.75" customHeight="1">
      <c r="A107" s="6"/>
      <c r="B107" s="20"/>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79"/>
      <c r="AA107" s="6"/>
    </row>
    <row r="108" spans="1:27" ht="12.75" customHeight="1">
      <c r="A108" s="6"/>
      <c r="B108" s="20"/>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79"/>
      <c r="AA108" s="6"/>
    </row>
    <row r="109" spans="1:27" ht="12.75" customHeight="1">
      <c r="A109" s="6"/>
      <c r="B109" s="20"/>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79"/>
      <c r="AA109" s="6"/>
    </row>
    <row r="110" spans="1:27" ht="12.75" customHeight="1">
      <c r="A110" s="6"/>
      <c r="B110" s="20"/>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79"/>
      <c r="AA110" s="6"/>
    </row>
    <row r="111" spans="1:27" ht="12.75" customHeight="1">
      <c r="A111" s="6"/>
      <c r="B111" s="20"/>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79"/>
      <c r="AA111" s="6"/>
    </row>
    <row r="112" spans="1:27" ht="12.75" customHeight="1">
      <c r="A112" s="6"/>
      <c r="B112" s="20"/>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79"/>
      <c r="AA112" s="6"/>
    </row>
    <row r="113" spans="1:27" ht="12.75" customHeight="1">
      <c r="A113" s="6"/>
      <c r="B113" s="20"/>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79"/>
      <c r="AA113" s="6"/>
    </row>
    <row r="114" spans="1:27" ht="12.75" customHeight="1">
      <c r="A114" s="6"/>
      <c r="B114" s="20"/>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79"/>
      <c r="AA114" s="6"/>
    </row>
    <row r="115" spans="1:27" ht="12.75" customHeight="1">
      <c r="A115" s="6"/>
      <c r="B115" s="20"/>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79"/>
      <c r="AA115" s="6"/>
    </row>
    <row r="116" spans="1:27" ht="12.75" customHeight="1">
      <c r="A116" s="6"/>
      <c r="B116" s="20"/>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79"/>
      <c r="AA116" s="6"/>
    </row>
    <row r="117" spans="1:27" ht="12.75" customHeight="1">
      <c r="A117" s="6"/>
      <c r="B117" s="20"/>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79"/>
      <c r="AA117" s="6"/>
    </row>
    <row r="118" spans="1:27" ht="12.75" customHeight="1">
      <c r="A118" s="6"/>
      <c r="B118" s="20"/>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79"/>
      <c r="AA118" s="6"/>
    </row>
    <row r="119" spans="1:27" ht="12.75" customHeight="1">
      <c r="A119" s="6"/>
      <c r="B119" s="20"/>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79"/>
      <c r="AA119" s="6"/>
    </row>
    <row r="120" spans="1:27" ht="12.75" customHeight="1">
      <c r="A120" s="6"/>
      <c r="B120" s="20"/>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79"/>
      <c r="AA120" s="6"/>
    </row>
    <row r="121" spans="1:27" ht="12.75" customHeight="1">
      <c r="A121" s="6"/>
      <c r="B121" s="20"/>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79"/>
      <c r="AA121" s="6"/>
    </row>
    <row r="122" spans="1:27" ht="12.75" customHeight="1">
      <c r="A122" s="6"/>
      <c r="B122" s="20"/>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79"/>
      <c r="AA122" s="6"/>
    </row>
    <row r="123" spans="1:27" ht="12.75" customHeight="1">
      <c r="A123" s="6"/>
      <c r="B123" s="20"/>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79"/>
      <c r="AA123" s="6"/>
    </row>
    <row r="124" spans="1:27" ht="12.75" customHeight="1">
      <c r="A124" s="6"/>
      <c r="B124" s="20"/>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79"/>
      <c r="AA124" s="6"/>
    </row>
    <row r="125" spans="1:27" ht="12.75" customHeight="1">
      <c r="A125" s="6"/>
      <c r="B125" s="20"/>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79"/>
      <c r="AA125" s="6"/>
    </row>
    <row r="126" spans="1:27" ht="12.75" customHeight="1">
      <c r="A126" s="6"/>
      <c r="B126" s="20"/>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79"/>
      <c r="AA126" s="6"/>
    </row>
    <row r="127" spans="1:27" ht="12.75" customHeight="1">
      <c r="A127" s="6"/>
      <c r="B127" s="20"/>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79"/>
      <c r="AA127" s="6"/>
    </row>
    <row r="128" spans="1:27" ht="12.75" customHeight="1">
      <c r="A128" s="6"/>
      <c r="B128" s="20"/>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79"/>
      <c r="AA128" s="6"/>
    </row>
    <row r="129" spans="1:27" ht="12.75" customHeight="1">
      <c r="A129" s="6"/>
      <c r="B129" s="20"/>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79"/>
      <c r="AA129" s="6"/>
    </row>
    <row r="130" spans="1:27" ht="12.75" customHeight="1">
      <c r="A130" s="6"/>
      <c r="B130" s="20"/>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79"/>
      <c r="AA130" s="6"/>
    </row>
    <row r="131" spans="1:27" ht="12.75" customHeight="1">
      <c r="A131" s="6"/>
      <c r="B131" s="20"/>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79"/>
      <c r="AA131" s="6"/>
    </row>
    <row r="132" spans="1:27" ht="12.75" customHeight="1">
      <c r="A132" s="6"/>
      <c r="B132" s="20"/>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79"/>
      <c r="AA132" s="6"/>
    </row>
    <row r="133" spans="1:27" ht="12.75" customHeight="1">
      <c r="A133" s="6"/>
      <c r="B133" s="20"/>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79"/>
      <c r="AA133" s="6"/>
    </row>
    <row r="134" spans="1:27" ht="12.75" customHeight="1">
      <c r="A134" s="6"/>
      <c r="B134" s="20"/>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79"/>
      <c r="AA134" s="6"/>
    </row>
    <row r="135" spans="1:27" ht="12.75" customHeight="1">
      <c r="A135" s="6"/>
      <c r="B135" s="20"/>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79"/>
      <c r="AA135" s="6"/>
    </row>
    <row r="136" spans="1:27" ht="12.75" customHeight="1">
      <c r="A136" s="6"/>
      <c r="B136" s="20"/>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79"/>
      <c r="AA136" s="6"/>
    </row>
    <row r="137" spans="1:27" ht="12.75" customHeight="1">
      <c r="A137" s="6"/>
      <c r="B137" s="20"/>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79"/>
      <c r="AA137" s="6"/>
    </row>
    <row r="138" spans="1:27" ht="12.75" customHeight="1">
      <c r="A138" s="6"/>
      <c r="B138" s="20"/>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79"/>
      <c r="AA138" s="6"/>
    </row>
    <row r="139" spans="1:27"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spans="1:27"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spans="1:27"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spans="1:27"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spans="1:27"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spans="1:27"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spans="1:27"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spans="1:27"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spans="1:2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spans="1:27"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spans="1:27"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spans="1:27"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spans="1:27"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spans="1:27"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spans="1:27"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spans="1:27"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spans="1:27"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spans="1:27"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spans="1:2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spans="1:27"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spans="1:27"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spans="1:27"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spans="1:27"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spans="1:27"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spans="1:27"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spans="1:27"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spans="1:27"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spans="1:27"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spans="1:2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spans="1:27"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spans="1:27"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spans="1:27"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spans="1:27"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spans="1:27"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spans="1:27"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spans="1:27"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spans="1:27"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spans="1:27"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spans="1:2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spans="1:27"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spans="1:27"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spans="1:27"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spans="1:27"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spans="1:27"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spans="1:27"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spans="1:27"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spans="1:27"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spans="1:27"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spans="1:2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spans="1:27"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spans="1:27"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spans="1:27"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spans="1:27"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spans="1:27"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spans="1:27"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spans="1:27"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spans="1:27"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spans="1:27"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spans="1:2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spans="1:27"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spans="1:27"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spans="1:27"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spans="1:27"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spans="1:27"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spans="1:27"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spans="1:27"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spans="1:27"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spans="1:27"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spans="1:2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spans="1:27"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spans="1:27"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spans="1:27"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spans="1:27"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spans="1:27"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spans="1:27"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spans="1:27"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spans="1:27"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spans="1:27"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spans="1:2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spans="1:27"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spans="1:27"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spans="1:27"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spans="1:27"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spans="1:27"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spans="1:27"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spans="1:27"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spans="1:27"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spans="1:27"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spans="1: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spans="1:27"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spans="1:27"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spans="1:27"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spans="1:27"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spans="1:27"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spans="1:27"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spans="1:27"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spans="1:27"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spans="1:27"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spans="1:2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spans="1:27"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spans="1:27"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spans="1:27"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spans="1:27"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spans="1:27"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spans="1:27"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spans="1:27"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spans="1:27"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spans="1:27"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spans="1:2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spans="1:27"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spans="1:27"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spans="1:27"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spans="1:27"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spans="1:27"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spans="1:27"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spans="1:27"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spans="1:27"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spans="1:27"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spans="1:2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spans="1:27"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spans="1:27"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spans="1:27"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spans="1:27"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spans="1:27"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spans="1:27"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spans="1:27"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spans="1:27"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spans="1:27"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spans="1:2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spans="1:27"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spans="1:27"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spans="1:27"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spans="1:27"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spans="1:27"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spans="1:27"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spans="1:27"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spans="1:27"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spans="1:27"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spans="1:2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spans="1:27"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spans="1:27"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spans="1:27"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spans="1:27"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spans="1:27"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spans="1:27"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spans="1:27"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spans="1:27"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spans="1:27"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spans="1:2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spans="1:27"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spans="1:27"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spans="1:27"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spans="1:27"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spans="1:27"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spans="1:27"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spans="1:27"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spans="1:27"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spans="1:27"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spans="1:2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spans="1:27"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spans="1:27"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spans="1:27"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spans="1:27"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spans="1:27"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spans="1:27"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spans="1:27"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spans="1:27"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spans="1:27"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spans="1:2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spans="1:27"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spans="1:27"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spans="1:27"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spans="1:27"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spans="1:27"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spans="1:27"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spans="1:27"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spans="1:27"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spans="1:27"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spans="1:2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spans="1:27"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spans="1:27"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spans="1:27"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spans="1:27"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spans="1:27"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spans="1:27"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spans="1:27"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spans="1:27"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spans="1:27"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spans="1: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spans="1:27"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spans="1:27"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spans="1:27"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spans="1:27"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spans="1:27"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spans="1:27"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spans="1:27"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spans="1:27"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spans="1:27"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spans="1:2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spans="1:27"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spans="1:27"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spans="1:27"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spans="1:27"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spans="1:27"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spans="1:27"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spans="1:27"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spans="1:27"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spans="1:27"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spans="1:2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spans="1:27"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spans="1:27"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spans="1:27"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spans="1:27"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spans="1:27"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spans="1:27"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spans="1:27"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spans="1:27"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spans="1:27"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spans="1:2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spans="1:27"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spans="1:27"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spans="1:27"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spans="1:27"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spans="1:27"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spans="1:27"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spans="1:27"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spans="1:27"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spans="1:27"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spans="1:2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spans="1:27"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spans="1:27"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spans="1:27"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spans="1:27"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spans="1:27"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spans="1:27"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spans="1:27"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spans="1:27"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spans="1:27"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spans="1:2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spans="1:27"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spans="1:27"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spans="1:27"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spans="1:27"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spans="1:27"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spans="1:27"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spans="1:27"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spans="1:27"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spans="1:27"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spans="1:2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spans="1:27"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spans="1:27"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spans="1:27"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spans="1:27"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spans="1:27"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spans="1:27"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spans="1:27"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spans="1:27"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spans="1:27"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spans="1:2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spans="1:27"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spans="1:27"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spans="1:27"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spans="1:27"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spans="1:27"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spans="1:27"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spans="1:27"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spans="1:27"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spans="1:27"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spans="1:2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spans="1:27"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spans="1:27"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spans="1:27"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spans="1:27"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spans="1:27"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spans="1:27"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spans="1:27"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spans="1:27"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spans="1:27"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spans="1:2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spans="1:27"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spans="1:27"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spans="1:27"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spans="1:27"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spans="1:27"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spans="1:27"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spans="1:27"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spans="1:27"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spans="1:27"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spans="1: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spans="1:27"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spans="1:27"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spans="1:27"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spans="1:27"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spans="1:27"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spans="1:27"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spans="1:27"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spans="1:27"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spans="1:27"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spans="1:2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spans="1:27"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spans="1:27"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spans="1:27"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spans="1:27"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spans="1:27"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spans="1:27"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spans="1:27"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spans="1:27"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spans="1:27"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spans="1:2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spans="1:27"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spans="1:27"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spans="1:27"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spans="1:27"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spans="1:27"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spans="1:27"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spans="1:27"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spans="1:27"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spans="1:27"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spans="1:2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spans="1:27"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spans="1:27"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spans="1:27"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spans="1:27"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spans="1:27"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spans="1:27"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spans="1:27"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spans="1:27"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spans="1:27"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spans="1:2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spans="1:27"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spans="1:27"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spans="1:27"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spans="1:27"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spans="1:27"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spans="1:27"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spans="1:27"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spans="1:27"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spans="1:27"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spans="1:2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spans="1:27"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spans="1:27"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spans="1:27"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spans="1:27"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spans="1:27"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spans="1:27"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spans="1:27"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spans="1:27"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spans="1:27"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spans="1:2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spans="1:27"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spans="1:27"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spans="1:27"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spans="1:27"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spans="1:27"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spans="1:27"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spans="1:27"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spans="1:27"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spans="1:27"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spans="1:2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spans="1:27"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spans="1:27"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spans="1:27"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spans="1:27"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spans="1:27"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spans="1:27"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spans="1:27"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spans="1:27"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spans="1:27"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spans="1:2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spans="1:27"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spans="1:27"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spans="1:27"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spans="1:27"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spans="1:27"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spans="1:27"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spans="1:27"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spans="1:27"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spans="1:27"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spans="1:2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spans="1:27"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spans="1:27"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spans="1:27"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spans="1:27"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spans="1:27"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spans="1:27"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spans="1:27"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spans="1:27"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spans="1:27"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spans="1: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spans="1:27"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spans="1:27"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spans="1:27"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spans="1:27"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spans="1:27"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spans="1:27"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spans="1:27"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spans="1:27"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spans="1:27"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spans="1:2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spans="1:27"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spans="1:27"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spans="1:27"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spans="1:27"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spans="1:27"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spans="1:27"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spans="1:27"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spans="1:27"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spans="1:27"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spans="1:2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spans="1:27"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spans="1:27"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spans="1:27"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spans="1:27"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spans="1:27"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spans="1:27"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spans="1:27"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spans="1:27"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spans="1:27"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spans="1:2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spans="1:27"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spans="1:27"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spans="1:27"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spans="1:27"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spans="1:27"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spans="1:27"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spans="1:27"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spans="1:27"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spans="1:27"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spans="1:2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spans="1:27"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spans="1:27"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spans="1:27"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spans="1:27"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spans="1:27"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spans="1:27"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spans="1:27"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spans="1:27"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spans="1:27"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spans="1:2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spans="1:27"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spans="1:27"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spans="1:27"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spans="1:27"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spans="1:27"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spans="1:27"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spans="1:27"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spans="1:27"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spans="1:27"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spans="1:2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spans="1:27"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spans="1:27"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spans="1:27"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spans="1:27"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spans="1:27"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spans="1:27"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spans="1:27"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spans="1:27"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spans="1:27"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spans="1:2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spans="1:27"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spans="1:27"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spans="1:27"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spans="1:27"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spans="1:27"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spans="1:27"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spans="1:27"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spans="1:27"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spans="1:27"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spans="1:2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spans="1:27"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spans="1:27"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spans="1:27"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spans="1:27"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spans="1:27"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spans="1:27"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spans="1:27"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spans="1:27"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spans="1:27"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spans="1:2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spans="1:27"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spans="1:27"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spans="1:27"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spans="1:27"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spans="1:27"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spans="1:27"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spans="1:27"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spans="1:27"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spans="1:27"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spans="1: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spans="1:27"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spans="1:27"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spans="1:27"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spans="1:27"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spans="1:27"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spans="1:27"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spans="1:27"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spans="1:27"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spans="1:27"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spans="1:2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spans="1:27"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spans="1:27"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spans="1:27"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spans="1:27"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spans="1:27"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spans="1:27"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spans="1:27"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spans="1:27"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spans="1:27"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spans="1:2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spans="1:27"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spans="1:27"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spans="1:27"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spans="1:27"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spans="1:27"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spans="1:27"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spans="1:27"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spans="1:27"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spans="1:27"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spans="1:2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spans="1:27"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spans="1:27"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spans="1:27"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spans="1:27"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spans="1:27"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spans="1:27"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spans="1:27"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spans="1:27"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spans="1:27"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spans="1:2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spans="1:27"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spans="1:27"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spans="1:27"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spans="1:27"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spans="1:27"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spans="1:27"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spans="1:27"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spans="1:27"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spans="1:27"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spans="1:2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spans="1:27"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spans="1:27"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spans="1:27"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spans="1:27"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spans="1:27"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spans="1:27"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spans="1:27"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spans="1:27"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spans="1:27"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spans="1:2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spans="1:27"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spans="1:27"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spans="1:27"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spans="1:27"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spans="1:27"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spans="1:27"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spans="1:27"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spans="1:27"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spans="1:27"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spans="1:2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spans="1:27"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spans="1:27"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spans="1:27"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spans="1:27"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spans="1:27"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spans="1:27"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spans="1:27"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spans="1:27"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spans="1:27"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spans="1:2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spans="1:27"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spans="1:27"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spans="1:27"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spans="1:27"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spans="1:27"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spans="1:27"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spans="1:27"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spans="1:27"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spans="1:27"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spans="1:2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spans="1:27"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spans="1:27"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spans="1:27"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spans="1:27"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spans="1:27"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spans="1:27"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spans="1:27"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spans="1:27"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spans="1:27"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spans="1: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spans="1:27"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spans="1:27"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spans="1:27"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spans="1:27"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spans="1:27"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spans="1:27"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spans="1:27"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spans="1:27"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spans="1:27"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spans="1:2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spans="1:27"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spans="1:27"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spans="1:27"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spans="1:27"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spans="1:27"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spans="1:27"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spans="1:27"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spans="1:27"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spans="1:27"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spans="1:2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spans="1:27"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spans="1:27"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spans="1:27"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spans="1:27"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spans="1:27"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spans="1:27"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spans="1:27"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spans="1:27"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spans="1:27"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spans="1:2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spans="1:27"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spans="1:27"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spans="1:27"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spans="1:27"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spans="1:27"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spans="1:27"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spans="1:27"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spans="1:27"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spans="1:27"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spans="1:2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spans="1:27"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spans="1:27"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spans="1:27"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spans="1:27"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spans="1:27"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spans="1:27"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spans="1:27"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spans="1:27"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spans="1:27"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spans="1:2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spans="1:27"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spans="1:27"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spans="1:27"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spans="1:27"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spans="1:27"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spans="1:27"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spans="1:27"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spans="1:27"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spans="1:27"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spans="1:2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spans="1:27"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spans="1:27"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spans="1:27"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spans="1:27"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spans="1:27"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spans="1:27"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spans="1:27"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spans="1:27"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spans="1:27"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spans="1:2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spans="1:27"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spans="1:27"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spans="1:27"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spans="1:27"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spans="1:27"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spans="1:27"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spans="1:27"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spans="1:27"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spans="1:27"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spans="1:2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spans="1:27"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spans="1:27"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spans="1:27"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spans="1:27"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spans="1:27"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spans="1:27"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spans="1:27"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spans="1:27"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spans="1:27"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spans="1:2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spans="1:27"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spans="1:27"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spans="1:27"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spans="1:27"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spans="1:27"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spans="1:27"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spans="1:27"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spans="1:27"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spans="1:27"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spans="1: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spans="1:27"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spans="1:27"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spans="1:27"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spans="1:27"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spans="1:27"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spans="1:27"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spans="1:27"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spans="1:27"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spans="1:27"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spans="1:2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spans="1:27"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spans="1:27"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spans="1:27"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spans="1:27"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spans="1:27"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spans="1:27"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spans="1:27"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spans="1:27"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spans="1:27"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spans="1:2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spans="1:27"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spans="1:27"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spans="1:27"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spans="1:27"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spans="1:27"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spans="1:27"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spans="1:27"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spans="1:27"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spans="1:27"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spans="1:2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spans="1:27"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spans="1:27"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spans="1:27"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spans="1:27"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spans="1:27"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spans="1:27"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spans="1:27"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spans="1:27"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spans="1:27"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spans="1:2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spans="1:27"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spans="1:27"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spans="1:27"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spans="1:27"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spans="1:27"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spans="1:27"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spans="1:27"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spans="1:27"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spans="1:27"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spans="1:2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spans="1:27"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spans="1:27"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spans="1:27"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spans="1:27"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spans="1:27"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spans="1:27"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spans="1:27"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spans="1:27"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spans="1:27"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spans="1:2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spans="1:27"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spans="1:27"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spans="1:27"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spans="1:27"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spans="1:27"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spans="1:27"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spans="1:27"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spans="1:27"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spans="1:27"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spans="1:2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spans="1:27"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spans="1:27"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spans="1:27"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spans="1:27"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spans="1:27"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spans="1:27"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spans="1:27"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spans="1:27"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spans="1:27"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spans="1:2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spans="1:27"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spans="1:27"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spans="1:27"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spans="1:27"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spans="1:27"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spans="1:27"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spans="1:27"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spans="1:27"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spans="1:27"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spans="1:2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spans="1:27"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spans="1:27"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spans="1:27"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spans="1:27"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spans="1:27"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spans="1:27"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spans="1:27"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spans="1:27"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spans="1:27"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spans="1: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spans="1:27"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spans="1:27"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spans="1:27"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spans="1:27"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spans="1:27"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spans="1:27"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spans="1:27"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spans="1:27"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spans="1:27"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spans="1:2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spans="1:27"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spans="1:27"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spans="1:27"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spans="1:27"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spans="1:27"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spans="1:27"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spans="1:27"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spans="1:27"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spans="1:27"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spans="1:2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spans="1:27"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spans="1:27"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spans="1:27"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spans="1:27"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spans="1:27"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spans="1:27"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spans="1:27"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spans="1:27"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spans="1:27"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spans="1:2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spans="1:27"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spans="1:27"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spans="1:27"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spans="1:27"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spans="1:27"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spans="1:27"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spans="1:27"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spans="1:27"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spans="1:27"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spans="1:2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spans="1:27"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spans="1:27"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spans="1:27"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spans="1:27"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spans="1:27"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spans="1:27"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spans="1:27"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spans="1:27"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spans="1:27"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spans="1:2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spans="1:27"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spans="1:27"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spans="1:27"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spans="1:27"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spans="1:27"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spans="1:27"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spans="1:27"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spans="1:27"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spans="1:27"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spans="1:2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spans="1:27"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spans="1:27"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spans="1:27"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spans="1:27"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spans="1:27"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spans="1:27"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spans="1:27"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spans="1:27"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spans="1:27"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spans="1:2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spans="1:27"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spans="1:27"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spans="1:27"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mergeCells count="11">
    <mergeCell ref="U15:W15"/>
    <mergeCell ref="X15:Z15"/>
    <mergeCell ref="J13:M13"/>
    <mergeCell ref="L16:N16"/>
    <mergeCell ref="L17:N17"/>
    <mergeCell ref="L18:N18"/>
    <mergeCell ref="L6:L11"/>
    <mergeCell ref="C2:E2"/>
    <mergeCell ref="F2:G2"/>
    <mergeCell ref="L15:N15"/>
    <mergeCell ref="N5:N12"/>
  </mergeCells>
  <conditionalFormatting sqref="H27:H33 H35:H36">
    <cfRule type="cellIs" dxfId="202" priority="1" operator="greaterThanOrEqual">
      <formula>100</formula>
    </cfRule>
  </conditionalFormatting>
  <conditionalFormatting sqref="H27:H33 H35:H36">
    <cfRule type="cellIs" dxfId="201" priority="2" operator="lessThan">
      <formula>100</formula>
    </cfRule>
  </conditionalFormatting>
  <conditionalFormatting sqref="H34">
    <cfRule type="cellIs" dxfId="200" priority="3" operator="greaterThanOrEqual">
      <formula>100.01</formula>
    </cfRule>
  </conditionalFormatting>
  <conditionalFormatting sqref="H34">
    <cfRule type="cellIs" dxfId="199" priority="4" operator="lessThan">
      <formula>100.01</formula>
    </cfRule>
  </conditionalFormatting>
  <conditionalFormatting sqref="E16">
    <cfRule type="cellIs" dxfId="198" priority="5" operator="lessThan">
      <formula>1.2</formula>
    </cfRule>
  </conditionalFormatting>
  <dataValidations count="5">
    <dataValidation type="list" allowBlank="1" showInputMessage="1" showErrorMessage="1" prompt="Select Material - " sqref="E5">
      <formula1>Material</formula1>
    </dataValidation>
    <dataValidation type="list" allowBlank="1" showInputMessage="1" showErrorMessage="1" prompt=" - " sqref="F5">
      <formula1>Material</formula1>
    </dataValidation>
    <dataValidation type="list" allowBlank="1" showInputMessage="1" showErrorMessage="1" prompt="Select Material - " sqref="E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D5 D6 G13:G14">
      <formula1>Materials</formula1>
    </dataValidation>
  </dataValidations>
  <pageMargins left="0.7" right="0.7" top="0.75" bottom="0.75" header="0" footer="0"/>
  <pageSetup orientation="landscape"/>
  <drawing r:id="rId1"/>
  <legacyDrawing r:id="rId2"/>
</worksheet>
</file>

<file path=xl/worksheets/sheet13.xml><?xml version="1.0" encoding="utf-8"?>
<worksheet xmlns="http://schemas.openxmlformats.org/spreadsheetml/2006/main" xmlns:r="http://schemas.openxmlformats.org/officeDocument/2006/relationships">
  <dimension ref="A1:Z1000"/>
  <sheetViews>
    <sheetView showGridLines="0" topLeftCell="A35" workbookViewId="0">
      <selection activeCell="I55" sqref="I55"/>
    </sheetView>
  </sheetViews>
  <sheetFormatPr defaultColWidth="14.42578125" defaultRowHeight="15" customHeight="1"/>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8.5703125" customWidth="1"/>
    <col min="12" max="12" width="11.140625" customWidth="1"/>
    <col min="13" max="15" width="9.140625" customWidth="1"/>
    <col min="16" max="16" width="3.42578125" customWidth="1"/>
    <col min="17" max="19" width="9.140625" customWidth="1"/>
    <col min="20" max="26" width="8" customWidth="1"/>
  </cols>
  <sheetData>
    <row r="1" spans="1:26" ht="15.75">
      <c r="A1" s="6"/>
      <c r="B1" s="30" t="s">
        <v>285</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19" t="s">
        <v>209</v>
      </c>
      <c r="D2" s="267"/>
      <c r="E2" s="268"/>
      <c r="F2" s="320" t="s">
        <v>156</v>
      </c>
      <c r="G2" s="268"/>
      <c r="H2" s="6"/>
      <c r="I2" s="6"/>
      <c r="J2" s="6"/>
      <c r="K2" s="6"/>
      <c r="L2" s="6"/>
      <c r="M2" s="6"/>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26.25" customHeight="1">
      <c r="A4" s="6"/>
      <c r="B4" s="9" t="s">
        <v>83</v>
      </c>
      <c r="C4" s="9" t="s">
        <v>84</v>
      </c>
      <c r="D4" s="1"/>
      <c r="E4" s="102" t="s">
        <v>286</v>
      </c>
      <c r="F4" s="102" t="s">
        <v>287</v>
      </c>
      <c r="G4" s="102" t="s">
        <v>288</v>
      </c>
      <c r="H4" s="102" t="s">
        <v>289</v>
      </c>
      <c r="I4" s="103" t="s">
        <v>210</v>
      </c>
      <c r="J4" s="102" t="s">
        <v>211</v>
      </c>
      <c r="K4" s="6"/>
      <c r="L4" s="1"/>
      <c r="M4" s="13" t="s">
        <v>212</v>
      </c>
      <c r="N4" s="13" t="s">
        <v>213</v>
      </c>
      <c r="O4" s="6"/>
      <c r="P4" s="6"/>
      <c r="Q4" s="6"/>
      <c r="R4" s="6"/>
      <c r="S4" s="6"/>
      <c r="T4" s="6"/>
      <c r="U4" s="6"/>
      <c r="V4" s="6"/>
      <c r="W4" s="6"/>
      <c r="X4" s="6"/>
      <c r="Y4" s="6"/>
      <c r="Z4" s="6"/>
    </row>
    <row r="5" spans="1:26" ht="12.75" customHeight="1">
      <c r="A5" s="6"/>
      <c r="B5" s="31" t="s">
        <v>86</v>
      </c>
      <c r="C5" s="32" t="s">
        <v>87</v>
      </c>
      <c r="D5" s="6"/>
      <c r="E5" s="41" t="s">
        <v>87</v>
      </c>
      <c r="F5" s="41" t="s">
        <v>87</v>
      </c>
      <c r="G5" s="41" t="s">
        <v>87</v>
      </c>
      <c r="H5" s="65"/>
      <c r="I5" s="73" t="s">
        <v>87</v>
      </c>
      <c r="J5" s="65"/>
      <c r="K5" s="6"/>
      <c r="L5" s="66" t="s">
        <v>214</v>
      </c>
      <c r="M5" s="6">
        <f>I22/1000</f>
        <v>0.15</v>
      </c>
      <c r="N5" s="66">
        <f>M5</f>
        <v>0.15</v>
      </c>
      <c r="O5" s="6"/>
      <c r="P5" s="6"/>
      <c r="Q5" s="6"/>
      <c r="R5" s="6"/>
      <c r="S5" s="6"/>
      <c r="T5" s="6"/>
      <c r="U5" s="6"/>
      <c r="V5" s="6"/>
      <c r="W5" s="6"/>
      <c r="X5" s="6"/>
      <c r="Y5" s="6"/>
      <c r="Z5" s="6"/>
    </row>
    <row r="6" spans="1:26" ht="12.75" customHeight="1">
      <c r="A6" s="6"/>
      <c r="B6" s="31" t="s">
        <v>215</v>
      </c>
      <c r="C6" s="32" t="s">
        <v>89</v>
      </c>
      <c r="D6" s="6"/>
      <c r="E6" s="41" t="s">
        <v>89</v>
      </c>
      <c r="F6" s="41" t="s">
        <v>89</v>
      </c>
      <c r="G6" s="41" t="s">
        <v>89</v>
      </c>
      <c r="H6" s="68"/>
      <c r="I6" s="67" t="s">
        <v>19</v>
      </c>
      <c r="J6" s="68"/>
      <c r="K6" s="6"/>
      <c r="L6" s="66" t="s">
        <v>216</v>
      </c>
      <c r="M6" s="6">
        <f>I21/1000</f>
        <v>2E-3</v>
      </c>
      <c r="N6" s="66">
        <f>I20/1000</f>
        <v>2E-3</v>
      </c>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33" t="str">
        <f>HLOOKUP(G5,MaterialData!$C$3:$O$4,2,FALSE)</f>
        <v>Steel</v>
      </c>
      <c r="H7" s="69"/>
      <c r="I7" s="33" t="str">
        <f>HLOOKUP(I5,MaterialData!$C$3:$O$4,2,FALSE)</f>
        <v>Steel</v>
      </c>
      <c r="J7" s="69"/>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33">
        <f t="array" ref="G8">INDEX(Innertable,MATCH($B8,MaterialData!$B$5:$B$10,0),MATCH(G$7,MaterialData!$C$4:$O$4,0))</f>
        <v>200000000000</v>
      </c>
      <c r="H8" s="69"/>
      <c r="I8" s="33">
        <f t="array" ref="I8">INDEX(Innertable,MATCH($B8,MaterialData!$B$5:$B$10,0),MATCH(I$7,MaterialData!$C$4:$O$4,0))</f>
        <v>200000000000</v>
      </c>
      <c r="J8" s="69"/>
      <c r="K8" s="6"/>
      <c r="L8" s="66" t="s">
        <v>290</v>
      </c>
      <c r="M8" s="36">
        <f>M5*M6</f>
        <v>2.9999999999999997E-4</v>
      </c>
      <c r="N8" s="66" t="s">
        <v>291</v>
      </c>
      <c r="O8" s="36">
        <f>(M5*M6^3)/12</f>
        <v>1E-10</v>
      </c>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33">
        <f t="array" ref="G9">INDEX(Innertable,MATCH($B9,MaterialData!$B$5:$B$10,0),MATCH(G$7,MaterialData!$C$4:$O$4,0))</f>
        <v>305000000</v>
      </c>
      <c r="H9" s="69"/>
      <c r="I9" s="33">
        <f t="array" ref="I9">INDEX(Innertable,MATCH($B9,MaterialData!$B$5:$B$10,0),MATCH(I$7,MaterialData!$C$4:$O$4,0))</f>
        <v>305000000</v>
      </c>
      <c r="J9" s="69"/>
      <c r="K9" s="6"/>
      <c r="L9" s="66" t="s">
        <v>292</v>
      </c>
      <c r="M9" s="36">
        <f>N5*N6</f>
        <v>2.9999999999999997E-4</v>
      </c>
      <c r="N9" s="66" t="s">
        <v>293</v>
      </c>
      <c r="O9" s="36">
        <f>(N5*N6^3)/12</f>
        <v>1E-10</v>
      </c>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33">
        <f t="array" ref="G10">INDEX(Innertable,MATCH($B10,MaterialData!$B$5:$B$10,0),MATCH(G$7,MaterialData!$C$4:$O$4,0))</f>
        <v>365000000</v>
      </c>
      <c r="H10" s="69"/>
      <c r="I10" s="33">
        <f t="array" ref="I10">INDEX(Innertable,MATCH($B10,MaterialData!$B$5:$B$10,0),MATCH(I$7,MaterialData!$C$4:$O$4,0))</f>
        <v>365000000</v>
      </c>
      <c r="J10" s="69"/>
      <c r="K10" s="6"/>
      <c r="L10" s="66" t="s">
        <v>294</v>
      </c>
      <c r="M10" s="6">
        <f>M6/2</f>
        <v>1E-3</v>
      </c>
      <c r="N10" s="66" t="s">
        <v>295</v>
      </c>
      <c r="O10" s="36">
        <f>O8+(M8*($M$12-M10)^2)</f>
        <v>3.6399999999999995E-8</v>
      </c>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33">
        <f t="array" ref="G11">INDEX(Innertable,MATCH($B11,MaterialData!$B$5:$B$10,0),MATCH(G$7,MaterialData!$C$4:$O$4,0))</f>
        <v>180000000</v>
      </c>
      <c r="H11" s="69"/>
      <c r="I11" s="33">
        <f t="array" ref="I11">INDEX(Innertable,MATCH($B11,MaterialData!$B$5:$B$10,0),MATCH(I$7,MaterialData!$C$4:$O$4,0))</f>
        <v>180000000</v>
      </c>
      <c r="J11" s="69"/>
      <c r="K11" s="6"/>
      <c r="L11" s="66" t="s">
        <v>296</v>
      </c>
      <c r="M11" s="6">
        <f>(I18-0.5*I20)*0.001</f>
        <v>2.3E-2</v>
      </c>
      <c r="N11" s="66" t="s">
        <v>297</v>
      </c>
      <c r="O11" s="36">
        <f>O9+(M9*($M$12-M11)^2)</f>
        <v>3.6400000000000008E-8</v>
      </c>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33">
        <f t="array" ref="G12">INDEX(Innertable,MATCH($B12,MaterialData!$B$5:$B$10,0),MATCH(G$7,MaterialData!$C$4:$O$4,0))</f>
        <v>300000000</v>
      </c>
      <c r="H12" s="69"/>
      <c r="I12" s="33">
        <f t="array" ref="I12">INDEX(Innertable,MATCH($B12,MaterialData!$B$5:$B$10,0),MATCH(I$7,MaterialData!$C$4:$O$4,0))</f>
        <v>300000000</v>
      </c>
      <c r="J12" s="69"/>
      <c r="K12" s="6"/>
      <c r="L12" s="66" t="s">
        <v>225</v>
      </c>
      <c r="M12" s="70">
        <f>(M8*M10+M9*M11)/(M8+M9)</f>
        <v>1.1999999999999999E-2</v>
      </c>
      <c r="N12" s="66" t="s">
        <v>298</v>
      </c>
      <c r="O12" s="48">
        <f>SUM(O10:O11)</f>
        <v>7.2800000000000003E-8</v>
      </c>
      <c r="P12" s="6"/>
      <c r="Q12" s="6"/>
      <c r="R12" s="6"/>
      <c r="S12" s="6"/>
      <c r="T12" s="6"/>
      <c r="U12" s="6"/>
      <c r="V12" s="6"/>
      <c r="W12" s="6"/>
      <c r="X12" s="6"/>
      <c r="Y12" s="6"/>
      <c r="Z12" s="6"/>
    </row>
    <row r="13" spans="1:26" ht="12.75" customHeight="1">
      <c r="A13" s="6"/>
      <c r="B13" s="6"/>
      <c r="C13" s="6"/>
      <c r="D13" s="6"/>
      <c r="E13" s="23"/>
      <c r="F13" s="6"/>
      <c r="G13" s="24"/>
      <c r="H13" s="68"/>
      <c r="I13" s="6"/>
      <c r="J13" s="68"/>
      <c r="K13" s="6"/>
      <c r="L13" s="6"/>
      <c r="M13" s="6"/>
      <c r="N13" s="6"/>
      <c r="O13" s="36"/>
      <c r="P13" s="6"/>
      <c r="Q13" s="6"/>
      <c r="R13" s="6"/>
      <c r="S13" s="6"/>
      <c r="T13" s="6"/>
      <c r="U13" s="6"/>
      <c r="V13" s="6"/>
      <c r="W13" s="6"/>
      <c r="X13" s="6"/>
      <c r="Y13" s="6"/>
      <c r="Z13" s="6"/>
    </row>
    <row r="14" spans="1:26" ht="12.75" customHeight="1">
      <c r="A14" s="6"/>
      <c r="B14" s="31" t="s">
        <v>227</v>
      </c>
      <c r="C14" s="32">
        <v>3</v>
      </c>
      <c r="D14" s="6"/>
      <c r="E14" s="41">
        <v>1</v>
      </c>
      <c r="F14" s="41">
        <v>4</v>
      </c>
      <c r="G14" s="41">
        <v>0</v>
      </c>
      <c r="H14" s="68"/>
      <c r="I14" s="6"/>
      <c r="J14" s="68"/>
      <c r="K14" s="6"/>
      <c r="L14" s="6"/>
      <c r="M14" s="6"/>
      <c r="N14" s="6"/>
      <c r="O14" s="36"/>
      <c r="P14" s="6"/>
      <c r="Q14" s="6"/>
      <c r="R14" s="6"/>
      <c r="S14" s="6"/>
      <c r="T14" s="6"/>
      <c r="U14" s="6"/>
      <c r="V14" s="6"/>
      <c r="W14" s="6"/>
      <c r="X14" s="6"/>
      <c r="Y14" s="6"/>
      <c r="Z14" s="6"/>
    </row>
    <row r="15" spans="1:26" ht="12.75" customHeight="1">
      <c r="A15" s="6"/>
      <c r="B15" s="31" t="s">
        <v>112</v>
      </c>
      <c r="C15" s="32">
        <v>25.4</v>
      </c>
      <c r="D15" s="6"/>
      <c r="E15" s="41">
        <v>25.4</v>
      </c>
      <c r="F15" s="41">
        <v>25.4</v>
      </c>
      <c r="G15" s="41">
        <v>25.4</v>
      </c>
      <c r="H15" s="68"/>
      <c r="I15" s="6"/>
      <c r="J15" s="68"/>
      <c r="K15" s="6"/>
      <c r="L15" s="6"/>
      <c r="M15" s="6"/>
      <c r="N15" s="6"/>
      <c r="O15" s="36"/>
      <c r="P15" s="6"/>
      <c r="Q15" s="6"/>
      <c r="R15" s="6"/>
      <c r="S15" s="6"/>
      <c r="T15" s="6"/>
      <c r="U15" s="6"/>
      <c r="V15" s="6"/>
      <c r="W15" s="6"/>
      <c r="X15" s="6"/>
      <c r="Y15" s="6"/>
      <c r="Z15" s="6"/>
    </row>
    <row r="16" spans="1:26" ht="12.75" customHeight="1">
      <c r="A16" s="6"/>
      <c r="B16" s="31" t="s">
        <v>115</v>
      </c>
      <c r="C16" s="32">
        <v>1.2</v>
      </c>
      <c r="D16" s="6"/>
      <c r="E16" s="41">
        <v>2.5</v>
      </c>
      <c r="F16" s="41">
        <v>1.6</v>
      </c>
      <c r="G16" s="41">
        <v>1.2</v>
      </c>
      <c r="H16" s="68"/>
      <c r="I16" s="6"/>
      <c r="J16" s="68"/>
      <c r="K16" s="6"/>
      <c r="L16" s="6"/>
      <c r="M16" s="6"/>
      <c r="N16" s="6"/>
      <c r="O16" s="36"/>
      <c r="P16" s="6"/>
      <c r="Q16" s="6"/>
      <c r="R16" s="6"/>
      <c r="S16" s="6"/>
      <c r="T16" s="6"/>
      <c r="U16" s="6"/>
      <c r="V16" s="6"/>
      <c r="W16" s="6"/>
      <c r="X16" s="6"/>
      <c r="Y16" s="6"/>
      <c r="Z16" s="6"/>
    </row>
    <row r="17" spans="1:26" ht="12.75" customHeight="1">
      <c r="A17" s="6"/>
      <c r="B17" s="6"/>
      <c r="C17" s="6"/>
      <c r="D17" s="6"/>
      <c r="E17" s="86"/>
      <c r="F17" s="104" t="s">
        <v>299</v>
      </c>
      <c r="G17" s="49" t="str">
        <f>IF(AND(K27&gt;=100,F2="tubing only",NOT(OR(E18="NO",F18="NO",G18="NO"))),"YES","NO")</f>
        <v>YES</v>
      </c>
      <c r="H17" s="68"/>
      <c r="I17" s="6"/>
      <c r="J17" s="68"/>
      <c r="K17" s="6"/>
      <c r="L17" s="6"/>
      <c r="M17" s="6"/>
      <c r="N17" s="6"/>
      <c r="O17" s="36"/>
      <c r="P17" s="6"/>
      <c r="Q17" s="6"/>
      <c r="R17" s="6"/>
      <c r="S17" s="6"/>
      <c r="T17" s="6"/>
      <c r="U17" s="6"/>
      <c r="V17" s="6"/>
      <c r="W17" s="6"/>
      <c r="X17" s="6"/>
      <c r="Y17" s="6"/>
      <c r="Z17" s="6"/>
    </row>
    <row r="18" spans="1:26" ht="12.75" customHeight="1">
      <c r="A18" s="6"/>
      <c r="B18" s="31" t="s">
        <v>228</v>
      </c>
      <c r="C18" s="6"/>
      <c r="D18" s="6"/>
      <c r="E18" s="105" t="str">
        <f>IF(E14=0,"N/A",IF(AND(E5=$C$5,E15&gt;=25.4,E16&gt;=1.2),"YES","NO"))</f>
        <v>YES</v>
      </c>
      <c r="F18" s="106" t="str">
        <f>IF(F14=0,"N/A",IF(AND(F5=$C$5,F15&gt;=25.4,F16&gt;=1.2),"YES","NO"))</f>
        <v>YES</v>
      </c>
      <c r="G18" s="107" t="str">
        <f>IF(G14=0,"N/A",IF(AND(G5=$C$5,G15&gt;=25.4,G16&gt;=1.2),"YES","NO"))</f>
        <v>N/A</v>
      </c>
      <c r="H18" s="68"/>
      <c r="I18" s="72">
        <f>I19+I20+I21</f>
        <v>24</v>
      </c>
      <c r="J18" s="68"/>
      <c r="K18" s="6"/>
      <c r="L18" s="6"/>
      <c r="M18" s="6"/>
      <c r="N18" s="6"/>
      <c r="O18" s="36"/>
      <c r="P18" s="6"/>
      <c r="Q18" s="6"/>
      <c r="R18" s="6"/>
      <c r="S18" s="6"/>
      <c r="T18" s="6"/>
      <c r="U18" s="6"/>
      <c r="V18" s="6"/>
      <c r="W18" s="6"/>
      <c r="X18" s="6"/>
      <c r="Y18" s="6"/>
      <c r="Z18" s="6"/>
    </row>
    <row r="19" spans="1:26" ht="12.75" customHeight="1">
      <c r="A19" s="6"/>
      <c r="B19" s="31" t="s">
        <v>229</v>
      </c>
      <c r="C19" s="6"/>
      <c r="D19" s="6"/>
      <c r="E19" s="325"/>
      <c r="F19" s="264"/>
      <c r="G19" s="285"/>
      <c r="H19" s="68"/>
      <c r="I19" s="73">
        <v>20</v>
      </c>
      <c r="J19" s="68"/>
      <c r="K19" s="6"/>
      <c r="L19" s="6"/>
      <c r="M19" s="6"/>
      <c r="N19" s="6"/>
      <c r="O19" s="36"/>
      <c r="P19" s="6"/>
      <c r="Q19" s="6"/>
      <c r="R19" s="6"/>
      <c r="S19" s="6"/>
      <c r="T19" s="6"/>
      <c r="U19" s="6"/>
      <c r="V19" s="6"/>
      <c r="W19" s="6"/>
      <c r="X19" s="6"/>
      <c r="Y19" s="6"/>
      <c r="Z19" s="6"/>
    </row>
    <row r="20" spans="1:26" ht="12.75" customHeight="1">
      <c r="A20" s="6"/>
      <c r="B20" s="31" t="s">
        <v>230</v>
      </c>
      <c r="C20" s="6"/>
      <c r="D20" s="6"/>
      <c r="E20" s="284"/>
      <c r="F20" s="264"/>
      <c r="G20" s="285"/>
      <c r="H20" s="68"/>
      <c r="I20" s="73">
        <v>2</v>
      </c>
      <c r="J20" s="68"/>
      <c r="K20" s="6"/>
      <c r="L20" s="6"/>
      <c r="M20" s="6"/>
      <c r="N20" s="6"/>
      <c r="O20" s="36"/>
      <c r="P20" s="6"/>
      <c r="Q20" s="6"/>
      <c r="R20" s="6"/>
      <c r="S20" s="6"/>
      <c r="T20" s="6"/>
      <c r="U20" s="6"/>
      <c r="V20" s="6"/>
      <c r="W20" s="6"/>
      <c r="X20" s="6"/>
      <c r="Y20" s="6"/>
      <c r="Z20" s="6"/>
    </row>
    <row r="21" spans="1:26" ht="12.75" customHeight="1">
      <c r="A21" s="6"/>
      <c r="B21" s="31" t="s">
        <v>231</v>
      </c>
      <c r="C21" s="6"/>
      <c r="D21" s="6"/>
      <c r="E21" s="284"/>
      <c r="F21" s="264"/>
      <c r="G21" s="285"/>
      <c r="H21" s="68"/>
      <c r="I21" s="73">
        <v>2</v>
      </c>
      <c r="J21" s="68"/>
      <c r="K21" s="6"/>
      <c r="L21" s="6"/>
      <c r="M21" s="6"/>
      <c r="N21" s="6"/>
      <c r="O21" s="36"/>
      <c r="P21" s="6"/>
      <c r="Q21" s="6"/>
      <c r="R21" s="6"/>
      <c r="S21" s="6"/>
      <c r="T21" s="6"/>
      <c r="U21" s="6"/>
      <c r="V21" s="6"/>
      <c r="W21" s="6"/>
      <c r="X21" s="6"/>
      <c r="Y21" s="6"/>
      <c r="Z21" s="6"/>
    </row>
    <row r="22" spans="1:26" ht="12.75" customHeight="1">
      <c r="A22" s="6"/>
      <c r="B22" s="31" t="s">
        <v>232</v>
      </c>
      <c r="C22" s="6"/>
      <c r="D22" s="6"/>
      <c r="E22" s="284"/>
      <c r="F22" s="264"/>
      <c r="G22" s="285"/>
      <c r="H22" s="68"/>
      <c r="I22" s="73">
        <v>150</v>
      </c>
      <c r="J22" s="68"/>
      <c r="K22" s="6"/>
      <c r="L22" s="6"/>
      <c r="M22" s="6"/>
      <c r="N22" s="6"/>
      <c r="O22" s="36"/>
      <c r="P22" s="6"/>
      <c r="Q22" s="6"/>
      <c r="R22" s="6"/>
      <c r="S22" s="6"/>
      <c r="T22" s="6"/>
      <c r="U22" s="6"/>
      <c r="V22" s="6"/>
      <c r="W22" s="6"/>
      <c r="X22" s="6"/>
      <c r="Y22" s="6"/>
      <c r="Z22" s="6"/>
    </row>
    <row r="23" spans="1:26" ht="12.75" customHeight="1">
      <c r="A23" s="6"/>
      <c r="B23" s="6"/>
      <c r="C23" s="6"/>
      <c r="D23" s="6"/>
      <c r="E23" s="26"/>
      <c r="F23" s="7"/>
      <c r="G23" s="27"/>
      <c r="H23" s="68"/>
      <c r="I23" s="6"/>
      <c r="J23" s="68"/>
      <c r="K23" s="6"/>
      <c r="L23" s="6"/>
      <c r="M23" s="6"/>
      <c r="N23" s="6"/>
      <c r="O23" s="36"/>
      <c r="P23" s="6"/>
      <c r="Q23" s="6"/>
      <c r="R23" s="6"/>
      <c r="S23" s="6"/>
      <c r="T23" s="6"/>
      <c r="U23" s="6"/>
      <c r="V23" s="6"/>
      <c r="W23" s="6"/>
      <c r="X23" s="6"/>
      <c r="Y23" s="6"/>
      <c r="Z23" s="6"/>
    </row>
    <row r="24" spans="1:26" ht="12.75" customHeight="1">
      <c r="A24" s="6"/>
      <c r="B24" s="31" t="s">
        <v>116</v>
      </c>
      <c r="C24" s="32">
        <f>C15/1000</f>
        <v>2.5399999999999999E-2</v>
      </c>
      <c r="D24" s="6"/>
      <c r="E24" s="32">
        <f>IF($F$2="composite only","No tubes",IF(E14=0,"No tubes",E15/1000))</f>
        <v>2.5399999999999999E-2</v>
      </c>
      <c r="F24" s="32">
        <f>IF($F$2="composite only","No tubes",IF(F14=0,"No tubes",F15/1000))</f>
        <v>2.5399999999999999E-2</v>
      </c>
      <c r="G24" s="32" t="str">
        <f>IF($F$2="composite only","No tubes",IF(G14=0,"No tubes",G15/1000))</f>
        <v>No tubes</v>
      </c>
      <c r="H24" s="68"/>
      <c r="I24" s="6"/>
      <c r="J24" s="68"/>
      <c r="K24" s="6"/>
      <c r="L24" s="6"/>
      <c r="M24" s="6"/>
      <c r="N24" s="6"/>
      <c r="O24" s="36"/>
      <c r="P24" s="6"/>
      <c r="Q24" s="6"/>
      <c r="R24" s="6"/>
      <c r="S24" s="6"/>
      <c r="T24" s="6"/>
      <c r="U24" s="6"/>
      <c r="V24" s="6"/>
      <c r="W24" s="6"/>
      <c r="X24" s="6"/>
      <c r="Y24" s="6"/>
      <c r="Z24" s="6"/>
    </row>
    <row r="25" spans="1:26" ht="12.75" customHeight="1">
      <c r="A25" s="6"/>
      <c r="B25" s="31" t="s">
        <v>117</v>
      </c>
      <c r="C25" s="32">
        <f>C16/1000</f>
        <v>1.1999999999999999E-3</v>
      </c>
      <c r="D25" s="6"/>
      <c r="E25" s="32">
        <f>IF(E24="no tubes","",IF(E14=0,"",E16/1000))</f>
        <v>2.5000000000000001E-3</v>
      </c>
      <c r="F25" s="32">
        <f>IF(F24="no tubes","",IF(F14=0,"",F16/1000))</f>
        <v>1.6000000000000001E-3</v>
      </c>
      <c r="G25" s="32" t="str">
        <f>IF(G24="no tubes","",IF(G14=0,"",G16/1000))</f>
        <v/>
      </c>
      <c r="H25" s="74"/>
      <c r="I25" s="6"/>
      <c r="J25" s="74"/>
      <c r="K25" s="6"/>
      <c r="L25" s="6"/>
      <c r="M25" s="6"/>
      <c r="N25" s="6"/>
      <c r="O25" s="36"/>
      <c r="P25" s="6"/>
      <c r="Q25" s="6"/>
      <c r="R25" s="6"/>
      <c r="S25" s="43"/>
      <c r="T25" s="6"/>
      <c r="U25" s="6"/>
      <c r="V25" s="6"/>
      <c r="W25" s="6"/>
      <c r="X25" s="6"/>
      <c r="Y25" s="6"/>
      <c r="Z25" s="6"/>
    </row>
    <row r="26" spans="1:26" ht="12.75" customHeight="1">
      <c r="A26" s="6"/>
      <c r="B26" s="31" t="s">
        <v>119</v>
      </c>
      <c r="C26" s="33">
        <f>IF(C6="Round",((C24)^4-((C24-2*C25))^4)*3.142/64,((C24)^4-((C24-2*C25))^4)/12)</f>
        <v>6.6959174567999997E-9</v>
      </c>
      <c r="D26" s="6"/>
      <c r="E26" s="33">
        <f>IF(E24="no tubes","",IF(E14=0,"",IF(E6="Round",(((E24)^4-((E24-2*E25))^4)*3.142/64),IF(E6="Square",(((E24)^4-((E24-2*E25))^4)/12),""))))</f>
        <v>1.1931856933750003E-8</v>
      </c>
      <c r="F26" s="33">
        <f>IF(F24="no tubes","",IF(F14=0,"",IF(F6="Round",(((F24)^4-((F24-2*F25))^4)*3.142/64),IF(F6="Square",(((F24)^4-((F24-2*F25))^4)/12),""))))</f>
        <v>8.5099184800000022E-9</v>
      </c>
      <c r="G26" s="33" t="str">
        <f>IF(G24="no tubes","",IF(G14=0,"",IF(G6="Round",(((G24)^4-((G24-2*G25))^4)*3.142/64),IF(G6="Square",(((G24)^4-((G24-2*G25))^4)/12),""))))</f>
        <v/>
      </c>
      <c r="H26" s="33">
        <f t="shared" ref="H26:H33" si="0">IF(SUM(E26:G26)&gt;0,SUM(E26:G26),"")</f>
        <v>2.0441775413750005E-8</v>
      </c>
      <c r="I26" s="75" t="str">
        <f>IF($F$2="Tubing only","Tubing Only",O12)</f>
        <v>Tubing Only</v>
      </c>
      <c r="J26" s="33">
        <f t="shared" ref="J26:J33" si="1">IF($F$2="Tubing only",H26,IF($F$2="Composite only",I26,IF($F$2="Tubes + Composite",H26+I26,"No Type Selected")))</f>
        <v>2.0441775413750005E-8</v>
      </c>
      <c r="K26" s="6"/>
      <c r="L26" s="6"/>
      <c r="M26" s="6"/>
      <c r="N26" s="6"/>
      <c r="O26" s="36"/>
      <c r="P26" s="6"/>
      <c r="Q26" s="6"/>
      <c r="R26" s="36"/>
      <c r="S26" s="43"/>
      <c r="T26" s="6"/>
      <c r="U26" s="6"/>
      <c r="V26" s="6"/>
      <c r="W26" s="6"/>
      <c r="X26" s="6"/>
      <c r="Y26" s="6"/>
      <c r="Z26" s="6"/>
    </row>
    <row r="27" spans="1:26" ht="12.75" customHeight="1">
      <c r="A27" s="6"/>
      <c r="B27" s="31" t="s">
        <v>120</v>
      </c>
      <c r="C27" s="33">
        <f>C8*C26*C14</f>
        <v>4017.5504740799997</v>
      </c>
      <c r="D27" s="36"/>
      <c r="E27" s="33">
        <f>IF(E24="no tubes","",IF(E14=0,"",E8*E26*E14))</f>
        <v>2386.3713867500005</v>
      </c>
      <c r="F27" s="33">
        <f>IF(F24="no tubes","",IF(F14=0,"",F8*F26*F14))</f>
        <v>6807.9347840000019</v>
      </c>
      <c r="G27" s="33" t="str">
        <f>IF(G24="no tubes","",IF(G14=0,"",G8*G26*G14))</f>
        <v/>
      </c>
      <c r="H27" s="33">
        <f t="shared" si="0"/>
        <v>9194.3061707500019</v>
      </c>
      <c r="I27" s="75" t="str">
        <f>IF(I26="Tubing Only","",I26*I8)</f>
        <v/>
      </c>
      <c r="J27" s="33">
        <f t="shared" si="1"/>
        <v>9194.3061707500019</v>
      </c>
      <c r="K27" s="39">
        <f>IF(AND(NOT($F$2="tubes + composite"),OR(AND($G$14&gt;0,G27&lt;(C27/3)),AND($F$14&gt;0,F27&lt;(C27/3)),AND($E$14&gt;0,E27&lt;(C27/3)))),0,100*J27/C27)</f>
        <v>228.85353227218522</v>
      </c>
      <c r="L27" s="6" t="str">
        <f>IF((99.9&gt;K27)*AND(K27&gt;33.3),"For Composites Only, Additional Proof Required","")</f>
        <v/>
      </c>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273.69555198074272</v>
      </c>
      <c r="D28" s="108"/>
      <c r="E28" s="44">
        <f>IF(E24="no tubes","",IF(E14=0,"",IF(E6="Round",E14*((E15^2-(E15-2*E16)^2)*PI()/4),IF(E6="Square",E14*(E15^2-(E15-2*E16)^2),""))))</f>
        <v>179.85617941801564</v>
      </c>
      <c r="F28" s="44">
        <f>IF(F24="no tubes","",IF(F14=0,"",IF(F6="Round",F14*((F15^2-(F15-2*F16)^2)*PI()/4),IF(F6="Square",F14*(F15^2-(F15-2*F16)^2),""))))</f>
        <v>478.52739299479725</v>
      </c>
      <c r="G28" s="44" t="str">
        <f>IF(G24="no tubes","",IF(G14=0,"",IF(G6="Round",G14*((G15^2-(G15-2*G16)^2)*PI()/4),IF(G6="Square",G14*(G15^2-(G15-2*G16)^2),""))))</f>
        <v/>
      </c>
      <c r="H28" s="44">
        <f t="shared" si="0"/>
        <v>658.3835724128129</v>
      </c>
      <c r="I28" s="44" t="str">
        <f>IF(I26="Tubing Only","",(I18-I19)*I22)</f>
        <v/>
      </c>
      <c r="J28" s="44">
        <f t="shared" si="1"/>
        <v>658.3835724128129</v>
      </c>
      <c r="K28" s="39">
        <f>IF(AND($F$2="tubing only",AND(E5="steel",F5="steel",G5="steel")),100*J28/C28,"NA")</f>
        <v>240.55325987144172</v>
      </c>
      <c r="L28" s="6" t="str">
        <f>IF(AND(95&lt;K28,K28&lt;100),"For tubes only, provided your actual tube measures &gt;= your nominal OD and wall this is OK","")</f>
        <v/>
      </c>
      <c r="M28" s="6"/>
      <c r="N28" s="6"/>
      <c r="O28" s="6"/>
      <c r="P28" s="6"/>
      <c r="Q28" s="6"/>
      <c r="R28" s="36"/>
      <c r="S28" s="6"/>
      <c r="T28" s="6"/>
      <c r="U28" s="6"/>
      <c r="V28" s="6"/>
      <c r="W28" s="6"/>
      <c r="X28" s="6"/>
      <c r="Y28" s="6"/>
      <c r="Z28" s="6"/>
    </row>
    <row r="29" spans="1:26" ht="12.75" customHeight="1">
      <c r="A29" s="6"/>
      <c r="B29" s="31" t="s">
        <v>122</v>
      </c>
      <c r="C29" s="33">
        <f>C$28*C9/1000000</f>
        <v>83477.143354126529</v>
      </c>
      <c r="D29" s="36"/>
      <c r="E29" s="33">
        <f>IF(E24="no tubes","",IF(E14=0,"",E$28*E9/1000000))</f>
        <v>54856.134722494775</v>
      </c>
      <c r="F29" s="33">
        <f>IF(F24="no tubes","",IF(F14=0,"",F$28*F9/1000000))</f>
        <v>145950.85486341317</v>
      </c>
      <c r="G29" s="33" t="str">
        <f>IF(G24="no tubes","",IF(G14=0,"",G$28*G9/1000000))</f>
        <v/>
      </c>
      <c r="H29" s="33">
        <f t="shared" si="0"/>
        <v>200806.98958590796</v>
      </c>
      <c r="I29" s="33" t="str">
        <f>IF(I26="Tubing Only","",I28*I9/1000000)</f>
        <v/>
      </c>
      <c r="J29" s="33">
        <f t="shared" si="1"/>
        <v>200806.98958590796</v>
      </c>
      <c r="K29" s="39">
        <f>IF(AND($F$2="tubing only",OR($E$29&lt;(E14/$C$14)*$C$29,$F$29&lt;(F14/$C$14)*$C$29,$G$29&lt;(G14/$C$14)*$C$29)),0,100*J29/C29)</f>
        <v>240.55325987144172</v>
      </c>
      <c r="L29" s="6" t="str">
        <f>IF(AND(95&lt;K29,K29&lt;100),"For tubes only, provided your actual tube measures &gt;= your nominal OD and wall this is OK","")</f>
        <v/>
      </c>
      <c r="M29" s="6"/>
      <c r="N29" s="6"/>
      <c r="O29" s="6"/>
      <c r="P29" s="6"/>
      <c r="Q29" s="6"/>
      <c r="R29" s="6"/>
      <c r="S29" s="6"/>
      <c r="T29" s="6"/>
      <c r="U29" s="6"/>
      <c r="V29" s="6"/>
      <c r="W29" s="6"/>
      <c r="X29" s="6"/>
      <c r="Y29" s="6"/>
      <c r="Z29" s="6"/>
    </row>
    <row r="30" spans="1:26" ht="12.75" customHeight="1">
      <c r="A30" s="6"/>
      <c r="B30" s="31" t="s">
        <v>123</v>
      </c>
      <c r="C30" s="33">
        <f>C$28*C10/1000000</f>
        <v>99898.876472971097</v>
      </c>
      <c r="D30" s="36"/>
      <c r="E30" s="33">
        <f>IF(E24="no tubes","",IF(E14=0,"",E$28*E10/1000000))</f>
        <v>65647.505487575705</v>
      </c>
      <c r="F30" s="33">
        <f>IF(F24="no tubes","",IF(F14=0,"",F$28*F10/1000000))</f>
        <v>174662.49844310098</v>
      </c>
      <c r="G30" s="33" t="str">
        <f>IF(G24="no tubes","",IF(G14=0,"",G$28*G10/1000000))</f>
        <v/>
      </c>
      <c r="H30" s="33">
        <f t="shared" si="0"/>
        <v>240310.00393067667</v>
      </c>
      <c r="I30" s="33" t="str">
        <f>IF(I26="Tubing Only","",I28*I10/1000000)</f>
        <v/>
      </c>
      <c r="J30" s="33">
        <f t="shared" si="1"/>
        <v>240310.00393067667</v>
      </c>
      <c r="K30" s="39">
        <f>IF(AND($F$2="tubing only",OR($E$30&lt;(E14/$C$14)*$C$30,$F$30&lt;(F14/$C$14)*$C$30,$G$30&lt;(G14/$C$14)*$C$30)),0,100*J30/C30)</f>
        <v>240.55325987144167</v>
      </c>
      <c r="L30" s="6" t="str">
        <f>IF(AND(95&lt;K30,K30&lt;100),"For tubes only, provided your actual tube measures &gt;= your nominal OD and wall this is OK","")</f>
        <v/>
      </c>
      <c r="M30" s="6"/>
      <c r="N30" s="6"/>
      <c r="O30" s="6"/>
      <c r="P30" s="6"/>
      <c r="Q30" s="6"/>
      <c r="R30" s="36"/>
      <c r="S30" s="6"/>
      <c r="T30" s="6"/>
      <c r="U30" s="6"/>
      <c r="V30" s="6"/>
      <c r="W30" s="6"/>
      <c r="X30" s="6"/>
      <c r="Y30" s="6"/>
      <c r="Z30" s="6"/>
    </row>
    <row r="31" spans="1:26" ht="12.75" customHeight="1">
      <c r="A31" s="6"/>
      <c r="B31" s="31" t="s">
        <v>124</v>
      </c>
      <c r="C31" s="33">
        <f>C$28*C11/1000000</f>
        <v>49265.199356533689</v>
      </c>
      <c r="D31" s="36"/>
      <c r="E31" s="33">
        <f>IF(E24="no tubes","",IF(E14=0,"",E$28*E11/1000000))</f>
        <v>32374.112295242816</v>
      </c>
      <c r="F31" s="33">
        <f>IF(F24="no tubes","",IF(F14=0,"",F$28*F11/1000000))</f>
        <v>86134.930739063508</v>
      </c>
      <c r="G31" s="33" t="str">
        <f>IF(G24="no tubes","",IF(G14=0,"",G$28*G11/1000000))</f>
        <v/>
      </c>
      <c r="H31" s="33">
        <f t="shared" si="0"/>
        <v>118509.04303430632</v>
      </c>
      <c r="I31" s="33" t="str">
        <f>IF(I26="Tubing Only","",I28*I9/1000000)</f>
        <v/>
      </c>
      <c r="J31" s="33">
        <f t="shared" si="1"/>
        <v>118509.04303430632</v>
      </c>
      <c r="K31" s="39">
        <f>IF(AND($F$2="tubing only",OR($E$31&lt;(E14/$C$14)*$C$31,$F$31&lt;(F14/$C$14)*$C$31,$G$31&lt;(G14/$C$14)*$C$31)),0,100*J31/C31)</f>
        <v>240.55325987144172</v>
      </c>
      <c r="L31" s="6" t="str">
        <f>IF(AND(95&lt;K31,K31&lt;100),"For tubes only, provided your actual tube measures &gt;= your nominal OD and wall this is OK","")</f>
        <v/>
      </c>
      <c r="M31" s="6"/>
      <c r="N31" s="6"/>
      <c r="O31" s="6"/>
      <c r="P31" s="6"/>
      <c r="Q31" s="6"/>
      <c r="R31" s="36"/>
      <c r="S31" s="6"/>
      <c r="T31" s="6"/>
      <c r="U31" s="6"/>
      <c r="V31" s="6"/>
      <c r="W31" s="6"/>
      <c r="X31" s="6"/>
      <c r="Y31" s="6"/>
      <c r="Z31" s="6"/>
    </row>
    <row r="32" spans="1:26" ht="12.75" customHeight="1">
      <c r="A32" s="6"/>
      <c r="B32" s="31" t="s">
        <v>125</v>
      </c>
      <c r="C32" s="33">
        <f>IF(C14=0,"",C$28*C12/1000000)</f>
        <v>82108.66559422281</v>
      </c>
      <c r="D32" s="36"/>
      <c r="E32" s="33">
        <f>IF(E24="no tubes","",IF(E14=0,"",E$28*E12/1000000))</f>
        <v>53956.853825404694</v>
      </c>
      <c r="F32" s="33">
        <f>IF(F24="no tubes","",IF(F14=0,"",F$28*F12/1000000))</f>
        <v>143558.21789843918</v>
      </c>
      <c r="G32" s="33" t="str">
        <f>IF(G24="no tubes","",IF(G14=0,"",G$28*G12/1000000))</f>
        <v/>
      </c>
      <c r="H32" s="33">
        <f t="shared" si="0"/>
        <v>197515.07172384387</v>
      </c>
      <c r="I32" s="33" t="str">
        <f>IF(I26="tubing only","",I28*I10/1000000)</f>
        <v/>
      </c>
      <c r="J32" s="33">
        <f t="shared" si="1"/>
        <v>197515.07172384387</v>
      </c>
      <c r="K32" s="39">
        <f>IF(AND($F$2="tubing only",OR($E$32&lt;(E14/$C$14)*$C$32,$F$32&lt;(F14/$C$14)*$C$32,$G$32&lt;(G14/$C$14)*$C$32)),0,100*J32/C32)</f>
        <v>240.55325987144172</v>
      </c>
      <c r="L32" s="6" t="str">
        <f>IF(AND(95&lt;K32,K32&lt;100),"For tubes only, provided your actual tube measures &gt;= your nominal OD and wall this is OK","")</f>
        <v/>
      </c>
      <c r="M32" s="6"/>
      <c r="N32" s="6"/>
      <c r="O32" s="6"/>
      <c r="P32" s="6"/>
      <c r="Q32" s="6"/>
      <c r="R32" s="36"/>
      <c r="S32" s="6"/>
      <c r="T32" s="6"/>
      <c r="U32" s="6"/>
      <c r="V32" s="6"/>
      <c r="W32" s="6"/>
      <c r="X32" s="6"/>
      <c r="Y32" s="6"/>
      <c r="Z32" s="6"/>
    </row>
    <row r="33" spans="1:26" ht="12.75" customHeight="1">
      <c r="A33" s="6"/>
      <c r="B33" s="31" t="s">
        <v>126</v>
      </c>
      <c r="C33" s="33">
        <f>C14*4*C10*C26/(0.5*C24*1)</f>
        <v>2309.3006662034645</v>
      </c>
      <c r="D33" s="6"/>
      <c r="E33" s="33">
        <f>IF(E24="no tubes","",IF(E14=0,"",E14*4*E10*E26/(0.5*E24*1)))</f>
        <v>1371.6937892342521</v>
      </c>
      <c r="F33" s="33">
        <f>IF(F24="no tubes","",IF(F14=0,"",F14*4*F10*F26/(0.5*F24*1)))</f>
        <v>3913.2223561574815</v>
      </c>
      <c r="G33" s="33" t="str">
        <f>IF(G24="no tubes","",IF(G14=0,"",G14*4*G10*G26/(0.5*G24*1)))</f>
        <v/>
      </c>
      <c r="H33" s="33">
        <f t="shared" si="0"/>
        <v>5284.9161453917332</v>
      </c>
      <c r="I33" s="33" t="str">
        <f>IF(I26="tubing only","",4*I10*(I26*2/(I18/1000))/1)</f>
        <v/>
      </c>
      <c r="J33" s="33">
        <f t="shared" si="1"/>
        <v>5284.9161453917332</v>
      </c>
      <c r="K33" s="39">
        <f>IF(AND($F$2="tubing only",OR($E$33&lt;(E14/$C$14)*$C$33,$F$33&lt;(F14/$C$14)*$C$33,$G$33&lt;(G14/$C$14)*$C$33)),0,100*J33/C33)</f>
        <v>228.85353227218519</v>
      </c>
      <c r="L33" s="6" t="str">
        <f>IF((99.9&gt;K33)*AND(K33&gt;33.3),"For Composites Only, Additional Proof Required","")</f>
        <v/>
      </c>
      <c r="M33" s="6"/>
      <c r="N33" s="6"/>
      <c r="O33" s="6"/>
      <c r="P33" s="6"/>
      <c r="Q33" s="6"/>
      <c r="R33" s="6"/>
      <c r="S33" s="6"/>
      <c r="T33" s="6"/>
      <c r="U33" s="6"/>
      <c r="V33" s="6"/>
      <c r="W33" s="6"/>
      <c r="X33" s="6"/>
      <c r="Y33" s="6"/>
      <c r="Z33" s="6"/>
    </row>
    <row r="34" spans="1:26" ht="12.75" customHeight="1">
      <c r="A34" s="6"/>
      <c r="B34" s="31" t="s">
        <v>127</v>
      </c>
      <c r="C34" s="33">
        <f>IF(C14=0,"",C33*1^3/(48*C27))</f>
        <v>1.1975065616797899E-2</v>
      </c>
      <c r="D34" s="6"/>
      <c r="E34" s="33">
        <f>IF(E24="no tubes","",IF(E14=0,"",($C$33*1^3/(48*E27))))</f>
        <v>2.0160495894742989E-2</v>
      </c>
      <c r="F34" s="33">
        <f>IF(F24="no tubes","",IF(F14=0,"",($C$33*1^3/(48*F27))))</f>
        <v>7.066817187934081E-3</v>
      </c>
      <c r="G34" s="33" t="str">
        <f>IF(G24="no tubes","",IF(G14=0,"",($C$33*1^3/(48*G27))))</f>
        <v/>
      </c>
      <c r="H34" s="33">
        <f>IF(F2="composite only","",$C$33*1^3/(48*H27))</f>
        <v>5.2326330722985946E-3</v>
      </c>
      <c r="I34" s="33" t="str">
        <f>IF(NOT($F$2="tubing only"),$C$33*1^3/(48*I27),"")</f>
        <v/>
      </c>
      <c r="J34" s="33">
        <f>IF($F$2="Tubing only",H34,IF($F$2="Composite only",I34,IF($F$2="Tubes + Composite",$C$33*1^3/(48*J27),"No Type Selected")))</f>
        <v>5.2326330722985946E-3</v>
      </c>
      <c r="K34" s="39">
        <f>IF(AND($F$2="tubing only",J34&gt;1.05*C34),101,100*J34/C34)</f>
        <v>43.696070148948266</v>
      </c>
      <c r="L34" s="6" t="str">
        <f>IF((100.1&lt;K34)*AND(K34&lt;300.1),"For Composites Only, Additional Proof Required","")</f>
        <v/>
      </c>
      <c r="M34" s="36"/>
      <c r="N34" s="6"/>
      <c r="O34" s="6"/>
      <c r="P34" s="6"/>
      <c r="Q34" s="6"/>
      <c r="R34" s="6"/>
      <c r="S34" s="6"/>
      <c r="T34" s="6"/>
      <c r="U34" s="6"/>
      <c r="V34" s="6"/>
      <c r="W34" s="6"/>
      <c r="X34" s="6"/>
      <c r="Y34" s="6"/>
      <c r="Z34" s="6"/>
    </row>
    <row r="35" spans="1:26" ht="12.75" customHeight="1">
      <c r="A35" s="6"/>
      <c r="B35" s="31" t="s">
        <v>128</v>
      </c>
      <c r="C35" s="33">
        <f>0.5*C33*(C33*1^3/(48*C27))</f>
        <v>13.827013503350795</v>
      </c>
      <c r="D35" s="6"/>
      <c r="E35" s="33">
        <f>IF(E24="no tubes","",0.5*E33*(E33*1^3/(48*E27)))</f>
        <v>8.2130615661171582</v>
      </c>
      <c r="F35" s="33">
        <f>IF(F24="no tubes","",0.5*F33*(F33*1^3/(48*F27)))</f>
        <v>23.430547244053159</v>
      </c>
      <c r="G35" s="33" t="str">
        <f>IF(G24="no tubes","",0.5*G33*(G33*1^3/(48*G27)))</f>
        <v/>
      </c>
      <c r="H35" s="33">
        <f>IF(SUM(E35:G35)&gt;0,SUM(E35:G35),"")</f>
        <v>31.643608810170317</v>
      </c>
      <c r="I35" s="33" t="str">
        <f>IF(I26="tubing only","",0.5*I33*(I33*1^3/(48*I27)))</f>
        <v/>
      </c>
      <c r="J35" s="33">
        <f>IF($F$2="Tubing only",H35,IF($F$2="Composite only",I35,IF($F$2="Tubes + Composite",H35+I35,"No Type Selected")))</f>
        <v>31.643608810170317</v>
      </c>
      <c r="K35" s="39">
        <f>IF(AND($F$2="tubing only",OR($E$36&lt;$C$36,$F$36&lt;$C$36,$G$36&lt;$C$36)),0,100*J35/C35)</f>
        <v>228.85353227218519</v>
      </c>
      <c r="L35" s="6" t="str">
        <f>IF((99.9&gt;K35)*AND(K35&gt;33.3),"For Composites Only, Additional Proof Required","")</f>
        <v/>
      </c>
      <c r="M35" s="6"/>
      <c r="N35" s="6"/>
      <c r="O35" s="6"/>
      <c r="P35" s="6"/>
      <c r="Q35" s="6"/>
      <c r="R35" s="6"/>
      <c r="S35" s="6"/>
      <c r="T35" s="6"/>
      <c r="U35" s="6"/>
      <c r="V35" s="6"/>
      <c r="W35" s="6"/>
      <c r="X35" s="6"/>
      <c r="Y35" s="6"/>
      <c r="Z35" s="6"/>
    </row>
    <row r="36" spans="1:26" ht="12.75" customHeight="1">
      <c r="A36" s="6"/>
      <c r="B36" s="6"/>
      <c r="C36" s="109">
        <f>0.99*C27/C14</f>
        <v>1325.7916564463999</v>
      </c>
      <c r="D36" s="53"/>
      <c r="E36" s="109">
        <f>IF(AND($F$2="tubing only",E14&gt;0),E27/E14,9E+99)</f>
        <v>2386.3713867500005</v>
      </c>
      <c r="F36" s="109">
        <f>IF(AND($F$2="tubing only",F14&gt;0),F27/F14,9E+99)</f>
        <v>1701.9836960000005</v>
      </c>
      <c r="G36" s="109">
        <f>IF(AND($F$2="tubing only",G14&gt;0),G27/G14,9E+99)</f>
        <v>8.9999999999999999E+99</v>
      </c>
      <c r="H36" s="6"/>
      <c r="I36" s="6"/>
      <c r="J36" s="6"/>
      <c r="K36" s="6"/>
      <c r="L36" s="6"/>
      <c r="M36" s="34" t="s">
        <v>131</v>
      </c>
      <c r="N36" s="34"/>
      <c r="O36" s="34"/>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10" t="s">
        <v>300</v>
      </c>
      <c r="D38" s="19"/>
      <c r="E38" s="19"/>
      <c r="F38" s="19"/>
      <c r="G38" s="19"/>
      <c r="H38" s="19"/>
      <c r="I38" s="19"/>
      <c r="J38" s="19"/>
      <c r="K38" s="19"/>
      <c r="L38" s="19"/>
      <c r="M38" s="19"/>
      <c r="N38" s="19"/>
      <c r="O38" s="77"/>
      <c r="P38" s="6"/>
      <c r="Q38" s="6"/>
      <c r="R38" s="6"/>
      <c r="S38" s="6"/>
      <c r="T38" s="6"/>
      <c r="U38" s="6"/>
      <c r="V38" s="6"/>
      <c r="W38" s="6"/>
      <c r="X38" s="6"/>
      <c r="Y38" s="6"/>
      <c r="Z38" s="6"/>
    </row>
    <row r="39" spans="1:26" ht="12.75" customHeight="1">
      <c r="A39" s="6"/>
      <c r="B39" s="78" t="s">
        <v>246</v>
      </c>
      <c r="C39" s="111" t="s">
        <v>302</v>
      </c>
      <c r="D39" s="21"/>
      <c r="E39" s="21"/>
      <c r="F39" s="21"/>
      <c r="G39" s="21"/>
      <c r="H39" s="21"/>
      <c r="I39" s="21"/>
      <c r="J39" s="21"/>
      <c r="K39" s="21"/>
      <c r="L39" s="21"/>
      <c r="M39" s="21"/>
      <c r="N39" s="21"/>
      <c r="O39" s="79"/>
      <c r="P39" s="6"/>
      <c r="Q39" s="6"/>
      <c r="R39" s="6"/>
      <c r="S39" s="6"/>
      <c r="T39" s="6"/>
      <c r="U39" s="6"/>
      <c r="V39" s="6"/>
      <c r="W39" s="6"/>
      <c r="X39" s="6"/>
      <c r="Y39" s="6"/>
      <c r="Z39" s="6"/>
    </row>
    <row r="40" spans="1:26" ht="12.75" customHeight="1">
      <c r="A40" s="6"/>
      <c r="B40" s="20"/>
      <c r="C40" s="21"/>
      <c r="D40" s="21"/>
      <c r="E40" s="21"/>
      <c r="F40" s="21"/>
      <c r="G40" s="21"/>
      <c r="H40" s="21"/>
      <c r="I40" s="21"/>
      <c r="J40" s="21"/>
      <c r="K40" s="21"/>
      <c r="L40" s="21"/>
      <c r="M40" s="21"/>
      <c r="N40" s="21"/>
      <c r="O40" s="79"/>
      <c r="P40" s="6"/>
      <c r="Q40" s="6"/>
      <c r="R40" s="6"/>
      <c r="S40" s="6"/>
      <c r="T40" s="6"/>
      <c r="U40" s="6"/>
      <c r="V40" s="6"/>
      <c r="W40" s="6"/>
      <c r="X40" s="6"/>
      <c r="Y40" s="6"/>
      <c r="Z40" s="6"/>
    </row>
    <row r="41" spans="1:26" ht="12.75" customHeight="1">
      <c r="A41" s="6"/>
      <c r="B41" s="20"/>
      <c r="C41" s="21"/>
      <c r="D41" s="21"/>
      <c r="E41" s="21"/>
      <c r="F41" s="21"/>
      <c r="G41" s="21"/>
      <c r="H41" s="21"/>
      <c r="I41" s="21"/>
      <c r="J41" s="21"/>
      <c r="K41" s="21"/>
      <c r="L41" s="21"/>
      <c r="M41" s="21"/>
      <c r="N41" s="21"/>
      <c r="O41" s="79"/>
      <c r="P41" s="6"/>
      <c r="Q41" s="6"/>
      <c r="R41" s="6"/>
      <c r="S41" s="6"/>
      <c r="T41" s="6"/>
      <c r="U41" s="6"/>
      <c r="V41" s="6"/>
      <c r="W41" s="6"/>
      <c r="X41" s="6"/>
      <c r="Y41" s="6"/>
      <c r="Z41" s="6"/>
    </row>
    <row r="42" spans="1:26" ht="12.75" customHeight="1">
      <c r="A42" s="6"/>
      <c r="B42" s="20"/>
      <c r="C42" s="21"/>
      <c r="D42" s="21"/>
      <c r="E42" s="21"/>
      <c r="F42" s="21"/>
      <c r="G42" s="21"/>
      <c r="H42" s="21"/>
      <c r="I42" s="21"/>
      <c r="J42" s="21"/>
      <c r="K42" s="21"/>
      <c r="L42" s="21"/>
      <c r="M42" s="21"/>
      <c r="N42" s="21"/>
      <c r="O42" s="79"/>
      <c r="P42" s="6"/>
      <c r="Q42" s="6"/>
      <c r="R42" s="6"/>
      <c r="S42" s="6"/>
      <c r="T42" s="6"/>
      <c r="U42" s="6"/>
      <c r="V42" s="6"/>
      <c r="W42" s="6"/>
      <c r="X42" s="6"/>
      <c r="Y42" s="6"/>
      <c r="Z42" s="6"/>
    </row>
    <row r="43" spans="1:26" ht="12.75" customHeight="1">
      <c r="A43" s="6"/>
      <c r="B43" s="20"/>
      <c r="C43" s="21"/>
      <c r="D43" s="21"/>
      <c r="E43" s="21"/>
      <c r="F43" s="21"/>
      <c r="G43" s="21"/>
      <c r="H43" s="21"/>
      <c r="I43" s="21"/>
      <c r="J43" s="21"/>
      <c r="K43" s="21"/>
      <c r="L43" s="21"/>
      <c r="M43" s="21"/>
      <c r="N43" s="21"/>
      <c r="O43" s="79"/>
      <c r="P43" s="6"/>
      <c r="Q43" s="6"/>
      <c r="R43" s="6"/>
      <c r="S43" s="6"/>
      <c r="T43" s="6"/>
      <c r="U43" s="6"/>
      <c r="V43" s="6"/>
      <c r="W43" s="6"/>
      <c r="X43" s="6"/>
      <c r="Y43" s="6"/>
      <c r="Z43" s="6"/>
    </row>
    <row r="44" spans="1:26" ht="12.75" customHeight="1">
      <c r="A44" s="6"/>
      <c r="B44" s="20"/>
      <c r="C44" s="21"/>
      <c r="D44" s="21"/>
      <c r="E44" s="21"/>
      <c r="F44" s="21"/>
      <c r="G44" s="21"/>
      <c r="H44" s="21"/>
      <c r="I44" s="21"/>
      <c r="J44" s="21"/>
      <c r="K44" s="21"/>
      <c r="L44" s="21"/>
      <c r="M44" s="21"/>
      <c r="N44" s="21"/>
      <c r="O44" s="79"/>
      <c r="P44" s="6"/>
      <c r="Q44" s="6"/>
      <c r="R44" s="6"/>
      <c r="S44" s="6"/>
      <c r="T44" s="6"/>
      <c r="U44" s="6"/>
      <c r="V44" s="6"/>
      <c r="W44" s="6"/>
      <c r="X44" s="6"/>
      <c r="Y44" s="6"/>
      <c r="Z44" s="6"/>
    </row>
    <row r="45" spans="1:26" ht="12.75" customHeight="1">
      <c r="A45" s="6"/>
      <c r="B45" s="20"/>
      <c r="F45" s="21"/>
      <c r="G45" s="21"/>
      <c r="H45" s="21"/>
      <c r="I45" s="21"/>
      <c r="J45" s="21"/>
      <c r="K45" s="21"/>
      <c r="L45" s="21"/>
      <c r="M45" s="21"/>
      <c r="N45" s="21"/>
      <c r="O45" s="79"/>
      <c r="P45" s="6"/>
      <c r="Q45" s="6"/>
      <c r="R45" s="6"/>
      <c r="S45" s="6"/>
      <c r="T45" s="6"/>
      <c r="U45" s="6"/>
      <c r="V45" s="6"/>
      <c r="W45" s="6"/>
      <c r="X45" s="6"/>
      <c r="Y45" s="6"/>
      <c r="Z45" s="6"/>
    </row>
    <row r="46" spans="1:26" ht="12.75" customHeight="1">
      <c r="A46" s="6"/>
      <c r="B46" s="20"/>
      <c r="C46" s="21"/>
      <c r="D46" s="21"/>
      <c r="E46" s="21"/>
      <c r="F46" s="21"/>
      <c r="G46" s="21"/>
      <c r="H46" s="21"/>
      <c r="I46" s="21"/>
      <c r="J46" s="21"/>
      <c r="K46" s="21"/>
      <c r="L46" s="21"/>
      <c r="M46" s="21"/>
      <c r="N46" s="21"/>
      <c r="O46" s="79"/>
      <c r="P46" s="6"/>
      <c r="Q46" s="6"/>
      <c r="R46" s="6"/>
      <c r="S46" s="6"/>
      <c r="T46" s="6"/>
      <c r="U46" s="6"/>
      <c r="V46" s="6"/>
      <c r="W46" s="6"/>
      <c r="X46" s="6"/>
      <c r="Y46" s="6"/>
      <c r="Z46" s="6"/>
    </row>
    <row r="47" spans="1:26" ht="12.75" customHeight="1">
      <c r="A47" s="6"/>
      <c r="B47" s="20"/>
      <c r="C47" s="21"/>
      <c r="D47" s="21"/>
      <c r="E47" s="21"/>
      <c r="F47" s="21"/>
      <c r="G47" s="21"/>
      <c r="H47" s="21"/>
      <c r="I47" s="21"/>
      <c r="J47" s="21"/>
      <c r="K47" s="21"/>
      <c r="L47" s="21"/>
      <c r="M47" s="21"/>
      <c r="N47" s="21"/>
      <c r="O47" s="79"/>
      <c r="P47" s="6"/>
      <c r="Q47" s="6"/>
      <c r="R47" s="6"/>
      <c r="S47" s="6"/>
      <c r="T47" s="6"/>
      <c r="U47" s="6"/>
      <c r="V47" s="6"/>
      <c r="W47" s="6"/>
      <c r="X47" s="6"/>
      <c r="Y47" s="6"/>
      <c r="Z47" s="6"/>
    </row>
    <row r="48" spans="1:26" ht="12.75" customHeight="1">
      <c r="A48" s="6"/>
      <c r="B48" s="20"/>
      <c r="C48" s="21"/>
      <c r="D48" s="21"/>
      <c r="E48" s="21"/>
      <c r="F48" s="21"/>
      <c r="G48" s="21"/>
      <c r="H48" s="21"/>
      <c r="I48" s="21"/>
      <c r="J48" s="21"/>
      <c r="K48" s="21"/>
      <c r="L48" s="21"/>
      <c r="M48" s="21"/>
      <c r="N48" s="21"/>
      <c r="O48" s="79"/>
      <c r="P48" s="6"/>
      <c r="Q48" s="6"/>
      <c r="R48" s="6"/>
      <c r="S48" s="6"/>
      <c r="T48" s="6"/>
      <c r="U48" s="6"/>
      <c r="V48" s="6"/>
      <c r="W48" s="6"/>
      <c r="X48" s="6"/>
      <c r="Y48" s="6"/>
      <c r="Z48" s="6"/>
    </row>
    <row r="49" spans="1:26" ht="12.75" customHeight="1">
      <c r="A49" s="6"/>
      <c r="B49" s="20"/>
      <c r="C49" s="21"/>
      <c r="D49" s="21"/>
      <c r="E49" s="21"/>
      <c r="F49" s="21"/>
      <c r="G49" s="21"/>
      <c r="H49" s="21"/>
      <c r="I49" s="21"/>
      <c r="J49" s="21"/>
      <c r="K49" s="21"/>
      <c r="L49" s="21"/>
      <c r="M49" s="21"/>
      <c r="N49" s="21"/>
      <c r="O49" s="79"/>
      <c r="P49" s="6"/>
      <c r="Q49" s="6"/>
      <c r="R49" s="6"/>
      <c r="S49" s="6"/>
      <c r="T49" s="6"/>
      <c r="U49" s="6"/>
      <c r="V49" s="6"/>
      <c r="W49" s="6"/>
      <c r="X49" s="6"/>
      <c r="Y49" s="6"/>
      <c r="Z49" s="6"/>
    </row>
    <row r="50" spans="1:26" ht="12.75" customHeight="1">
      <c r="A50" s="6"/>
      <c r="B50" s="20"/>
      <c r="C50" s="21"/>
      <c r="D50" s="21"/>
      <c r="E50" s="21"/>
      <c r="F50" s="21"/>
      <c r="G50" s="21"/>
      <c r="H50" s="21"/>
      <c r="I50" s="21"/>
      <c r="J50" s="21"/>
      <c r="K50" s="21"/>
      <c r="L50" s="21"/>
      <c r="M50" s="21"/>
      <c r="N50" s="21"/>
      <c r="O50" s="79"/>
      <c r="P50" s="6"/>
      <c r="Q50" s="6"/>
      <c r="R50" s="6"/>
      <c r="S50" s="6"/>
      <c r="T50" s="6"/>
      <c r="U50" s="6"/>
      <c r="V50" s="6"/>
      <c r="W50" s="6"/>
      <c r="X50" s="6"/>
      <c r="Y50" s="6"/>
      <c r="Z50" s="6"/>
    </row>
    <row r="51" spans="1:26" ht="12.75" customHeight="1">
      <c r="A51" s="6"/>
      <c r="B51" s="20"/>
      <c r="C51" s="21"/>
      <c r="D51" s="21"/>
      <c r="E51" s="21"/>
      <c r="F51" s="21"/>
      <c r="G51" s="21"/>
      <c r="H51" s="21"/>
      <c r="I51" s="21"/>
      <c r="J51" s="21"/>
      <c r="K51" s="21"/>
      <c r="L51" s="21"/>
      <c r="M51" s="21"/>
      <c r="N51" s="21"/>
      <c r="O51" s="79"/>
      <c r="P51" s="6"/>
      <c r="Q51" s="6"/>
      <c r="R51" s="6"/>
      <c r="S51" s="6"/>
      <c r="T51" s="6"/>
      <c r="U51" s="6"/>
      <c r="V51" s="6"/>
      <c r="W51" s="6"/>
      <c r="X51" s="6"/>
      <c r="Y51" s="6"/>
      <c r="Z51" s="6"/>
    </row>
    <row r="52" spans="1:26" ht="12.75" customHeight="1">
      <c r="A52" s="6"/>
      <c r="B52" s="20"/>
      <c r="C52" s="21"/>
      <c r="D52" s="21"/>
      <c r="E52" s="21"/>
      <c r="F52" s="21"/>
      <c r="G52" s="21"/>
      <c r="H52" s="21"/>
      <c r="I52" s="21"/>
      <c r="J52" s="21"/>
      <c r="K52" s="21"/>
      <c r="L52" s="21"/>
      <c r="M52" s="21"/>
      <c r="N52" s="21"/>
      <c r="O52" s="79"/>
      <c r="P52" s="6"/>
      <c r="Q52" s="6"/>
      <c r="R52" s="6"/>
      <c r="S52" s="6"/>
      <c r="T52" s="6"/>
      <c r="U52" s="6"/>
      <c r="V52" s="6"/>
      <c r="W52" s="6"/>
      <c r="X52" s="6"/>
      <c r="Y52" s="6"/>
      <c r="Z52" s="6"/>
    </row>
    <row r="53" spans="1:26" ht="12.75" customHeight="1">
      <c r="A53" s="6"/>
      <c r="B53" s="20"/>
      <c r="C53" s="21"/>
      <c r="D53" s="21"/>
      <c r="E53" s="21"/>
      <c r="F53" s="21"/>
      <c r="G53" s="21"/>
      <c r="H53" s="21"/>
      <c r="I53" s="21"/>
      <c r="J53" s="21"/>
      <c r="K53" s="21"/>
      <c r="L53" s="21"/>
      <c r="M53" s="21"/>
      <c r="N53" s="21"/>
      <c r="O53" s="79"/>
      <c r="P53" s="6"/>
      <c r="Q53" s="6"/>
      <c r="R53" s="6"/>
      <c r="S53" s="6"/>
      <c r="T53" s="6"/>
      <c r="U53" s="6"/>
      <c r="V53" s="6"/>
      <c r="W53" s="6"/>
      <c r="X53" s="6"/>
      <c r="Y53" s="6"/>
      <c r="Z53" s="6"/>
    </row>
    <row r="54" spans="1:26" ht="12.75" customHeight="1">
      <c r="A54" s="6"/>
      <c r="B54" s="20"/>
      <c r="C54" s="21"/>
      <c r="D54" s="21"/>
      <c r="E54" s="21"/>
      <c r="F54" s="21"/>
      <c r="G54" s="21"/>
      <c r="H54" s="21"/>
      <c r="I54" s="21"/>
      <c r="J54" s="21"/>
      <c r="K54" s="21"/>
      <c r="L54" s="21"/>
      <c r="M54" s="21"/>
      <c r="N54" s="21"/>
      <c r="O54" s="79"/>
      <c r="P54" s="6"/>
      <c r="Q54" s="6"/>
      <c r="R54" s="6"/>
      <c r="S54" s="6"/>
      <c r="T54" s="6"/>
      <c r="U54" s="6"/>
      <c r="V54" s="6"/>
      <c r="W54" s="6"/>
      <c r="X54" s="6"/>
      <c r="Y54" s="6"/>
      <c r="Z54" s="6"/>
    </row>
    <row r="55" spans="1:26" ht="12.75" customHeight="1">
      <c r="A55" s="6"/>
      <c r="B55" s="20"/>
      <c r="C55" s="21"/>
      <c r="D55" s="21"/>
      <c r="E55" s="21"/>
      <c r="F55" s="21"/>
      <c r="G55" s="21"/>
      <c r="H55" s="21"/>
      <c r="I55" s="21"/>
      <c r="J55" s="21"/>
      <c r="K55" s="21"/>
      <c r="L55" s="21"/>
      <c r="M55" s="21"/>
      <c r="N55" s="21"/>
      <c r="O55" s="79"/>
      <c r="P55" s="6"/>
      <c r="Q55" s="6"/>
      <c r="R55" s="6"/>
      <c r="S55" s="6"/>
      <c r="T55" s="6"/>
      <c r="U55" s="6"/>
      <c r="V55" s="6"/>
      <c r="W55" s="6"/>
      <c r="X55" s="6"/>
      <c r="Y55" s="6"/>
      <c r="Z55" s="6"/>
    </row>
    <row r="56" spans="1:26" ht="12.75" customHeight="1">
      <c r="A56" s="6"/>
      <c r="B56" s="20"/>
      <c r="C56" s="21"/>
      <c r="D56" s="21"/>
      <c r="E56" s="21"/>
      <c r="F56" s="21"/>
      <c r="G56" s="21"/>
      <c r="H56" s="21"/>
      <c r="I56" s="21"/>
      <c r="J56" s="21"/>
      <c r="K56" s="21"/>
      <c r="L56" s="21"/>
      <c r="M56" s="21"/>
      <c r="N56" s="21"/>
      <c r="O56" s="79"/>
      <c r="P56" s="6"/>
      <c r="Q56" s="6"/>
      <c r="R56" s="6"/>
      <c r="S56" s="6"/>
      <c r="T56" s="6"/>
      <c r="U56" s="6"/>
      <c r="V56" s="6"/>
      <c r="W56" s="6"/>
      <c r="X56" s="6"/>
      <c r="Y56" s="6"/>
      <c r="Z56" s="6"/>
    </row>
    <row r="57" spans="1:26" ht="12.75" customHeight="1">
      <c r="A57" s="6"/>
      <c r="B57" s="20"/>
      <c r="C57" s="21"/>
      <c r="D57" s="21"/>
      <c r="E57" s="21"/>
      <c r="F57" s="21"/>
      <c r="G57" s="21"/>
      <c r="H57" s="21"/>
      <c r="I57" s="21"/>
      <c r="J57" s="21"/>
      <c r="K57" s="21"/>
      <c r="L57" s="21"/>
      <c r="M57" s="21"/>
      <c r="N57" s="21"/>
      <c r="O57" s="79"/>
      <c r="P57" s="6"/>
      <c r="Q57" s="6"/>
      <c r="R57" s="6"/>
      <c r="S57" s="6"/>
      <c r="T57" s="6"/>
      <c r="U57" s="6"/>
      <c r="V57" s="6"/>
      <c r="W57" s="6"/>
      <c r="X57" s="6"/>
      <c r="Y57" s="6"/>
      <c r="Z57" s="6"/>
    </row>
    <row r="58" spans="1:26" ht="12.75" customHeight="1">
      <c r="A58" s="6"/>
      <c r="B58" s="20"/>
      <c r="C58" s="21"/>
      <c r="D58" s="21"/>
      <c r="E58" s="21"/>
      <c r="F58" s="21"/>
      <c r="G58" s="21"/>
      <c r="H58" s="21"/>
      <c r="I58" s="21"/>
      <c r="J58" s="21"/>
      <c r="K58" s="21"/>
      <c r="L58" s="21"/>
      <c r="M58" s="21"/>
      <c r="N58" s="21"/>
      <c r="O58" s="79"/>
      <c r="P58" s="6"/>
      <c r="Q58" s="6"/>
      <c r="R58" s="6"/>
      <c r="S58" s="6"/>
      <c r="T58" s="6"/>
      <c r="U58" s="6"/>
      <c r="V58" s="6"/>
      <c r="W58" s="6"/>
      <c r="X58" s="6"/>
      <c r="Y58" s="6"/>
      <c r="Z58" s="6"/>
    </row>
    <row r="59" spans="1:26" ht="12.75" customHeight="1">
      <c r="A59" s="6"/>
      <c r="B59" s="20"/>
      <c r="C59" s="21"/>
      <c r="D59" s="21"/>
      <c r="E59" s="21"/>
      <c r="F59" s="21"/>
      <c r="G59" s="21"/>
      <c r="H59" s="21"/>
      <c r="I59" s="21"/>
      <c r="J59" s="21"/>
      <c r="K59" s="21"/>
      <c r="L59" s="21"/>
      <c r="M59" s="21"/>
      <c r="N59" s="21"/>
      <c r="O59" s="79"/>
      <c r="P59" s="6"/>
      <c r="Q59" s="6"/>
      <c r="R59" s="6"/>
      <c r="S59" s="6"/>
      <c r="T59" s="6"/>
      <c r="U59" s="6"/>
      <c r="V59" s="6"/>
      <c r="W59" s="6"/>
      <c r="X59" s="6"/>
      <c r="Y59" s="6"/>
      <c r="Z59" s="6"/>
    </row>
    <row r="60" spans="1:26" ht="12.75" customHeight="1">
      <c r="A60" s="6"/>
      <c r="B60" s="20"/>
      <c r="C60" s="21"/>
      <c r="D60" s="21"/>
      <c r="E60" s="21"/>
      <c r="F60" s="21"/>
      <c r="G60" s="21"/>
      <c r="H60" s="21"/>
      <c r="I60" s="21"/>
      <c r="J60" s="21"/>
      <c r="K60" s="21"/>
      <c r="L60" s="21"/>
      <c r="M60" s="21"/>
      <c r="N60" s="21"/>
      <c r="O60" s="79"/>
      <c r="P60" s="6"/>
      <c r="Q60" s="6"/>
      <c r="R60" s="6"/>
      <c r="S60" s="6"/>
      <c r="T60" s="6"/>
      <c r="U60" s="6"/>
      <c r="V60" s="6"/>
      <c r="W60" s="6"/>
      <c r="X60" s="6"/>
      <c r="Y60" s="6"/>
      <c r="Z60" s="6"/>
    </row>
    <row r="61" spans="1:26" ht="12.75" customHeight="1">
      <c r="A61" s="6"/>
      <c r="B61" s="20"/>
      <c r="C61" s="21"/>
      <c r="D61" s="21"/>
      <c r="E61" s="21"/>
      <c r="F61" s="21"/>
      <c r="G61" s="21"/>
      <c r="H61" s="21"/>
      <c r="I61" s="21"/>
      <c r="J61" s="21"/>
      <c r="K61" s="21"/>
      <c r="L61" s="21"/>
      <c r="M61" s="21"/>
      <c r="N61" s="21"/>
      <c r="O61" s="79"/>
      <c r="P61" s="6"/>
      <c r="Q61" s="6"/>
      <c r="R61" s="6"/>
      <c r="S61" s="6"/>
      <c r="T61" s="6"/>
      <c r="U61" s="6"/>
      <c r="V61" s="6"/>
      <c r="W61" s="6"/>
      <c r="X61" s="6"/>
      <c r="Y61" s="6"/>
      <c r="Z61" s="6"/>
    </row>
    <row r="62" spans="1:26" ht="12.75" customHeight="1">
      <c r="A62" s="6"/>
      <c r="B62" s="20"/>
      <c r="C62" s="21"/>
      <c r="D62" s="21"/>
      <c r="E62" s="21"/>
      <c r="F62" s="21"/>
      <c r="G62" s="21"/>
      <c r="H62" s="21"/>
      <c r="I62" s="21"/>
      <c r="J62" s="21"/>
      <c r="K62" s="21"/>
      <c r="L62" s="21"/>
      <c r="M62" s="21"/>
      <c r="N62" s="21"/>
      <c r="O62" s="79"/>
      <c r="P62" s="6"/>
      <c r="Q62" s="6"/>
      <c r="R62" s="6"/>
      <c r="S62" s="6"/>
      <c r="T62" s="6"/>
      <c r="U62" s="6"/>
      <c r="V62" s="6"/>
      <c r="W62" s="6"/>
      <c r="X62" s="6"/>
      <c r="Y62" s="6"/>
      <c r="Z62" s="6"/>
    </row>
    <row r="63" spans="1:26" ht="12.75" customHeight="1">
      <c r="A63" s="6"/>
      <c r="B63" s="20"/>
      <c r="C63" s="21"/>
      <c r="D63" s="21"/>
      <c r="E63" s="21"/>
      <c r="F63" s="21"/>
      <c r="G63" s="21"/>
      <c r="H63" s="21"/>
      <c r="I63" s="21"/>
      <c r="J63" s="21"/>
      <c r="K63" s="21"/>
      <c r="L63" s="21"/>
      <c r="M63" s="21"/>
      <c r="N63" s="21"/>
      <c r="O63" s="79"/>
      <c r="P63" s="6"/>
      <c r="Q63" s="6"/>
      <c r="R63" s="6"/>
      <c r="S63" s="6"/>
      <c r="T63" s="6"/>
      <c r="U63" s="6"/>
      <c r="V63" s="6"/>
      <c r="W63" s="6"/>
      <c r="X63" s="6"/>
      <c r="Y63" s="6"/>
      <c r="Z63" s="6"/>
    </row>
    <row r="64" spans="1:26" ht="12.75" customHeight="1">
      <c r="A64" s="6"/>
      <c r="B64" s="20"/>
      <c r="C64" s="21"/>
      <c r="D64" s="21"/>
      <c r="E64" s="21"/>
      <c r="F64" s="21"/>
      <c r="G64" s="21"/>
      <c r="H64" s="21"/>
      <c r="I64" s="21"/>
      <c r="J64" s="21"/>
      <c r="K64" s="21"/>
      <c r="L64" s="21"/>
      <c r="M64" s="21"/>
      <c r="N64" s="21"/>
      <c r="O64" s="79"/>
      <c r="P64" s="6"/>
      <c r="Q64" s="6"/>
      <c r="R64" s="6"/>
      <c r="S64" s="6"/>
      <c r="T64" s="6"/>
      <c r="U64" s="6"/>
      <c r="V64" s="6"/>
      <c r="W64" s="6"/>
      <c r="X64" s="6"/>
      <c r="Y64" s="6"/>
      <c r="Z64" s="6"/>
    </row>
    <row r="65" spans="1:26" ht="12.75" customHeight="1">
      <c r="A65" s="6"/>
      <c r="B65" s="20"/>
      <c r="C65" s="21"/>
      <c r="D65" s="21"/>
      <c r="E65" s="21"/>
      <c r="F65" s="21"/>
      <c r="G65" s="21"/>
      <c r="H65" s="21"/>
      <c r="I65" s="21"/>
      <c r="J65" s="21"/>
      <c r="K65" s="21"/>
      <c r="L65" s="21"/>
      <c r="M65" s="21"/>
      <c r="N65" s="21"/>
      <c r="O65" s="79"/>
      <c r="P65" s="6"/>
      <c r="Q65" s="6"/>
      <c r="R65" s="6"/>
      <c r="S65" s="6"/>
      <c r="T65" s="6"/>
      <c r="U65" s="6"/>
      <c r="V65" s="6"/>
      <c r="W65" s="6"/>
      <c r="X65" s="6"/>
      <c r="Y65" s="6"/>
      <c r="Z65" s="6"/>
    </row>
    <row r="66" spans="1:26" ht="12.75" customHeight="1">
      <c r="A66" s="6"/>
      <c r="B66" s="20"/>
      <c r="C66" s="21"/>
      <c r="D66" s="21"/>
      <c r="E66" s="21"/>
      <c r="F66" s="21"/>
      <c r="G66" s="21"/>
      <c r="H66" s="21"/>
      <c r="I66" s="21"/>
      <c r="J66" s="21"/>
      <c r="K66" s="21"/>
      <c r="L66" s="21"/>
      <c r="M66" s="21"/>
      <c r="N66" s="21"/>
      <c r="O66" s="79"/>
      <c r="P66" s="6"/>
      <c r="Q66" s="6"/>
      <c r="R66" s="6"/>
      <c r="S66" s="6"/>
      <c r="T66" s="6"/>
      <c r="U66" s="6"/>
      <c r="V66" s="6"/>
      <c r="W66" s="6"/>
      <c r="X66" s="6"/>
      <c r="Y66" s="6"/>
      <c r="Z66" s="6"/>
    </row>
    <row r="67" spans="1:26" ht="12.75" customHeight="1">
      <c r="A67" s="6"/>
      <c r="B67" s="20"/>
      <c r="C67" s="21"/>
      <c r="D67" s="21"/>
      <c r="E67" s="21"/>
      <c r="F67" s="21"/>
      <c r="G67" s="21"/>
      <c r="H67" s="21"/>
      <c r="I67" s="21"/>
      <c r="J67" s="21"/>
      <c r="K67" s="21"/>
      <c r="L67" s="21"/>
      <c r="M67" s="21"/>
      <c r="N67" s="21"/>
      <c r="O67" s="79"/>
      <c r="P67" s="6"/>
      <c r="Q67" s="6"/>
      <c r="R67" s="6"/>
      <c r="S67" s="6"/>
      <c r="T67" s="6"/>
      <c r="U67" s="6"/>
      <c r="V67" s="6"/>
      <c r="W67" s="6"/>
      <c r="X67" s="6"/>
      <c r="Y67" s="6"/>
      <c r="Z67" s="6"/>
    </row>
    <row r="68" spans="1:26" ht="12.75" customHeight="1">
      <c r="A68" s="6"/>
      <c r="B68" s="20"/>
      <c r="C68" s="21"/>
      <c r="D68" s="21"/>
      <c r="E68" s="21"/>
      <c r="F68" s="21"/>
      <c r="G68" s="21"/>
      <c r="H68" s="21"/>
      <c r="I68" s="21"/>
      <c r="J68" s="21"/>
      <c r="K68" s="21"/>
      <c r="L68" s="21"/>
      <c r="M68" s="21"/>
      <c r="N68" s="21"/>
      <c r="O68" s="79"/>
      <c r="P68" s="6"/>
      <c r="Q68" s="6"/>
      <c r="R68" s="6"/>
      <c r="S68" s="6"/>
      <c r="T68" s="6"/>
      <c r="U68" s="6"/>
      <c r="V68" s="6"/>
      <c r="W68" s="6"/>
      <c r="X68" s="6"/>
      <c r="Y68" s="6"/>
      <c r="Z68" s="6"/>
    </row>
    <row r="69" spans="1:26" ht="12.75" customHeight="1">
      <c r="A69" s="6"/>
      <c r="B69" s="20"/>
      <c r="C69" s="21"/>
      <c r="D69" s="21"/>
      <c r="E69" s="21"/>
      <c r="F69" s="21"/>
      <c r="G69" s="21"/>
      <c r="H69" s="21"/>
      <c r="I69" s="21"/>
      <c r="J69" s="21"/>
      <c r="K69" s="21"/>
      <c r="L69" s="21"/>
      <c r="M69" s="21"/>
      <c r="N69" s="21"/>
      <c r="O69" s="79"/>
      <c r="P69" s="6"/>
      <c r="Q69" s="6"/>
      <c r="R69" s="6"/>
      <c r="S69" s="6"/>
      <c r="T69" s="6"/>
      <c r="U69" s="6"/>
      <c r="V69" s="6"/>
      <c r="W69" s="6"/>
      <c r="X69" s="6"/>
      <c r="Y69" s="6"/>
      <c r="Z69" s="6"/>
    </row>
    <row r="70" spans="1:26" ht="12.75" customHeight="1">
      <c r="A70" s="6"/>
      <c r="B70" s="20"/>
      <c r="C70" s="21"/>
      <c r="D70" s="21"/>
      <c r="E70" s="21"/>
      <c r="F70" s="21"/>
      <c r="G70" s="21"/>
      <c r="H70" s="21"/>
      <c r="I70" s="21"/>
      <c r="J70" s="21"/>
      <c r="K70" s="21"/>
      <c r="L70" s="21"/>
      <c r="M70" s="21"/>
      <c r="N70" s="21"/>
      <c r="O70" s="79"/>
      <c r="P70" s="6"/>
      <c r="Q70" s="6"/>
      <c r="R70" s="6"/>
      <c r="S70" s="6"/>
      <c r="T70" s="6"/>
      <c r="U70" s="6"/>
      <c r="V70" s="6"/>
      <c r="W70" s="6"/>
      <c r="X70" s="6"/>
      <c r="Y70" s="6"/>
      <c r="Z70" s="6"/>
    </row>
    <row r="71" spans="1:26" ht="12.75" customHeight="1">
      <c r="A71" s="6"/>
      <c r="B71" s="20"/>
      <c r="C71" s="21"/>
      <c r="D71" s="21"/>
      <c r="E71" s="21"/>
      <c r="F71" s="21"/>
      <c r="G71" s="21"/>
      <c r="H71" s="21"/>
      <c r="I71" s="21"/>
      <c r="J71" s="21"/>
      <c r="K71" s="21"/>
      <c r="L71" s="21"/>
      <c r="M71" s="21"/>
      <c r="N71" s="21"/>
      <c r="O71" s="79"/>
      <c r="P71" s="6"/>
      <c r="Q71" s="6"/>
      <c r="R71" s="6"/>
      <c r="S71" s="6"/>
      <c r="T71" s="6"/>
      <c r="U71" s="6"/>
      <c r="V71" s="6"/>
      <c r="W71" s="6"/>
      <c r="X71" s="6"/>
      <c r="Y71" s="6"/>
      <c r="Z71" s="6"/>
    </row>
    <row r="72" spans="1:26" ht="12.75" customHeight="1">
      <c r="A72" s="6"/>
      <c r="B72" s="20"/>
      <c r="C72" s="21"/>
      <c r="D72" s="21"/>
      <c r="E72" s="21"/>
      <c r="F72" s="21"/>
      <c r="G72" s="21"/>
      <c r="H72" s="21"/>
      <c r="I72" s="21"/>
      <c r="J72" s="21"/>
      <c r="K72" s="21"/>
      <c r="L72" s="21"/>
      <c r="M72" s="21"/>
      <c r="N72" s="21"/>
      <c r="O72" s="79"/>
      <c r="P72" s="6"/>
      <c r="Q72" s="6"/>
      <c r="R72" s="6"/>
      <c r="S72" s="6"/>
      <c r="T72" s="6"/>
      <c r="U72" s="6"/>
      <c r="V72" s="6"/>
      <c r="W72" s="6"/>
      <c r="X72" s="6"/>
      <c r="Y72" s="6"/>
      <c r="Z72" s="6"/>
    </row>
    <row r="73" spans="1:26" ht="12.75" customHeight="1">
      <c r="A73" s="6"/>
      <c r="B73" s="20"/>
      <c r="C73" s="21"/>
      <c r="D73" s="21"/>
      <c r="E73" s="21"/>
      <c r="F73" s="21"/>
      <c r="G73" s="21"/>
      <c r="H73" s="21"/>
      <c r="I73" s="21"/>
      <c r="J73" s="21"/>
      <c r="K73" s="21"/>
      <c r="L73" s="21"/>
      <c r="M73" s="21"/>
      <c r="N73" s="21"/>
      <c r="O73" s="79"/>
      <c r="P73" s="6"/>
      <c r="Q73" s="6"/>
      <c r="R73" s="6"/>
      <c r="S73" s="6"/>
      <c r="T73" s="6"/>
      <c r="U73" s="6"/>
      <c r="V73" s="6"/>
      <c r="W73" s="6"/>
      <c r="X73" s="6"/>
      <c r="Y73" s="6"/>
      <c r="Z73" s="6"/>
    </row>
    <row r="74" spans="1:26" ht="12.75" customHeight="1">
      <c r="A74" s="6"/>
      <c r="B74" s="20"/>
      <c r="C74" s="21"/>
      <c r="D74" s="21"/>
      <c r="E74" s="21"/>
      <c r="F74" s="21"/>
      <c r="G74" s="21"/>
      <c r="H74" s="21"/>
      <c r="I74" s="21"/>
      <c r="J74" s="21"/>
      <c r="K74" s="21"/>
      <c r="L74" s="21"/>
      <c r="M74" s="21"/>
      <c r="N74" s="21"/>
      <c r="O74" s="79"/>
      <c r="P74" s="6"/>
      <c r="Q74" s="6"/>
      <c r="R74" s="6"/>
      <c r="S74" s="6"/>
      <c r="T74" s="6"/>
      <c r="U74" s="6"/>
      <c r="V74" s="6"/>
      <c r="W74" s="6"/>
      <c r="X74" s="6"/>
      <c r="Y74" s="6"/>
      <c r="Z74" s="6"/>
    </row>
    <row r="75" spans="1:26" ht="12.75" customHeight="1">
      <c r="A75" s="6"/>
      <c r="B75" s="20"/>
      <c r="C75" s="21"/>
      <c r="D75" s="21"/>
      <c r="E75" s="21"/>
      <c r="F75" s="21"/>
      <c r="G75" s="21"/>
      <c r="H75" s="21"/>
      <c r="I75" s="21"/>
      <c r="J75" s="21"/>
      <c r="K75" s="21"/>
      <c r="L75" s="21"/>
      <c r="M75" s="21"/>
      <c r="N75" s="21"/>
      <c r="O75" s="79"/>
      <c r="P75" s="6"/>
      <c r="Q75" s="6"/>
      <c r="R75" s="6"/>
      <c r="S75" s="6"/>
      <c r="T75" s="6"/>
      <c r="U75" s="6"/>
      <c r="V75" s="6"/>
      <c r="W75" s="6"/>
      <c r="X75" s="6"/>
      <c r="Y75" s="6"/>
      <c r="Z75" s="6"/>
    </row>
    <row r="76" spans="1:26" ht="12.75" customHeight="1">
      <c r="A76" s="6"/>
      <c r="B76" s="20"/>
      <c r="C76" s="21"/>
      <c r="D76" s="21"/>
      <c r="E76" s="21"/>
      <c r="F76" s="21"/>
      <c r="G76" s="21"/>
      <c r="H76" s="21"/>
      <c r="I76" s="21"/>
      <c r="J76" s="21"/>
      <c r="K76" s="21"/>
      <c r="L76" s="21"/>
      <c r="M76" s="21"/>
      <c r="N76" s="21"/>
      <c r="O76" s="79"/>
      <c r="P76" s="6"/>
      <c r="Q76" s="6"/>
      <c r="R76" s="6"/>
      <c r="S76" s="6"/>
      <c r="T76" s="6"/>
      <c r="U76" s="6"/>
      <c r="V76" s="6"/>
      <c r="W76" s="6"/>
      <c r="X76" s="6"/>
      <c r="Y76" s="6"/>
      <c r="Z76" s="6"/>
    </row>
    <row r="77" spans="1:26" ht="12.75" customHeight="1">
      <c r="A77" s="6"/>
      <c r="B77" s="20"/>
      <c r="C77" s="21"/>
      <c r="D77" s="21"/>
      <c r="E77" s="21"/>
      <c r="F77" s="21"/>
      <c r="G77" s="21"/>
      <c r="H77" s="21"/>
      <c r="I77" s="21"/>
      <c r="J77" s="21"/>
      <c r="K77" s="21"/>
      <c r="L77" s="21"/>
      <c r="M77" s="21"/>
      <c r="N77" s="21"/>
      <c r="O77" s="79"/>
      <c r="P77" s="6"/>
      <c r="Q77" s="6"/>
      <c r="R77" s="6"/>
      <c r="S77" s="6"/>
      <c r="T77" s="6"/>
      <c r="U77" s="6"/>
      <c r="V77" s="6"/>
      <c r="W77" s="6"/>
      <c r="X77" s="6"/>
      <c r="Y77" s="6"/>
      <c r="Z77" s="6"/>
    </row>
    <row r="78" spans="1:26" ht="12.75" customHeight="1">
      <c r="A78" s="6"/>
      <c r="B78" s="20"/>
      <c r="C78" s="21"/>
      <c r="D78" s="21"/>
      <c r="E78" s="21"/>
      <c r="F78" s="21"/>
      <c r="G78" s="21"/>
      <c r="H78" s="21"/>
      <c r="I78" s="21"/>
      <c r="J78" s="21"/>
      <c r="K78" s="21"/>
      <c r="L78" s="21"/>
      <c r="M78" s="21"/>
      <c r="N78" s="21"/>
      <c r="O78" s="79"/>
      <c r="P78" s="6"/>
      <c r="Q78" s="6"/>
      <c r="R78" s="6"/>
      <c r="S78" s="6"/>
      <c r="T78" s="6"/>
      <c r="U78" s="6"/>
      <c r="V78" s="6"/>
      <c r="W78" s="6"/>
      <c r="X78" s="6"/>
      <c r="Y78" s="6"/>
      <c r="Z78" s="6"/>
    </row>
    <row r="79" spans="1:26" ht="12.75" customHeight="1">
      <c r="A79" s="6"/>
      <c r="B79" s="20"/>
      <c r="C79" s="21"/>
      <c r="D79" s="21"/>
      <c r="E79" s="21"/>
      <c r="F79" s="21"/>
      <c r="G79" s="21"/>
      <c r="H79" s="21"/>
      <c r="I79" s="21"/>
      <c r="J79" s="21"/>
      <c r="K79" s="21"/>
      <c r="L79" s="21"/>
      <c r="M79" s="21"/>
      <c r="N79" s="21"/>
      <c r="O79" s="79"/>
      <c r="P79" s="6"/>
      <c r="Q79" s="6"/>
      <c r="R79" s="6"/>
      <c r="S79" s="6"/>
      <c r="T79" s="6"/>
      <c r="U79" s="6"/>
      <c r="V79" s="6"/>
      <c r="W79" s="6"/>
      <c r="X79" s="6"/>
      <c r="Y79" s="6"/>
      <c r="Z79" s="6"/>
    </row>
    <row r="80" spans="1:26" ht="12.75" customHeight="1">
      <c r="A80" s="6"/>
      <c r="B80" s="20"/>
      <c r="C80" s="21"/>
      <c r="D80" s="21"/>
      <c r="E80" s="21"/>
      <c r="F80" s="21"/>
      <c r="G80" s="21"/>
      <c r="H80" s="21"/>
      <c r="I80" s="21"/>
      <c r="J80" s="21"/>
      <c r="K80" s="21"/>
      <c r="L80" s="21"/>
      <c r="M80" s="21"/>
      <c r="N80" s="21"/>
      <c r="O80" s="79"/>
      <c r="P80" s="6"/>
      <c r="Q80" s="6"/>
      <c r="R80" s="6"/>
      <c r="S80" s="6"/>
      <c r="T80" s="6"/>
      <c r="U80" s="6"/>
      <c r="V80" s="6"/>
      <c r="W80" s="6"/>
      <c r="X80" s="6"/>
      <c r="Y80" s="6"/>
      <c r="Z80" s="6"/>
    </row>
    <row r="81" spans="1:26" ht="12.75" customHeight="1">
      <c r="A81" s="6"/>
      <c r="B81" s="20"/>
      <c r="C81" s="21"/>
      <c r="D81" s="21"/>
      <c r="E81" s="21"/>
      <c r="F81" s="21"/>
      <c r="G81" s="21"/>
      <c r="H81" s="21"/>
      <c r="I81" s="21"/>
      <c r="J81" s="21"/>
      <c r="K81" s="21"/>
      <c r="L81" s="21"/>
      <c r="M81" s="21"/>
      <c r="N81" s="21"/>
      <c r="O81" s="79"/>
      <c r="P81" s="6"/>
      <c r="Q81" s="6"/>
      <c r="R81" s="6"/>
      <c r="S81" s="6"/>
      <c r="T81" s="6"/>
      <c r="U81" s="6"/>
      <c r="V81" s="6"/>
      <c r="W81" s="6"/>
      <c r="X81" s="6"/>
      <c r="Y81" s="6"/>
      <c r="Z81" s="6"/>
    </row>
    <row r="82" spans="1:26" ht="12.75" customHeight="1">
      <c r="A82" s="6"/>
      <c r="B82" s="20"/>
      <c r="C82" s="21"/>
      <c r="D82" s="21"/>
      <c r="E82" s="21"/>
      <c r="F82" s="21"/>
      <c r="G82" s="21"/>
      <c r="H82" s="21"/>
      <c r="I82" s="21"/>
      <c r="J82" s="21"/>
      <c r="K82" s="21"/>
      <c r="L82" s="21"/>
      <c r="M82" s="21"/>
      <c r="N82" s="21"/>
      <c r="O82" s="79"/>
      <c r="P82" s="6"/>
      <c r="Q82" s="6"/>
      <c r="R82" s="6"/>
      <c r="S82" s="6"/>
      <c r="T82" s="6"/>
      <c r="U82" s="6"/>
      <c r="V82" s="6"/>
      <c r="W82" s="6"/>
      <c r="X82" s="6"/>
      <c r="Y82" s="6"/>
      <c r="Z82" s="6"/>
    </row>
    <row r="83" spans="1:26" ht="12.75" customHeight="1">
      <c r="A83" s="6"/>
      <c r="B83" s="20"/>
      <c r="C83" s="21"/>
      <c r="D83" s="21"/>
      <c r="E83" s="21"/>
      <c r="F83" s="21"/>
      <c r="G83" s="21"/>
      <c r="H83" s="21"/>
      <c r="I83" s="21"/>
      <c r="J83" s="21"/>
      <c r="K83" s="21"/>
      <c r="L83" s="21"/>
      <c r="M83" s="21"/>
      <c r="N83" s="21"/>
      <c r="O83" s="79"/>
      <c r="P83" s="6"/>
      <c r="Q83" s="6"/>
      <c r="R83" s="6"/>
      <c r="S83" s="6"/>
      <c r="T83" s="6"/>
      <c r="U83" s="6"/>
      <c r="V83" s="6"/>
      <c r="W83" s="6"/>
      <c r="X83" s="6"/>
      <c r="Y83" s="6"/>
      <c r="Z83" s="6"/>
    </row>
    <row r="84" spans="1:26" ht="12.75" customHeight="1">
      <c r="A84" s="6"/>
      <c r="B84" s="20"/>
      <c r="C84" s="21"/>
      <c r="D84" s="21"/>
      <c r="E84" s="21"/>
      <c r="F84" s="21"/>
      <c r="G84" s="21"/>
      <c r="H84" s="21"/>
      <c r="I84" s="21"/>
      <c r="J84" s="21"/>
      <c r="K84" s="21"/>
      <c r="L84" s="21"/>
      <c r="M84" s="21"/>
      <c r="N84" s="21"/>
      <c r="O84" s="79"/>
      <c r="P84" s="6"/>
      <c r="Q84" s="6"/>
      <c r="R84" s="6"/>
      <c r="S84" s="6"/>
      <c r="T84" s="6"/>
      <c r="U84" s="6"/>
      <c r="V84" s="6"/>
      <c r="W84" s="6"/>
      <c r="X84" s="6"/>
      <c r="Y84" s="6"/>
      <c r="Z84" s="6"/>
    </row>
    <row r="85" spans="1:26" ht="12.75" customHeight="1">
      <c r="A85" s="6"/>
      <c r="B85" s="20"/>
      <c r="C85" s="21"/>
      <c r="D85" s="21"/>
      <c r="E85" s="21"/>
      <c r="F85" s="21"/>
      <c r="G85" s="21"/>
      <c r="H85" s="21"/>
      <c r="I85" s="21"/>
      <c r="J85" s="21"/>
      <c r="K85" s="21"/>
      <c r="L85" s="21"/>
      <c r="M85" s="21"/>
      <c r="N85" s="21"/>
      <c r="O85" s="79"/>
      <c r="P85" s="6"/>
      <c r="Q85" s="6"/>
      <c r="R85" s="6"/>
      <c r="S85" s="6"/>
      <c r="T85" s="6"/>
      <c r="U85" s="6"/>
      <c r="V85" s="6"/>
      <c r="W85" s="6"/>
      <c r="X85" s="6"/>
      <c r="Y85" s="6"/>
      <c r="Z85" s="6"/>
    </row>
    <row r="86" spans="1:26" ht="12.75" customHeight="1">
      <c r="A86" s="6"/>
      <c r="B86" s="20"/>
      <c r="C86" s="21"/>
      <c r="D86" s="21"/>
      <c r="E86" s="21"/>
      <c r="F86" s="21"/>
      <c r="G86" s="21"/>
      <c r="H86" s="21"/>
      <c r="I86" s="21"/>
      <c r="J86" s="21"/>
      <c r="K86" s="21"/>
      <c r="L86" s="21"/>
      <c r="M86" s="21"/>
      <c r="N86" s="21"/>
      <c r="O86" s="79"/>
      <c r="P86" s="6"/>
      <c r="Q86" s="6"/>
      <c r="R86" s="6"/>
      <c r="S86" s="6"/>
      <c r="T86" s="6"/>
      <c r="U86" s="6"/>
      <c r="V86" s="6"/>
      <c r="W86" s="6"/>
      <c r="X86" s="6"/>
      <c r="Y86" s="6"/>
      <c r="Z86" s="6"/>
    </row>
    <row r="87" spans="1:26" ht="12.75" customHeight="1">
      <c r="A87" s="6"/>
      <c r="B87" s="20"/>
      <c r="C87" s="21"/>
      <c r="D87" s="21"/>
      <c r="E87" s="21"/>
      <c r="F87" s="21"/>
      <c r="G87" s="21"/>
      <c r="H87" s="21"/>
      <c r="I87" s="21"/>
      <c r="J87" s="21"/>
      <c r="K87" s="21"/>
      <c r="L87" s="21"/>
      <c r="M87" s="21"/>
      <c r="N87" s="21"/>
      <c r="O87" s="79"/>
      <c r="P87" s="6"/>
      <c r="Q87" s="6"/>
      <c r="R87" s="6"/>
      <c r="S87" s="6"/>
      <c r="T87" s="6"/>
      <c r="U87" s="6"/>
      <c r="V87" s="6"/>
      <c r="W87" s="6"/>
      <c r="X87" s="6"/>
      <c r="Y87" s="6"/>
      <c r="Z87" s="6"/>
    </row>
    <row r="88" spans="1:26" ht="12.75" customHeight="1">
      <c r="A88" s="6"/>
      <c r="B88" s="20"/>
      <c r="C88" s="21"/>
      <c r="D88" s="21"/>
      <c r="E88" s="21"/>
      <c r="F88" s="21"/>
      <c r="G88" s="21"/>
      <c r="H88" s="21"/>
      <c r="I88" s="21"/>
      <c r="J88" s="21"/>
      <c r="K88" s="21"/>
      <c r="L88" s="21"/>
      <c r="M88" s="21"/>
      <c r="N88" s="21"/>
      <c r="O88" s="79"/>
      <c r="P88" s="6"/>
      <c r="Q88" s="6"/>
      <c r="R88" s="6"/>
      <c r="S88" s="6"/>
      <c r="T88" s="6"/>
      <c r="U88" s="6"/>
      <c r="V88" s="6"/>
      <c r="W88" s="6"/>
      <c r="X88" s="6"/>
      <c r="Y88" s="6"/>
      <c r="Z88" s="6"/>
    </row>
    <row r="89" spans="1:26" ht="12.75" customHeight="1">
      <c r="A89" s="6"/>
      <c r="B89" s="20"/>
      <c r="C89" s="21"/>
      <c r="D89" s="21"/>
      <c r="E89" s="21"/>
      <c r="F89" s="21"/>
      <c r="G89" s="21"/>
      <c r="H89" s="21"/>
      <c r="I89" s="21"/>
      <c r="J89" s="21"/>
      <c r="K89" s="21"/>
      <c r="L89" s="21"/>
      <c r="M89" s="21"/>
      <c r="N89" s="21"/>
      <c r="O89" s="79"/>
      <c r="P89" s="6"/>
      <c r="Q89" s="6"/>
      <c r="R89" s="6"/>
      <c r="S89" s="6"/>
      <c r="T89" s="6"/>
      <c r="U89" s="6"/>
      <c r="V89" s="6"/>
      <c r="W89" s="6"/>
      <c r="X89" s="6"/>
      <c r="Y89" s="6"/>
      <c r="Z89" s="6"/>
    </row>
    <row r="90" spans="1:26" ht="12.75" customHeight="1">
      <c r="A90" s="6"/>
      <c r="B90" s="20"/>
      <c r="C90" s="21"/>
      <c r="D90" s="21"/>
      <c r="E90" s="21"/>
      <c r="F90" s="21"/>
      <c r="G90" s="21"/>
      <c r="H90" s="21"/>
      <c r="I90" s="21"/>
      <c r="J90" s="21"/>
      <c r="K90" s="21"/>
      <c r="L90" s="21"/>
      <c r="M90" s="21"/>
      <c r="N90" s="21"/>
      <c r="O90" s="79"/>
      <c r="P90" s="6"/>
      <c r="Q90" s="6"/>
      <c r="R90" s="6"/>
      <c r="S90" s="6"/>
      <c r="T90" s="6"/>
      <c r="U90" s="6"/>
      <c r="V90" s="6"/>
      <c r="W90" s="6"/>
      <c r="X90" s="6"/>
      <c r="Y90" s="6"/>
      <c r="Z90" s="6"/>
    </row>
    <row r="91" spans="1:26" ht="12.75" customHeight="1">
      <c r="A91" s="6"/>
      <c r="B91" s="20"/>
      <c r="C91" s="21"/>
      <c r="D91" s="21"/>
      <c r="E91" s="21"/>
      <c r="F91" s="21"/>
      <c r="G91" s="21"/>
      <c r="H91" s="21"/>
      <c r="I91" s="21"/>
      <c r="J91" s="21"/>
      <c r="K91" s="21"/>
      <c r="L91" s="21"/>
      <c r="M91" s="21"/>
      <c r="N91" s="21"/>
      <c r="O91" s="79"/>
      <c r="P91" s="6"/>
      <c r="Q91" s="6"/>
      <c r="R91" s="6"/>
      <c r="S91" s="6"/>
      <c r="T91" s="6"/>
      <c r="U91" s="6"/>
      <c r="V91" s="6"/>
      <c r="W91" s="6"/>
      <c r="X91" s="6"/>
      <c r="Y91" s="6"/>
      <c r="Z91" s="6"/>
    </row>
    <row r="92" spans="1:26" ht="12.75" customHeight="1">
      <c r="A92" s="6"/>
      <c r="B92" s="20"/>
      <c r="C92" s="21"/>
      <c r="D92" s="21"/>
      <c r="E92" s="21"/>
      <c r="F92" s="21"/>
      <c r="G92" s="21"/>
      <c r="H92" s="21"/>
      <c r="I92" s="21"/>
      <c r="J92" s="21"/>
      <c r="K92" s="21"/>
      <c r="L92" s="21"/>
      <c r="M92" s="21"/>
      <c r="N92" s="21"/>
      <c r="O92" s="79"/>
      <c r="P92" s="6"/>
      <c r="Q92" s="6"/>
      <c r="R92" s="6"/>
      <c r="S92" s="6"/>
      <c r="T92" s="6"/>
      <c r="U92" s="6"/>
      <c r="V92" s="6"/>
      <c r="W92" s="6"/>
      <c r="X92" s="6"/>
      <c r="Y92" s="6"/>
      <c r="Z92" s="6"/>
    </row>
    <row r="93" spans="1:26" ht="12.75" customHeight="1">
      <c r="A93" s="6"/>
      <c r="B93" s="20"/>
      <c r="C93" s="21"/>
      <c r="D93" s="21"/>
      <c r="E93" s="21"/>
      <c r="F93" s="21"/>
      <c r="G93" s="21"/>
      <c r="H93" s="21"/>
      <c r="I93" s="21"/>
      <c r="J93" s="21"/>
      <c r="K93" s="21"/>
      <c r="L93" s="21"/>
      <c r="M93" s="21"/>
      <c r="N93" s="21"/>
      <c r="O93" s="79"/>
      <c r="P93" s="6"/>
      <c r="Q93" s="6"/>
      <c r="R93" s="6"/>
      <c r="S93" s="6"/>
      <c r="T93" s="6"/>
      <c r="U93" s="6"/>
      <c r="V93" s="6"/>
      <c r="W93" s="6"/>
      <c r="X93" s="6"/>
      <c r="Y93" s="6"/>
      <c r="Z93" s="6"/>
    </row>
    <row r="94" spans="1:26" ht="12.75" customHeight="1">
      <c r="A94" s="6"/>
      <c r="B94" s="20"/>
      <c r="C94" s="21"/>
      <c r="D94" s="21"/>
      <c r="E94" s="21"/>
      <c r="F94" s="21"/>
      <c r="G94" s="21"/>
      <c r="H94" s="21"/>
      <c r="I94" s="21"/>
      <c r="J94" s="21"/>
      <c r="K94" s="21"/>
      <c r="L94" s="21"/>
      <c r="M94" s="21"/>
      <c r="N94" s="21"/>
      <c r="O94" s="79"/>
      <c r="P94" s="6"/>
      <c r="Q94" s="6"/>
      <c r="R94" s="6"/>
      <c r="S94" s="6"/>
      <c r="T94" s="6"/>
      <c r="U94" s="6"/>
      <c r="V94" s="6"/>
      <c r="W94" s="6"/>
      <c r="X94" s="6"/>
      <c r="Y94" s="6"/>
      <c r="Z94" s="6"/>
    </row>
    <row r="95" spans="1:26" ht="12.75" customHeight="1">
      <c r="A95" s="6"/>
      <c r="B95" s="20"/>
      <c r="C95" s="21"/>
      <c r="D95" s="21"/>
      <c r="E95" s="21"/>
      <c r="F95" s="21"/>
      <c r="G95" s="21"/>
      <c r="H95" s="21"/>
      <c r="I95" s="21"/>
      <c r="J95" s="21"/>
      <c r="K95" s="21"/>
      <c r="L95" s="21"/>
      <c r="M95" s="21"/>
      <c r="N95" s="21"/>
      <c r="O95" s="79"/>
      <c r="P95" s="6"/>
      <c r="Q95" s="6"/>
      <c r="R95" s="6"/>
      <c r="S95" s="6"/>
      <c r="T95" s="6"/>
      <c r="U95" s="6"/>
      <c r="V95" s="6"/>
      <c r="W95" s="6"/>
      <c r="X95" s="6"/>
      <c r="Y95" s="6"/>
      <c r="Z95" s="6"/>
    </row>
    <row r="96" spans="1:26" ht="12.75" customHeight="1">
      <c r="A96" s="6"/>
      <c r="B96" s="20"/>
      <c r="C96" s="21"/>
      <c r="D96" s="21"/>
      <c r="E96" s="21"/>
      <c r="F96" s="21"/>
      <c r="G96" s="21"/>
      <c r="H96" s="21"/>
      <c r="I96" s="21"/>
      <c r="J96" s="21"/>
      <c r="K96" s="21"/>
      <c r="L96" s="21"/>
      <c r="M96" s="21"/>
      <c r="N96" s="21"/>
      <c r="O96" s="79"/>
      <c r="P96" s="6"/>
      <c r="Q96" s="6"/>
      <c r="R96" s="6"/>
      <c r="S96" s="6"/>
      <c r="T96" s="6"/>
      <c r="U96" s="6"/>
      <c r="V96" s="6"/>
      <c r="W96" s="6"/>
      <c r="X96" s="6"/>
      <c r="Y96" s="6"/>
      <c r="Z96" s="6"/>
    </row>
    <row r="97" spans="1:26" ht="12.75" customHeight="1">
      <c r="A97" s="6"/>
      <c r="B97" s="20"/>
      <c r="C97" s="21"/>
      <c r="D97" s="21"/>
      <c r="E97" s="21"/>
      <c r="F97" s="21"/>
      <c r="G97" s="21"/>
      <c r="H97" s="21"/>
      <c r="I97" s="21"/>
      <c r="J97" s="21"/>
      <c r="K97" s="21"/>
      <c r="L97" s="21"/>
      <c r="M97" s="21"/>
      <c r="N97" s="21"/>
      <c r="O97" s="79"/>
      <c r="P97" s="6"/>
      <c r="Q97" s="6"/>
      <c r="R97" s="6"/>
      <c r="S97" s="6"/>
      <c r="T97" s="6"/>
      <c r="U97" s="6"/>
      <c r="V97" s="6"/>
      <c r="W97" s="6"/>
      <c r="X97" s="6"/>
      <c r="Y97" s="6"/>
      <c r="Z97" s="6"/>
    </row>
    <row r="98" spans="1:26" ht="12.75" customHeight="1">
      <c r="A98" s="6"/>
      <c r="B98" s="20"/>
      <c r="C98" s="21"/>
      <c r="D98" s="21"/>
      <c r="E98" s="21"/>
      <c r="F98" s="21"/>
      <c r="G98" s="21"/>
      <c r="H98" s="21"/>
      <c r="I98" s="21"/>
      <c r="J98" s="21"/>
      <c r="K98" s="21"/>
      <c r="L98" s="21"/>
      <c r="M98" s="21"/>
      <c r="N98" s="21"/>
      <c r="O98" s="79"/>
      <c r="P98" s="6"/>
      <c r="Q98" s="6"/>
      <c r="R98" s="6"/>
      <c r="S98" s="6"/>
      <c r="T98" s="6"/>
      <c r="U98" s="6"/>
      <c r="V98" s="6"/>
      <c r="W98" s="6"/>
      <c r="X98" s="6"/>
      <c r="Y98" s="6"/>
      <c r="Z98" s="6"/>
    </row>
    <row r="99" spans="1:26" ht="12.75" customHeight="1">
      <c r="A99" s="6"/>
      <c r="B99" s="20"/>
      <c r="C99" s="21"/>
      <c r="D99" s="21"/>
      <c r="E99" s="21"/>
      <c r="F99" s="21"/>
      <c r="G99" s="21"/>
      <c r="H99" s="21"/>
      <c r="I99" s="21"/>
      <c r="J99" s="21"/>
      <c r="K99" s="21"/>
      <c r="L99" s="21"/>
      <c r="M99" s="21"/>
      <c r="N99" s="21"/>
      <c r="O99" s="79"/>
      <c r="P99" s="6"/>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21"/>
      <c r="M100" s="21"/>
      <c r="N100" s="21"/>
      <c r="O100" s="79"/>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21"/>
      <c r="M101" s="21"/>
      <c r="N101" s="21"/>
      <c r="O101" s="79"/>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21"/>
      <c r="M102" s="21"/>
      <c r="N102" s="21"/>
      <c r="O102" s="79"/>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21"/>
      <c r="M103" s="21"/>
      <c r="N103" s="21"/>
      <c r="O103" s="79"/>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21"/>
      <c r="M104" s="21"/>
      <c r="N104" s="21"/>
      <c r="O104" s="79"/>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21"/>
      <c r="M105" s="21"/>
      <c r="N105" s="21"/>
      <c r="O105" s="79"/>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21"/>
      <c r="M106" s="21"/>
      <c r="N106" s="21"/>
      <c r="O106" s="79"/>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21"/>
      <c r="M107" s="21"/>
      <c r="N107" s="21"/>
      <c r="O107" s="79"/>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21"/>
      <c r="M108" s="21"/>
      <c r="N108" s="21"/>
      <c r="O108" s="79"/>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21"/>
      <c r="M109" s="21"/>
      <c r="N109" s="21"/>
      <c r="O109" s="79"/>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21"/>
      <c r="M110" s="21"/>
      <c r="N110" s="21"/>
      <c r="O110" s="79"/>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21"/>
      <c r="M111" s="21"/>
      <c r="N111" s="21"/>
      <c r="O111" s="79"/>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21"/>
      <c r="M112" s="21"/>
      <c r="N112" s="21"/>
      <c r="O112" s="79"/>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21"/>
      <c r="M113" s="21"/>
      <c r="N113" s="21"/>
      <c r="O113" s="79"/>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21"/>
      <c r="M114" s="21"/>
      <c r="N114" s="21"/>
      <c r="O114" s="79"/>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21"/>
      <c r="M115" s="21"/>
      <c r="N115" s="21"/>
      <c r="O115" s="79"/>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21"/>
      <c r="M116" s="21"/>
      <c r="N116" s="21"/>
      <c r="O116" s="79"/>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21"/>
      <c r="M117" s="21"/>
      <c r="N117" s="21"/>
      <c r="O117" s="79"/>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21"/>
      <c r="M118" s="21"/>
      <c r="N118" s="21"/>
      <c r="O118" s="79"/>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21"/>
      <c r="M119" s="21"/>
      <c r="N119" s="21"/>
      <c r="O119" s="79"/>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21"/>
      <c r="M120" s="21"/>
      <c r="N120" s="21"/>
      <c r="O120" s="79"/>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21"/>
      <c r="M121" s="21"/>
      <c r="N121" s="21"/>
      <c r="O121" s="79"/>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21"/>
      <c r="M122" s="21"/>
      <c r="N122" s="21"/>
      <c r="O122" s="79"/>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21"/>
      <c r="M123" s="21"/>
      <c r="N123" s="21"/>
      <c r="O123" s="79"/>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21"/>
      <c r="M124" s="21"/>
      <c r="N124" s="21"/>
      <c r="O124" s="79"/>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21"/>
      <c r="M125" s="21"/>
      <c r="N125" s="21"/>
      <c r="O125" s="79"/>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21"/>
      <c r="M126" s="21"/>
      <c r="N126" s="21"/>
      <c r="O126" s="79"/>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21"/>
      <c r="M127" s="21"/>
      <c r="N127" s="21"/>
      <c r="O127" s="79"/>
      <c r="P127" s="6"/>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21"/>
      <c r="M128" s="21"/>
      <c r="N128" s="21"/>
      <c r="O128" s="79"/>
      <c r="P128" s="6"/>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21"/>
      <c r="M129" s="21"/>
      <c r="N129" s="21"/>
      <c r="O129" s="79"/>
      <c r="P129" s="6"/>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21"/>
      <c r="M130" s="21"/>
      <c r="N130" s="21"/>
      <c r="O130" s="79"/>
      <c r="P130" s="6"/>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21"/>
      <c r="M131" s="21"/>
      <c r="N131" s="21"/>
      <c r="O131" s="79"/>
      <c r="P131" s="6"/>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21"/>
      <c r="M132" s="21"/>
      <c r="N132" s="21"/>
      <c r="O132" s="79"/>
      <c r="P132" s="6"/>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21"/>
      <c r="M133" s="21"/>
      <c r="N133" s="21"/>
      <c r="O133" s="79"/>
      <c r="P133" s="6"/>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21"/>
      <c r="M134" s="21"/>
      <c r="N134" s="21"/>
      <c r="O134" s="79"/>
      <c r="P134" s="6"/>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21"/>
      <c r="M135" s="21"/>
      <c r="N135" s="21"/>
      <c r="O135" s="79"/>
      <c r="P135" s="6"/>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21"/>
      <c r="M136" s="21"/>
      <c r="N136" s="21"/>
      <c r="O136" s="79"/>
      <c r="P136" s="6"/>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21"/>
      <c r="M137" s="21"/>
      <c r="N137" s="21"/>
      <c r="O137" s="79"/>
      <c r="P137" s="6"/>
      <c r="Q137" s="6"/>
      <c r="R137" s="6"/>
      <c r="S137" s="6"/>
      <c r="T137" s="6"/>
      <c r="U137" s="6"/>
      <c r="V137" s="6"/>
      <c r="W137" s="6"/>
      <c r="X137" s="6"/>
      <c r="Y137" s="6"/>
      <c r="Z137" s="6"/>
    </row>
    <row r="138" spans="1:26" ht="12.75" customHeight="1">
      <c r="A138" s="6"/>
      <c r="B138" s="20"/>
      <c r="C138" s="21"/>
      <c r="D138" s="21"/>
      <c r="E138" s="21"/>
      <c r="F138" s="21"/>
      <c r="G138" s="21"/>
      <c r="H138" s="21"/>
      <c r="I138" s="21"/>
      <c r="J138" s="21"/>
      <c r="K138" s="21"/>
      <c r="L138" s="21"/>
      <c r="M138" s="21"/>
      <c r="N138" s="21"/>
      <c r="O138" s="79"/>
      <c r="P138" s="6"/>
      <c r="Q138" s="6"/>
      <c r="R138" s="6"/>
      <c r="S138" s="6"/>
      <c r="T138" s="6"/>
      <c r="U138" s="6"/>
      <c r="V138" s="6"/>
      <c r="W138" s="6"/>
      <c r="X138" s="6"/>
      <c r="Y138" s="6"/>
      <c r="Z138" s="6"/>
    </row>
    <row r="139" spans="1:26" ht="12.75" customHeight="1">
      <c r="A139" s="6"/>
      <c r="B139" s="20"/>
      <c r="C139" s="21"/>
      <c r="D139" s="21"/>
      <c r="E139" s="21"/>
      <c r="F139" s="21"/>
      <c r="G139" s="21"/>
      <c r="H139" s="21"/>
      <c r="I139" s="21"/>
      <c r="J139" s="21"/>
      <c r="K139" s="21"/>
      <c r="L139" s="21"/>
      <c r="M139" s="21"/>
      <c r="N139" s="21"/>
      <c r="O139" s="79"/>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C2:E2"/>
    <mergeCell ref="F2:G2"/>
    <mergeCell ref="E19:G22"/>
  </mergeCells>
  <conditionalFormatting sqref="K27:K33 K35">
    <cfRule type="cellIs" dxfId="197" priority="1" operator="greaterThanOrEqual">
      <formula>100</formula>
    </cfRule>
  </conditionalFormatting>
  <conditionalFormatting sqref="K28:K32">
    <cfRule type="cellIs" dxfId="196" priority="2" operator="lessThan">
      <formula>100</formula>
    </cfRule>
  </conditionalFormatting>
  <conditionalFormatting sqref="K34">
    <cfRule type="cellIs" dxfId="195" priority="3" operator="between">
      <formula>100.1</formula>
      <formula>300</formula>
    </cfRule>
  </conditionalFormatting>
  <conditionalFormatting sqref="K34">
    <cfRule type="cellIs" dxfId="194" priority="4" operator="greaterThan">
      <formula>300</formula>
    </cfRule>
  </conditionalFormatting>
  <conditionalFormatting sqref="K34">
    <cfRule type="cellIs" dxfId="193" priority="5" operator="lessThanOrEqual">
      <formula>100</formula>
    </cfRule>
  </conditionalFormatting>
  <conditionalFormatting sqref="K27 K33 K35">
    <cfRule type="cellIs" dxfId="192" priority="7" operator="lessThan">
      <formula>33.3</formula>
    </cfRule>
  </conditionalFormatting>
  <conditionalFormatting sqref="K27 K33 K35">
    <cfRule type="cellIs" dxfId="191" priority="8" operator="between">
      <formula>33.3</formula>
      <formula>100</formula>
    </cfRule>
  </conditionalFormatting>
  <conditionalFormatting sqref="E27:E33 E35">
    <cfRule type="cellIs" dxfId="190" priority="9" operator="lessThan">
      <formula>0.95*$C27*(E$14/$C$14)</formula>
    </cfRule>
  </conditionalFormatting>
  <conditionalFormatting sqref="F27:F33">
    <cfRule type="cellIs" dxfId="189" priority="16" operator="lessThan">
      <formula>0.95*$C27*(F$14/$C$14)</formula>
    </cfRule>
  </conditionalFormatting>
  <conditionalFormatting sqref="G27:G33">
    <cfRule type="cellIs" dxfId="188" priority="17" operator="lessThan">
      <formula>0.95*$C27*(G$14/$C$14)</formula>
    </cfRule>
  </conditionalFormatting>
  <conditionalFormatting sqref="F35">
    <cfRule type="cellIs" dxfId="187" priority="18" operator="lessThan">
      <formula>0.95*$C35*(F$14/$C$14)</formula>
    </cfRule>
  </conditionalFormatting>
  <conditionalFormatting sqref="G35">
    <cfRule type="cellIs" dxfId="186" priority="19" operator="lessThan">
      <formula>0.95*$C35*(G$14/$C$14)</formula>
    </cfRule>
  </conditionalFormatting>
  <dataValidations count="5">
    <dataValidation type="list" allowBlank="1" showInputMessage="1" showErrorMessage="1" prompt="Select Material - " sqref="E5:G5">
      <formula1>Material</formula1>
    </dataValidation>
    <dataValidation type="list" allowBlank="1" showInputMessage="1" showErrorMessage="1" prompt=" - " sqref="I5">
      <formula1>Material</formula1>
    </dataValidation>
    <dataValidation type="list" allowBlank="1" showInputMessage="1" showErrorMessage="1" prompt="Select Material - " sqref="E6:G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D5 J13:J14 D6">
      <formula1>Materials</formula1>
    </dataValidation>
  </dataValidations>
  <pageMargins left="0.7" right="0.7" top="0.75" bottom="0.75" header="0" footer="0"/>
  <pageSetup orientation="landscape"/>
  <drawing r:id="rId1"/>
  <legacyDrawing r:id="rId2"/>
</worksheet>
</file>

<file path=xl/worksheets/sheet14.xml><?xml version="1.0" encoding="utf-8"?>
<worksheet xmlns="http://schemas.openxmlformats.org/spreadsheetml/2006/main" xmlns:r="http://schemas.openxmlformats.org/officeDocument/2006/relationships">
  <dimension ref="A1:Z1000"/>
  <sheetViews>
    <sheetView showGridLines="0" topLeftCell="A35" workbookViewId="0">
      <selection activeCell="B66" sqref="B66"/>
    </sheetView>
  </sheetViews>
  <sheetFormatPr defaultColWidth="14.42578125" defaultRowHeight="15" customHeight="1"/>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9.140625" customWidth="1"/>
    <col min="17" max="17" width="4" customWidth="1"/>
    <col min="18" max="20" width="9.140625" customWidth="1"/>
    <col min="21" max="26" width="8" customWidth="1"/>
  </cols>
  <sheetData>
    <row r="1" spans="1:26" ht="15.75">
      <c r="A1" s="6"/>
      <c r="B1" s="30" t="s">
        <v>301</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21" t="s">
        <v>209</v>
      </c>
      <c r="D2" s="267"/>
      <c r="E2" s="268"/>
      <c r="F2" s="320" t="s">
        <v>156</v>
      </c>
      <c r="G2" s="268"/>
      <c r="H2" s="6"/>
      <c r="I2" s="6"/>
      <c r="J2" s="6"/>
      <c r="K2" s="6"/>
      <c r="L2" s="6"/>
      <c r="M2" s="6"/>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25.5" customHeight="1">
      <c r="A4" s="6"/>
      <c r="B4" s="9" t="s">
        <v>83</v>
      </c>
      <c r="C4" s="102" t="s">
        <v>84</v>
      </c>
      <c r="D4" s="1"/>
      <c r="E4" s="102" t="s">
        <v>303</v>
      </c>
      <c r="F4" s="102" t="s">
        <v>287</v>
      </c>
      <c r="G4" s="102" t="s">
        <v>288</v>
      </c>
      <c r="H4" s="102" t="s">
        <v>289</v>
      </c>
      <c r="I4" s="102" t="s">
        <v>304</v>
      </c>
      <c r="J4" s="112" t="s">
        <v>305</v>
      </c>
      <c r="K4" s="102" t="s">
        <v>211</v>
      </c>
      <c r="L4" s="6"/>
      <c r="M4" s="1" t="s">
        <v>306</v>
      </c>
      <c r="N4" s="13" t="s">
        <v>212</v>
      </c>
      <c r="O4" s="13" t="s">
        <v>213</v>
      </c>
      <c r="P4" s="6"/>
      <c r="Q4" s="6"/>
      <c r="R4" s="6"/>
      <c r="S4" s="6"/>
      <c r="T4" s="6"/>
      <c r="U4" s="6"/>
      <c r="V4" s="6"/>
      <c r="W4" s="6"/>
      <c r="X4" s="6"/>
      <c r="Y4" s="6"/>
      <c r="Z4" s="6"/>
    </row>
    <row r="5" spans="1:26" ht="12.75" customHeight="1">
      <c r="A5" s="6"/>
      <c r="B5" s="31" t="s">
        <v>86</v>
      </c>
      <c r="C5" s="32" t="s">
        <v>87</v>
      </c>
      <c r="D5" s="6"/>
      <c r="E5" s="41" t="s">
        <v>87</v>
      </c>
      <c r="F5" s="41" t="s">
        <v>87</v>
      </c>
      <c r="G5" s="41" t="s">
        <v>87</v>
      </c>
      <c r="H5" s="65"/>
      <c r="I5" s="41" t="s">
        <v>98</v>
      </c>
      <c r="J5" s="73" t="s">
        <v>98</v>
      </c>
      <c r="K5" s="68"/>
      <c r="L5" s="6"/>
      <c r="M5" s="66" t="s">
        <v>214</v>
      </c>
      <c r="N5" s="6">
        <f>I22/1000</f>
        <v>0.32</v>
      </c>
      <c r="O5" s="66">
        <f>N5</f>
        <v>0.32</v>
      </c>
      <c r="P5" s="6"/>
      <c r="Q5" s="6"/>
      <c r="R5" s="6"/>
      <c r="S5" s="6"/>
      <c r="T5" s="6"/>
      <c r="U5" s="6"/>
      <c r="V5" s="6"/>
      <c r="W5" s="6"/>
      <c r="X5" s="6"/>
      <c r="Y5" s="6"/>
      <c r="Z5" s="6"/>
    </row>
    <row r="6" spans="1:26" ht="12.75" customHeight="1">
      <c r="A6" s="6"/>
      <c r="B6" s="31" t="s">
        <v>215</v>
      </c>
      <c r="C6" s="32" t="s">
        <v>89</v>
      </c>
      <c r="D6" s="6"/>
      <c r="E6" s="41" t="s">
        <v>89</v>
      </c>
      <c r="F6" s="41" t="s">
        <v>89</v>
      </c>
      <c r="G6" s="41" t="s">
        <v>89</v>
      </c>
      <c r="H6" s="68"/>
      <c r="I6" s="113" t="s">
        <v>19</v>
      </c>
      <c r="J6" s="32" t="s">
        <v>19</v>
      </c>
      <c r="K6" s="68"/>
      <c r="L6" s="6"/>
      <c r="M6" s="66" t="s">
        <v>216</v>
      </c>
      <c r="N6" s="6">
        <f>I21/1000</f>
        <v>5.0000000000000001E-3</v>
      </c>
      <c r="O6" s="66">
        <f>I20/1000</f>
        <v>5.0000000000000001E-3</v>
      </c>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33" t="str">
        <f>HLOOKUP(G5,MaterialData!$C$3:$O$4,2,FALSE)</f>
        <v>Steel</v>
      </c>
      <c r="H7" s="69"/>
      <c r="I7" s="114" t="str">
        <f>HLOOKUP(I5,MaterialData!$C$3:$O$4,2,FALSE)</f>
        <v>T2.6_Laminate</v>
      </c>
      <c r="J7" s="114" t="str">
        <f>HLOOKUP(J5,MaterialData!$C$3:$O$4,2,FALSE)</f>
        <v>T2.6_Laminate</v>
      </c>
      <c r="K7" s="69"/>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33">
        <f t="array" ref="G8">INDEX(Innertable,MATCH($B8,MaterialData!$B$5:$B$10,0),MATCH(G$7,MaterialData!$C$4:$O$4,0))</f>
        <v>200000000000</v>
      </c>
      <c r="H8" s="69"/>
      <c r="I8" s="114">
        <f t="array" ref="I8">INDEX(Innertable,MATCH($B8,MaterialData!$B$5:$B$10,0),MATCH(I$7,MaterialData!$C$4:$O$4,0))</f>
        <v>0</v>
      </c>
      <c r="J8" s="114">
        <f t="array" ref="J8">INDEX(Innertable,MATCH($B8,MaterialData!$B$5:$B$10,0),MATCH(J$7,MaterialData!$C$4:$O$4,0))</f>
        <v>0</v>
      </c>
      <c r="K8" s="68"/>
      <c r="L8" s="6"/>
      <c r="M8" s="66" t="s">
        <v>307</v>
      </c>
      <c r="N8" s="36">
        <f>N5*N6</f>
        <v>1.6000000000000001E-3</v>
      </c>
      <c r="O8" s="66" t="s">
        <v>308</v>
      </c>
      <c r="P8" s="36">
        <f>(N5*N6^3)/12</f>
        <v>3.3333333333333338E-9</v>
      </c>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33">
        <f t="array" ref="G9">INDEX(Innertable,MATCH($B9,MaterialData!$B$5:$B$10,0),MATCH(G$7,MaterialData!$C$4:$O$4,0))</f>
        <v>305000000</v>
      </c>
      <c r="H9" s="69"/>
      <c r="I9" s="114">
        <f t="array" ref="I9">INDEX(Innertable,MATCH($B9,MaterialData!$B$5:$B$10,0),MATCH(I$7,MaterialData!$C$4:$O$4,0))</f>
        <v>0</v>
      </c>
      <c r="J9" s="114">
        <f t="array" ref="J9">INDEX(Innertable,MATCH($B9,MaterialData!$B$5:$B$10,0),MATCH(J$7,MaterialData!$C$4:$O$4,0))</f>
        <v>0</v>
      </c>
      <c r="K9" s="69"/>
      <c r="L9" s="6"/>
      <c r="M9" s="66" t="s">
        <v>309</v>
      </c>
      <c r="N9" s="36">
        <f>O5*O6</f>
        <v>1.6000000000000001E-3</v>
      </c>
      <c r="O9" s="66" t="s">
        <v>310</v>
      </c>
      <c r="P9" s="36">
        <f>(O5*O6^3)/12</f>
        <v>3.3333333333333338E-9</v>
      </c>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33">
        <f t="array" ref="G10">INDEX(Innertable,MATCH($B10,MaterialData!$B$5:$B$10,0),MATCH(G$7,MaterialData!$C$4:$O$4,0))</f>
        <v>365000000</v>
      </c>
      <c r="H10" s="69"/>
      <c r="I10" s="114">
        <f t="array" ref="I10">INDEX(Innertable,MATCH($B10,MaterialData!$B$5:$B$10,0),MATCH(I$7,MaterialData!$C$4:$O$4,0))</f>
        <v>0</v>
      </c>
      <c r="J10" s="114">
        <f t="array" ref="J10">INDEX(Innertable,MATCH($B10,MaterialData!$B$5:$B$10,0),MATCH(J$7,MaterialData!$C$4:$O$4,0))</f>
        <v>0</v>
      </c>
      <c r="K10" s="69"/>
      <c r="L10" s="6"/>
      <c r="M10" s="66" t="s">
        <v>311</v>
      </c>
      <c r="N10" s="6">
        <f>N6/2</f>
        <v>2.5000000000000001E-3</v>
      </c>
      <c r="O10" s="66" t="s">
        <v>312</v>
      </c>
      <c r="P10" s="36">
        <f>P8+(N8*($N$12-N10)^2)</f>
        <v>3.6333333333333344E-7</v>
      </c>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33">
        <f t="array" ref="G11">INDEX(Innertable,MATCH($B11,MaterialData!$B$5:$B$10,0),MATCH(G$7,MaterialData!$C$4:$O$4,0))</f>
        <v>180000000</v>
      </c>
      <c r="H11" s="69"/>
      <c r="I11" s="114" t="str">
        <f t="array" ref="I11">INDEX(Innertable,MATCH($B11,MaterialData!$B$5:$B$10,0),MATCH(I$7,MaterialData!$C$4:$O$4,0))</f>
        <v>N/A</v>
      </c>
      <c r="J11" s="114" t="str">
        <f t="array" ref="J11">INDEX(Innertable,MATCH($B11,MaterialData!$B$5:$B$10,0),MATCH(J$7,MaterialData!$C$4:$O$4,0))</f>
        <v>N/A</v>
      </c>
      <c r="K11" s="69"/>
      <c r="L11" s="6"/>
      <c r="M11" s="66" t="s">
        <v>313</v>
      </c>
      <c r="N11" s="6">
        <f>(I18-0.5*I20)*0.001</f>
        <v>3.2500000000000001E-2</v>
      </c>
      <c r="O11" s="66" t="s">
        <v>314</v>
      </c>
      <c r="P11" s="36">
        <f>P9+(N9*($N$12-N11)^2)</f>
        <v>3.6333333333333333E-7</v>
      </c>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33">
        <f t="array" ref="G12">INDEX(Innertable,MATCH($B12,MaterialData!$B$5:$B$10,0),MATCH(G$7,MaterialData!$C$4:$O$4,0))</f>
        <v>300000000</v>
      </c>
      <c r="H12" s="69"/>
      <c r="I12" s="114" t="str">
        <f t="array" ref="I12">INDEX(Innertable,MATCH($B12,MaterialData!$B$5:$B$10,0),MATCH(I$7,MaterialData!$C$4:$O$4,0))</f>
        <v>N/A</v>
      </c>
      <c r="J12" s="114" t="str">
        <f t="array" ref="J12">INDEX(Innertable,MATCH($B12,MaterialData!$B$5:$B$10,0),MATCH(J$7,MaterialData!$C$4:$O$4,0))</f>
        <v>N/A</v>
      </c>
      <c r="K12" s="69"/>
      <c r="L12" s="6"/>
      <c r="M12" s="66" t="s">
        <v>225</v>
      </c>
      <c r="N12" s="70">
        <f>(N8*N10+N9*N11)/(N8+N9)</f>
        <v>1.7500000000000002E-2</v>
      </c>
      <c r="O12" s="66" t="s">
        <v>315</v>
      </c>
      <c r="P12" s="48">
        <f>SUM(P10:P11)</f>
        <v>7.2666666666666677E-7</v>
      </c>
      <c r="Q12" s="6"/>
      <c r="R12" s="6"/>
      <c r="S12" s="6"/>
      <c r="T12" s="6"/>
      <c r="U12" s="6"/>
      <c r="V12" s="6"/>
      <c r="W12" s="6"/>
      <c r="X12" s="6"/>
      <c r="Y12" s="6"/>
      <c r="Z12" s="6"/>
    </row>
    <row r="13" spans="1:26" ht="12.75" customHeight="1">
      <c r="A13" s="6"/>
      <c r="B13" s="31" t="s">
        <v>316</v>
      </c>
      <c r="C13" s="115" t="s">
        <v>145</v>
      </c>
      <c r="D13" s="6"/>
      <c r="E13" s="41" t="s">
        <v>317</v>
      </c>
      <c r="F13" s="115" t="s">
        <v>145</v>
      </c>
      <c r="G13" s="115" t="s">
        <v>145</v>
      </c>
      <c r="H13" s="68"/>
      <c r="I13" s="65"/>
      <c r="J13" s="6"/>
      <c r="K13" s="68"/>
      <c r="L13" s="6"/>
      <c r="M13" s="6"/>
      <c r="N13" s="6"/>
      <c r="O13" s="6"/>
      <c r="P13" s="36"/>
      <c r="Q13" s="6"/>
      <c r="R13" s="6"/>
      <c r="S13" s="6"/>
      <c r="T13" s="6"/>
      <c r="U13" s="6"/>
      <c r="V13" s="6"/>
      <c r="W13" s="6"/>
      <c r="X13" s="6"/>
      <c r="Y13" s="6"/>
      <c r="Z13" s="6"/>
    </row>
    <row r="14" spans="1:26" ht="12.75" customHeight="1">
      <c r="A14" s="6"/>
      <c r="B14" s="31" t="s">
        <v>227</v>
      </c>
      <c r="C14" s="32">
        <v>3</v>
      </c>
      <c r="D14" s="6"/>
      <c r="E14" s="41">
        <v>1</v>
      </c>
      <c r="F14" s="41">
        <v>2</v>
      </c>
      <c r="G14" s="41">
        <v>0</v>
      </c>
      <c r="H14" s="68"/>
      <c r="I14" s="68"/>
      <c r="J14" s="6"/>
      <c r="K14" s="68"/>
      <c r="L14" s="6"/>
      <c r="M14" s="1" t="s">
        <v>318</v>
      </c>
      <c r="N14" s="13" t="s">
        <v>212</v>
      </c>
      <c r="O14" s="13" t="s">
        <v>213</v>
      </c>
      <c r="P14" s="6"/>
      <c r="Q14" s="6"/>
      <c r="R14" s="6"/>
      <c r="S14" s="6"/>
      <c r="T14" s="6"/>
      <c r="U14" s="6"/>
      <c r="V14" s="6"/>
      <c r="W14" s="6"/>
      <c r="X14" s="6"/>
      <c r="Y14" s="6"/>
      <c r="Z14" s="6"/>
    </row>
    <row r="15" spans="1:26" ht="12.75" customHeight="1">
      <c r="A15" s="6"/>
      <c r="B15" s="31" t="s">
        <v>112</v>
      </c>
      <c r="C15" s="32">
        <v>25.4</v>
      </c>
      <c r="D15" s="6"/>
      <c r="E15" s="41">
        <v>25.4</v>
      </c>
      <c r="F15" s="41">
        <v>25.4</v>
      </c>
      <c r="G15" s="41">
        <v>25.4</v>
      </c>
      <c r="H15" s="68"/>
      <c r="I15" s="68"/>
      <c r="J15" s="6"/>
      <c r="K15" s="68"/>
      <c r="L15" s="6"/>
      <c r="M15" s="66" t="s">
        <v>214</v>
      </c>
      <c r="N15" s="6">
        <f>J21/1000</f>
        <v>2.5000000000000001E-3</v>
      </c>
      <c r="O15" s="66">
        <f>J20/1000</f>
        <v>2.5000000000000001E-3</v>
      </c>
      <c r="P15" s="6"/>
      <c r="Q15" s="6"/>
      <c r="R15" s="6"/>
      <c r="S15" s="6"/>
      <c r="T15" s="6"/>
      <c r="U15" s="6"/>
      <c r="V15" s="6"/>
      <c r="W15" s="6"/>
      <c r="X15" s="6"/>
      <c r="Y15" s="6"/>
      <c r="Z15" s="6"/>
    </row>
    <row r="16" spans="1:26" ht="12.75" customHeight="1">
      <c r="A16" s="6"/>
      <c r="B16" s="31" t="s">
        <v>115</v>
      </c>
      <c r="C16" s="32">
        <v>1.6</v>
      </c>
      <c r="D16" s="6"/>
      <c r="E16" s="41">
        <v>2.5</v>
      </c>
      <c r="F16" s="41">
        <v>2.5</v>
      </c>
      <c r="G16" s="41">
        <v>1.6</v>
      </c>
      <c r="H16" s="68"/>
      <c r="I16" s="68"/>
      <c r="J16" s="6"/>
      <c r="K16" s="68"/>
      <c r="L16" s="6"/>
      <c r="M16" s="66" t="s">
        <v>216</v>
      </c>
      <c r="N16" s="6">
        <f>J22/1000</f>
        <v>0.2</v>
      </c>
      <c r="O16" s="66">
        <f>J22/1000</f>
        <v>0.2</v>
      </c>
      <c r="P16" s="6"/>
      <c r="Q16" s="6"/>
      <c r="R16" s="6"/>
      <c r="S16" s="6"/>
      <c r="T16" s="6"/>
      <c r="U16" s="6"/>
      <c r="V16" s="6"/>
      <c r="W16" s="6"/>
      <c r="X16" s="6"/>
      <c r="Y16" s="6"/>
      <c r="Z16" s="6"/>
    </row>
    <row r="17" spans="1:26" ht="12.75" customHeight="1">
      <c r="A17" s="6"/>
      <c r="B17" s="6"/>
      <c r="C17" s="6"/>
      <c r="D17" s="6"/>
      <c r="E17" s="86"/>
      <c r="F17" s="116" t="s">
        <v>299</v>
      </c>
      <c r="G17" s="49" t="str">
        <f>IF(AND(L27&gt;=100,F2="tubing only",NOT(OR(E18="NO",F18="NO",G18="NO"))),"YES","NO")</f>
        <v>YES</v>
      </c>
      <c r="H17" s="68"/>
      <c r="I17" s="74"/>
      <c r="J17" s="6"/>
      <c r="K17" s="68"/>
      <c r="L17" s="6"/>
      <c r="M17" s="6"/>
      <c r="N17" s="6"/>
      <c r="O17" s="6"/>
      <c r="P17" s="6"/>
      <c r="Q17" s="6"/>
      <c r="R17" s="6"/>
      <c r="S17" s="6"/>
      <c r="T17" s="6"/>
      <c r="U17" s="6"/>
      <c r="V17" s="6"/>
      <c r="W17" s="6"/>
      <c r="X17" s="6"/>
      <c r="Y17" s="6"/>
      <c r="Z17" s="6"/>
    </row>
    <row r="18" spans="1:26" ht="15.75">
      <c r="A18" s="6"/>
      <c r="B18" s="31" t="s">
        <v>228</v>
      </c>
      <c r="C18" s="6"/>
      <c r="D18" s="6"/>
      <c r="E18" s="117" t="str">
        <f>IF(E14=0,"N/A",IF(AND(E5=$C$5,OR(OR(E15&gt;=$C$15,AND(E15&gt;=25,E15&lt;25.4,E16&gt;=1.75)),AND(E6="square",E15&gt;=25,E16&gt;=1.25)),OR(AND(E6="round",E16&gt;=1.6),OR(AND(E6="square",E16&gt;=1.25,E15&gt;=25),AND(E6="square",E16&gt;=1.2,E15&gt;=26)))),"YES","NO"))</f>
        <v>YES</v>
      </c>
      <c r="F18" s="118" t="str">
        <f>IF(F14=0,"N/A",IF(AND(F5=$C$5,OR(OR(F15&gt;=$C$15,AND(F15&gt;=25,F15&lt;25.4,F16&gt;=1.75)),AND(F6="square",F15&gt;=25,F16&gt;=1.25)),OR(AND(F6="round",F16&gt;=1.6),OR(AND(F6="square",F16&gt;=1.25,F15&gt;=25),AND(F6="square",F16&gt;=1.2,F15&gt;=26)))),"YES","NO"))</f>
        <v>YES</v>
      </c>
      <c r="G18" s="118" t="str">
        <f>IF(G14=0,"N/A",IF(AND(G5=$C$5,OR(OR(G15&gt;=$C$15,AND(G15&gt;=25,G15&lt;25.4,G16&gt;=1.75)),AND(G6="square",G15&gt;=25,G16&gt;=1.25)),OR(AND(G6="round",G16&gt;=1.6),OR(AND(G6="square",G16&gt;=1.25,G15&gt;=25),AND(G6="square",G16&gt;=1.2,G15&gt;=26)))),"YES","NO"))</f>
        <v>N/A</v>
      </c>
      <c r="H18" s="68"/>
      <c r="I18" s="46">
        <f>I19+I20+I21</f>
        <v>35</v>
      </c>
      <c r="J18" s="72">
        <f>J19+J20+J21</f>
        <v>15</v>
      </c>
      <c r="K18" s="68"/>
      <c r="L18" s="6"/>
      <c r="M18" s="66" t="s">
        <v>319</v>
      </c>
      <c r="N18" s="36">
        <f>N15*N16</f>
        <v>5.0000000000000001E-4</v>
      </c>
      <c r="O18" s="66" t="s">
        <v>320</v>
      </c>
      <c r="P18" s="36">
        <f>(N15^3*N16)/12</f>
        <v>2.6041666666666672E-10</v>
      </c>
      <c r="Q18" s="6"/>
      <c r="R18" s="6"/>
      <c r="S18" s="6"/>
      <c r="T18" s="6"/>
      <c r="U18" s="6"/>
      <c r="V18" s="6"/>
      <c r="W18" s="6"/>
      <c r="X18" s="6"/>
      <c r="Y18" s="6"/>
      <c r="Z18" s="6"/>
    </row>
    <row r="19" spans="1:26" ht="15.75">
      <c r="A19" s="6"/>
      <c r="B19" s="31" t="s">
        <v>229</v>
      </c>
      <c r="C19" s="6"/>
      <c r="D19" s="6"/>
      <c r="E19" s="23"/>
      <c r="F19" s="6"/>
      <c r="G19" s="24"/>
      <c r="H19" s="68"/>
      <c r="I19" s="73">
        <v>25</v>
      </c>
      <c r="J19" s="41">
        <v>10</v>
      </c>
      <c r="K19" s="68"/>
      <c r="L19" s="6"/>
      <c r="M19" s="66" t="s">
        <v>321</v>
      </c>
      <c r="N19" s="36">
        <f>O15*O16</f>
        <v>5.0000000000000001E-4</v>
      </c>
      <c r="O19" s="66" t="s">
        <v>322</v>
      </c>
      <c r="P19" s="36">
        <f>(O15^3*O16)/12</f>
        <v>2.6041666666666672E-10</v>
      </c>
      <c r="Q19" s="6"/>
      <c r="R19" s="6"/>
      <c r="S19" s="6"/>
      <c r="T19" s="6"/>
      <c r="U19" s="6"/>
      <c r="V19" s="6"/>
      <c r="W19" s="6"/>
      <c r="X19" s="6"/>
      <c r="Y19" s="6"/>
      <c r="Z19" s="6"/>
    </row>
    <row r="20" spans="1:26" ht="15.75">
      <c r="A20" s="6"/>
      <c r="B20" s="31" t="s">
        <v>230</v>
      </c>
      <c r="C20" s="6"/>
      <c r="D20" s="6"/>
      <c r="E20" s="23"/>
      <c r="F20" s="6"/>
      <c r="G20" s="24"/>
      <c r="H20" s="68"/>
      <c r="I20" s="73">
        <v>5</v>
      </c>
      <c r="J20" s="41">
        <v>2.5</v>
      </c>
      <c r="K20" s="68"/>
      <c r="L20" s="6"/>
      <c r="M20" s="66" t="s">
        <v>323</v>
      </c>
      <c r="N20" s="6">
        <f>J21/2000</f>
        <v>1.25E-3</v>
      </c>
      <c r="O20" s="66" t="s">
        <v>324</v>
      </c>
      <c r="P20" s="36">
        <f>P18+(N18*($N$22-N20)^2)</f>
        <v>1.9791666666666664E-8</v>
      </c>
      <c r="Q20" s="6"/>
      <c r="R20" s="6"/>
      <c r="S20" s="6"/>
      <c r="T20" s="6"/>
      <c r="U20" s="6"/>
      <c r="V20" s="6"/>
      <c r="W20" s="6"/>
      <c r="X20" s="6"/>
      <c r="Y20" s="6"/>
      <c r="Z20" s="6"/>
    </row>
    <row r="21" spans="1:26" ht="15.75">
      <c r="A21" s="6"/>
      <c r="B21" s="31" t="s">
        <v>231</v>
      </c>
      <c r="C21" s="6"/>
      <c r="D21" s="6"/>
      <c r="E21" s="23"/>
      <c r="F21" s="6"/>
      <c r="G21" s="24"/>
      <c r="H21" s="68"/>
      <c r="I21" s="73">
        <v>5</v>
      </c>
      <c r="J21" s="41">
        <v>2.5</v>
      </c>
      <c r="K21" s="68"/>
      <c r="L21" s="6"/>
      <c r="M21" s="66" t="s">
        <v>325</v>
      </c>
      <c r="N21" s="6">
        <f>(J18-0.5*J20)*0.001</f>
        <v>1.375E-2</v>
      </c>
      <c r="O21" s="66" t="s">
        <v>326</v>
      </c>
      <c r="P21" s="36">
        <f>P19+(N19*($N$22-N21)^2)</f>
        <v>1.979166666666667E-8</v>
      </c>
      <c r="Q21" s="6"/>
      <c r="R21" s="6"/>
      <c r="S21" s="6"/>
      <c r="T21" s="6"/>
      <c r="U21" s="6"/>
      <c r="V21" s="6"/>
      <c r="W21" s="6"/>
      <c r="X21" s="6"/>
      <c r="Y21" s="6"/>
      <c r="Z21" s="6"/>
    </row>
    <row r="22" spans="1:26" ht="15.75">
      <c r="A22" s="6"/>
      <c r="B22" s="31" t="s">
        <v>327</v>
      </c>
      <c r="C22" s="6"/>
      <c r="D22" s="6"/>
      <c r="E22" s="23"/>
      <c r="F22" s="6"/>
      <c r="G22" s="24"/>
      <c r="H22" s="68"/>
      <c r="I22" s="73">
        <v>320</v>
      </c>
      <c r="J22" s="41">
        <v>200</v>
      </c>
      <c r="K22" s="68"/>
      <c r="L22" s="6"/>
      <c r="M22" s="66" t="s">
        <v>225</v>
      </c>
      <c r="N22" s="70">
        <f>(N18*N20+N19*N21)/(N18+N19)</f>
        <v>7.4999999999999997E-3</v>
      </c>
      <c r="O22" s="66" t="s">
        <v>329</v>
      </c>
      <c r="P22" s="48">
        <f>SUM(P20:P21)</f>
        <v>3.9583333333333334E-8</v>
      </c>
      <c r="Q22" s="6"/>
      <c r="R22" s="6"/>
      <c r="S22" s="6"/>
      <c r="T22" s="6"/>
      <c r="U22" s="6"/>
      <c r="V22" s="6"/>
      <c r="W22" s="6"/>
      <c r="X22" s="6"/>
      <c r="Y22" s="6"/>
      <c r="Z22" s="6"/>
    </row>
    <row r="23" spans="1:26" ht="12.75" customHeight="1">
      <c r="A23" s="6"/>
      <c r="B23" s="6"/>
      <c r="C23" s="6"/>
      <c r="D23" s="6"/>
      <c r="E23" s="26"/>
      <c r="F23" s="7"/>
      <c r="G23" s="27"/>
      <c r="H23" s="68"/>
      <c r="I23" s="65"/>
      <c r="J23" s="6"/>
      <c r="K23" s="68"/>
      <c r="L23" s="6"/>
      <c r="M23" s="6"/>
      <c r="N23" s="6"/>
      <c r="O23" s="6"/>
      <c r="P23" s="36"/>
      <c r="Q23" s="6"/>
      <c r="R23" s="6"/>
      <c r="S23" s="6"/>
      <c r="T23" s="6"/>
      <c r="U23" s="6"/>
      <c r="V23" s="6"/>
      <c r="W23" s="6"/>
      <c r="X23" s="6"/>
      <c r="Y23" s="6"/>
      <c r="Z23" s="6"/>
    </row>
    <row r="24" spans="1:26" ht="12.75" customHeight="1">
      <c r="A24" s="6"/>
      <c r="B24" s="31" t="s">
        <v>116</v>
      </c>
      <c r="C24" s="32">
        <f>C15/1000</f>
        <v>2.5399999999999999E-2</v>
      </c>
      <c r="D24" s="6"/>
      <c r="E24" s="32">
        <f>IF($F$2="composite only","No tubes",IF(E14=0,"No tubes",E15/1000))</f>
        <v>2.5399999999999999E-2</v>
      </c>
      <c r="F24" s="32">
        <f>IF($F$2="composite only","No tubes",IF(F14=0,"No tubes",F15/1000))</f>
        <v>2.5399999999999999E-2</v>
      </c>
      <c r="G24" s="32" t="str">
        <f>IF($F$2="composite only","No tubes",IF(G14=0,"No tubes",G15/1000))</f>
        <v>No tubes</v>
      </c>
      <c r="H24" s="68"/>
      <c r="I24" s="68"/>
      <c r="J24" s="6"/>
      <c r="K24" s="68"/>
      <c r="L24" s="6"/>
      <c r="M24" s="6"/>
      <c r="N24" s="6"/>
      <c r="O24" s="6"/>
      <c r="P24" s="36"/>
      <c r="Q24" s="6"/>
      <c r="R24" s="6"/>
      <c r="S24" s="6"/>
      <c r="T24" s="6"/>
      <c r="U24" s="6"/>
      <c r="V24" s="6"/>
      <c r="W24" s="6"/>
      <c r="X24" s="6"/>
      <c r="Y24" s="6"/>
      <c r="Z24" s="6"/>
    </row>
    <row r="25" spans="1:26" ht="12.75" customHeight="1">
      <c r="A25" s="6"/>
      <c r="B25" s="31" t="s">
        <v>117</v>
      </c>
      <c r="C25" s="32">
        <f>C16/1000</f>
        <v>1.6000000000000001E-3</v>
      </c>
      <c r="D25" s="6"/>
      <c r="E25" s="32">
        <f>IF(E24="no tubes","",IF(E14=0,"",E16/1000))</f>
        <v>2.5000000000000001E-3</v>
      </c>
      <c r="F25" s="32">
        <f>IF(F24="no tubes","",IF(F14=0,"",F16/1000))</f>
        <v>2.5000000000000001E-3</v>
      </c>
      <c r="G25" s="32" t="str">
        <f>IF(G24="no tubes","",IF(G14=0,"",G16/1000))</f>
        <v/>
      </c>
      <c r="H25" s="74"/>
      <c r="I25" s="74"/>
      <c r="J25" s="6"/>
      <c r="K25" s="74"/>
      <c r="L25" s="6"/>
      <c r="M25" s="6"/>
      <c r="N25" s="6"/>
      <c r="O25" s="6"/>
      <c r="P25" s="36"/>
      <c r="Q25" s="6"/>
      <c r="R25" s="6"/>
      <c r="S25" s="6"/>
      <c r="T25" s="43"/>
      <c r="U25" s="6"/>
      <c r="V25" s="6"/>
      <c r="W25" s="6"/>
      <c r="X25" s="6"/>
      <c r="Y25" s="6"/>
      <c r="Z25" s="6"/>
    </row>
    <row r="26" spans="1:26" ht="12.75" customHeight="1">
      <c r="A26" s="6"/>
      <c r="B26" s="31" t="s">
        <v>119</v>
      </c>
      <c r="C26" s="33">
        <f>IF(C6="Round",((C24)^4-((C24-2*C25))^4)*3.142/64,((C24)^4-((C24-2*C25))^4)/12)</f>
        <v>8.5099184800000022E-9</v>
      </c>
      <c r="D26" s="6"/>
      <c r="E26" s="33">
        <f>IF(E24="no tubes","",IF(E14=0,"",IF(E6="Round",(((E24)^4-((E24-2*E25))^4)*3.142/64),IF(E6="Square",(((E24)^4-((E24-2*E25))^4)/12),""))))</f>
        <v>1.1931856933750003E-8</v>
      </c>
      <c r="F26" s="33">
        <f>IF(F24="no tubes","",IF(F14=0,"",IF(F6="Round",(((F24)^4-((F24-2*F25))^4)*3.142/64),IF(F6="Square",(((F24)^4-((F24-2*F25))^4)/12),""))))</f>
        <v>1.1931856933750003E-8</v>
      </c>
      <c r="G26" s="33" t="str">
        <f>IF(G24="no tubes","",IF(G14=0,"",IF(G6="Round",(((G24)^4-((G24-2*G25))^4)*3.142/64),IF(G6="Square",(((G24)^4-((G24-2*G25))^4)/12),""))))</f>
        <v/>
      </c>
      <c r="H26" s="33">
        <f t="shared" ref="H26:H33" si="0">IF(SUM(E26:G26)&gt;0,SUM(E26:G26),"")</f>
        <v>2.3863713867500005E-8</v>
      </c>
      <c r="I26" s="75" t="str">
        <f>IF($F$2="Tubing only","Tubing Only",P12)</f>
        <v>Tubing Only</v>
      </c>
      <c r="J26" s="75" t="str">
        <f>IF($F$2="Tubing only","Tubing Only",P22)</f>
        <v>Tubing Only</v>
      </c>
      <c r="K26" s="33">
        <f>IF($F$2="Tubing only",H26,IF($F$2="Composite only",I26+J26,IF($F$2="Tubes + Composite",H26+I26+J26,"No Type Selected")))</f>
        <v>2.3863713867500005E-8</v>
      </c>
      <c r="L26" s="6"/>
      <c r="M26" s="6"/>
      <c r="N26" s="6"/>
      <c r="O26" s="6"/>
      <c r="P26" s="36"/>
      <c r="Q26" s="6"/>
      <c r="R26" s="6"/>
      <c r="S26" s="36"/>
      <c r="T26" s="43"/>
      <c r="U26" s="6"/>
      <c r="V26" s="6"/>
      <c r="W26" s="6"/>
      <c r="X26" s="6"/>
      <c r="Y26" s="6"/>
      <c r="Z26" s="6"/>
    </row>
    <row r="27" spans="1:26" ht="12.75" customHeight="1">
      <c r="A27" s="6"/>
      <c r="B27" s="31" t="s">
        <v>120</v>
      </c>
      <c r="C27" s="33">
        <f>C8*C26*C14</f>
        <v>5105.9510880000016</v>
      </c>
      <c r="D27" s="36"/>
      <c r="E27" s="33">
        <f>IF(E24="no tubes","",IF(E14=0,"",IF(AND(E13="bent/multi",E15&lt;35),0,IF(AND(E13="bent/multi",E16&lt;1.2),0,E8*E26*E14))))</f>
        <v>2386.3713867500005</v>
      </c>
      <c r="F27" s="33">
        <f>IF(F24="no tubes","",IF(F14=0,"",F8*F26*F14))</f>
        <v>4772.742773500001</v>
      </c>
      <c r="G27" s="33" t="str">
        <f>IF(G24="no tubes","",IF(G14=0,"",G8*G26*G14))</f>
        <v/>
      </c>
      <c r="H27" s="33">
        <f t="shared" si="0"/>
        <v>7159.1141602500011</v>
      </c>
      <c r="I27" s="75" t="str">
        <f>IF(I26="Tubing Only","",IF(I22&gt;325,0,I26*I8))</f>
        <v/>
      </c>
      <c r="J27" s="75" t="str">
        <f>IF(J26="Tubing Only","",J26*J8)</f>
        <v/>
      </c>
      <c r="K27" s="33">
        <f>IF($F$2="Tubing only",H27,IF($F$2="Composite only",I27+J27,IF($F$2="Tubes + Composite",H27+I27+J27,"No Type Selected")))</f>
        <v>7159.1141602500011</v>
      </c>
      <c r="L27" s="39">
        <f>IF(AND(NOT($F$2="tubes + composite"),OR(AND($G$14&gt;0,G27&lt;(C27/3)),AND($F$14&gt;0,F27&lt;(C27/3)),AND($E$14&gt;0,E27&lt;(C27/3)))),0,100*K27/C27)</f>
        <v>140.21117783668828</v>
      </c>
      <c r="M27" s="6" t="str">
        <f>IF((99.9&gt;L27)*AND(L27&gt;50),"For Composites Only, Additional Proof Required","")</f>
        <v/>
      </c>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358.89554474609793</v>
      </c>
      <c r="D28" s="108"/>
      <c r="E28" s="44">
        <f>IF(E24="no tubes","",IF(E14=0,"",IF(E6="Round",E14*((E15^2-(E15-2*E16)^2)*PI()/4),IF(E6="Square",E14*(E15^2-(E15-2*E16)^2),""))))</f>
        <v>179.85617941801564</v>
      </c>
      <c r="F28" s="44">
        <f>IF(F24="no tubes","",IF(F14=0,"",IF(F6="Round",F14*((F15^2-(F15-2*F16)^2)*PI()/4),IF(F6="Square",F14*(F15^2-(F15-2*F16)^2),""))))</f>
        <v>359.71235883603129</v>
      </c>
      <c r="G28" s="44" t="str">
        <f>IF(G24="no tubes","",IF(G14=0,"",IF(G6="Round",G14*((G15^2-(G15-2*G16)^2)*PI()/4),IF(G6="Square",G14*(G15^2-(G15-2*G16)^2),""))))</f>
        <v/>
      </c>
      <c r="H28" s="44">
        <f t="shared" si="0"/>
        <v>539.56853825404687</v>
      </c>
      <c r="I28" s="44" t="str">
        <f>IF(I26="Tubing Only","",(I18-I19)*I22)</f>
        <v/>
      </c>
      <c r="J28" s="44" t="str">
        <f>IF(J26="Tubing Only","",(J18-J19)*J22)</f>
        <v/>
      </c>
      <c r="K28" s="33">
        <f>IF($F$2="Tubing only",H28,IF($F$2="Composite only",I28+J28,IF($F$2="Tubes + Composite",H28+I28+J28,"No Type Selected")))</f>
        <v>539.56853825404687</v>
      </c>
      <c r="L28" s="101">
        <f>IF(AND($F$2="tubing only",AND(E5="steel",F5="steel",G5="steel")),100*K28/C28,"NA")</f>
        <v>150.34138655462183</v>
      </c>
      <c r="M28" s="6" t="str">
        <f>IF(AND(95&lt;L28,L28&lt;100),"For tubes only, provided your actual tube measures &gt;= your nominal OD and wall this is OK","")</f>
        <v/>
      </c>
      <c r="N28" s="6"/>
      <c r="O28" s="6"/>
      <c r="P28" s="6"/>
      <c r="Q28" s="6"/>
      <c r="R28" s="6"/>
      <c r="S28" s="36"/>
      <c r="T28" s="6"/>
      <c r="U28" s="6"/>
      <c r="V28" s="6"/>
      <c r="W28" s="6"/>
      <c r="X28" s="6"/>
      <c r="Y28" s="6"/>
      <c r="Z28" s="6"/>
    </row>
    <row r="29" spans="1:26" ht="12.75" customHeight="1">
      <c r="A29" s="6"/>
      <c r="B29" s="31" t="s">
        <v>122</v>
      </c>
      <c r="C29" s="33">
        <f>C$28*C9/1000000</f>
        <v>109463.14114755986</v>
      </c>
      <c r="D29" s="36"/>
      <c r="E29" s="33">
        <f>IF(E24="no tubes","",IF(E14=0,"",E$28*E9/1000000))</f>
        <v>54856.134722494775</v>
      </c>
      <c r="F29" s="33">
        <f>IF(F24="no tubes","",IF(F14=0,"",F$28*F9/1000000))</f>
        <v>109712.26944498955</v>
      </c>
      <c r="G29" s="33" t="str">
        <f>IF(G24="no tubes","",IF(G14=0,"",G$28*G9/1000000))</f>
        <v/>
      </c>
      <c r="H29" s="33">
        <f t="shared" si="0"/>
        <v>164568.40416748432</v>
      </c>
      <c r="I29" s="33" t="str">
        <f>IF(I26="Tubing Only","","N/A")</f>
        <v/>
      </c>
      <c r="J29" s="33" t="str">
        <f>IF(J26="Tubing Only","","N/A")</f>
        <v/>
      </c>
      <c r="K29" s="33">
        <f>IF($F$2="Tubing only",H29,"N/A")</f>
        <v>164568.40416748432</v>
      </c>
      <c r="L29" s="39">
        <f>IF(AND($F$2="tubing only",OR($E29&lt;0.95*($E$14/$C$14)*$C29,$F29&lt;0.95*($F$14/$C$14)*$C29,$G29&lt;0.95*($G$14/$C$14)*$C29)),0,IF(NOT($F$2="tubing only"),"NA",100*H29/C29))</f>
        <v>150.34138655462189</v>
      </c>
      <c r="M29" s="6" t="str">
        <f>IF(AND(95&lt;L29,L29&lt;100),"For tubes only, provided your actual tube measures &gt;= your nominal OD and wall this is OK","")</f>
        <v/>
      </c>
      <c r="N29" s="6"/>
      <c r="O29" s="6"/>
      <c r="P29" s="6"/>
      <c r="Q29" s="6"/>
      <c r="R29" s="6"/>
      <c r="S29" s="6"/>
      <c r="T29" s="6"/>
      <c r="U29" s="6"/>
      <c r="V29" s="6"/>
      <c r="W29" s="6"/>
      <c r="X29" s="6"/>
      <c r="Y29" s="6"/>
      <c r="Z29" s="6"/>
    </row>
    <row r="30" spans="1:26" ht="12.75" customHeight="1">
      <c r="A30" s="6"/>
      <c r="B30" s="31" t="s">
        <v>123</v>
      </c>
      <c r="C30" s="33">
        <f>C$28*C10/1000000</f>
        <v>130996.87383232574</v>
      </c>
      <c r="D30" s="36"/>
      <c r="E30" s="33">
        <f>IF(E24="no tubes","",IF(E14=0,"",E$28*E10/1000000))</f>
        <v>65647.505487575705</v>
      </c>
      <c r="F30" s="33">
        <f>IF(F24="no tubes","",IF(F14=0,"",F$28*F10/1000000))</f>
        <v>131295.01097515141</v>
      </c>
      <c r="G30" s="33" t="str">
        <f>IF(G24="no tubes","",IF(G14=0,"",G$28*G10/1000000))</f>
        <v/>
      </c>
      <c r="H30" s="33">
        <f t="shared" si="0"/>
        <v>196942.5164627271</v>
      </c>
      <c r="I30" s="33" t="str">
        <f>IF(I26="Tubing Only","","N/A")</f>
        <v/>
      </c>
      <c r="J30" s="33" t="str">
        <f>IF(J26="Tubing Only","","N/A")</f>
        <v/>
      </c>
      <c r="K30" s="33">
        <f>IF($F$2="Tubing only",H30,"N/A")</f>
        <v>196942.5164627271</v>
      </c>
      <c r="L30" s="39">
        <f>IF(AND($F$2="tubing only",OR($E30&lt;0.95*($E$14/$C$14)*$C30,$F30&lt;0.95*($F$14/$C$14)*$C30,$G30&lt;0.95*($G$14/$C$14)*$C30)),0,IF(NOT($F$2="tubing only"),"NA",100*H30/C30))</f>
        <v>150.34138655462183</v>
      </c>
      <c r="M30" s="6" t="str">
        <f>IF(AND(95&lt;L30,L30&lt;100),"For tubes only, provided your actual tube measures &gt;= your nominal OD and wall this is OK","")</f>
        <v/>
      </c>
      <c r="N30" s="6"/>
      <c r="O30" s="6"/>
      <c r="P30" s="6"/>
      <c r="Q30" s="6"/>
      <c r="R30" s="6"/>
      <c r="S30" s="36"/>
      <c r="T30" s="6"/>
      <c r="U30" s="6"/>
      <c r="V30" s="6"/>
      <c r="W30" s="6"/>
      <c r="X30" s="6"/>
      <c r="Y30" s="6"/>
      <c r="Z30" s="6"/>
    </row>
    <row r="31" spans="1:26" ht="12.75" customHeight="1">
      <c r="A31" s="6"/>
      <c r="B31" s="31" t="s">
        <v>124</v>
      </c>
      <c r="C31" s="33">
        <f>C$28*C11/1000000</f>
        <v>64601.198054297631</v>
      </c>
      <c r="D31" s="36"/>
      <c r="E31" s="33">
        <f>IF(E24="no tubes","",IF(E14=0,"",E$28*E11/1000000))</f>
        <v>32374.112295242816</v>
      </c>
      <c r="F31" s="33">
        <f>IF(F24="no tubes","",IF(F14=0,"",F$28*F11/1000000))</f>
        <v>64748.224590485632</v>
      </c>
      <c r="G31" s="33" t="str">
        <f>IF(G24="no tubes","",IF(G14=0,"",G$28*G11/1000000))</f>
        <v/>
      </c>
      <c r="H31" s="33">
        <f t="shared" si="0"/>
        <v>97122.336885728451</v>
      </c>
      <c r="I31" s="33" t="str">
        <f>IF(I26="Tubing Only","","N/A")</f>
        <v/>
      </c>
      <c r="J31" s="33" t="str">
        <f>IF(J26="Tubing Only","","N/A")</f>
        <v/>
      </c>
      <c r="K31" s="33">
        <f>IF($F$2="Tubing only",H31,"N/A")</f>
        <v>97122.336885728451</v>
      </c>
      <c r="L31" s="39">
        <f>IF(AND($F$2="tubing only",OR($E31&lt;0.95*($E$14/$C$14)*$C31,$F31&lt;0.95*($F$14/$C$14)*$C31,$G31&lt;0.95*($G$14/$C$14)*$C31)),0,IF(NOT($F$2="tubing only"),"NA",100*H31/C31))</f>
        <v>150.34138655462183</v>
      </c>
      <c r="M31" s="6" t="str">
        <f>IF(AND(95&lt;L31,L31&lt;100),"For tubes only, provided your actual tube measures &gt;= your nominal OD and wall this is OK","")</f>
        <v/>
      </c>
      <c r="N31" s="6"/>
      <c r="O31" s="6"/>
      <c r="P31" s="6"/>
      <c r="Q31" s="6"/>
      <c r="R31" s="6"/>
      <c r="S31" s="36"/>
      <c r="T31" s="6"/>
      <c r="U31" s="6"/>
      <c r="V31" s="6"/>
      <c r="W31" s="6"/>
      <c r="X31" s="6"/>
      <c r="Y31" s="6"/>
      <c r="Z31" s="6"/>
    </row>
    <row r="32" spans="1:26" ht="12.75" customHeight="1">
      <c r="A32" s="6"/>
      <c r="B32" s="31" t="s">
        <v>125</v>
      </c>
      <c r="C32" s="33">
        <f>IF(C14=0,"",C$28*C12/1000000)</f>
        <v>107668.66342382938</v>
      </c>
      <c r="D32" s="36"/>
      <c r="E32" s="33">
        <f>IF(E24="no tubes","",IF(E14=0,"",E$28*E12/1000000))</f>
        <v>53956.853825404694</v>
      </c>
      <c r="F32" s="33">
        <f>IF(F24="no tubes","",IF(F14=0,"",F$28*F12/1000000))</f>
        <v>107913.70765080939</v>
      </c>
      <c r="G32" s="33" t="str">
        <f>IF(G24="no tubes","",IF(G14=0,"",G$28*G12/1000000))</f>
        <v/>
      </c>
      <c r="H32" s="33">
        <f t="shared" si="0"/>
        <v>161870.56147621409</v>
      </c>
      <c r="I32" s="33" t="str">
        <f>IF(I26="tubing only","","N/A")</f>
        <v/>
      </c>
      <c r="J32" s="33" t="str">
        <f>IF(J26="tubing only","","N/A")</f>
        <v/>
      </c>
      <c r="K32" s="33">
        <f>IF($F$2="Tubing only",H32,"N/A")</f>
        <v>161870.56147621409</v>
      </c>
      <c r="L32" s="39">
        <f>IF(AND($F$2="tubing only",OR($E32&lt;0.95*($E$14/$C$14)*$C32,$F32&lt;0.95*($F$14/$C$14)*$C32,$G32&lt;0.95*($G$14/$C$14)*$C32)),0,IF(NOT($F$2="tubing only"),"NA",100*H32/C32))</f>
        <v>150.34138655462186</v>
      </c>
      <c r="M32" s="6" t="str">
        <f>IF(AND(95&lt;L32,L32&lt;100),"For tubes only, provided your actual tube measures &gt;= your nominal OD and wall this is OK","")</f>
        <v/>
      </c>
      <c r="N32" s="6"/>
      <c r="O32" s="6"/>
      <c r="P32" s="6"/>
      <c r="Q32" s="6"/>
      <c r="R32" s="6"/>
      <c r="S32" s="36"/>
      <c r="T32" s="6"/>
      <c r="U32" s="6"/>
      <c r="V32" s="6"/>
      <c r="W32" s="6"/>
      <c r="X32" s="6"/>
      <c r="Y32" s="6"/>
      <c r="Z32" s="6"/>
    </row>
    <row r="33" spans="1:26" ht="12.75" customHeight="1">
      <c r="A33" s="6"/>
      <c r="B33" s="31" t="s">
        <v>126</v>
      </c>
      <c r="C33" s="33">
        <f>C14*4*C10*C26/(0.5*C24*1)</f>
        <v>2934.9167671181112</v>
      </c>
      <c r="D33" s="6"/>
      <c r="E33" s="33">
        <f>IF(E24="no tubes","",IF(E14=0,"",E14*4*E10*E26/(0.5*E24*1)))</f>
        <v>1371.6937892342521</v>
      </c>
      <c r="F33" s="33">
        <f>IF(F24="no tubes","",IF(F14=0,"",F14*4*F10*F26/(0.5*F24*1)))</f>
        <v>2743.3875784685042</v>
      </c>
      <c r="G33" s="33" t="str">
        <f>IF(G24="no tubes","",IF(G14=0,"",G14*4*G10*G26/(0.5*G24*1)))</f>
        <v/>
      </c>
      <c r="H33" s="33">
        <f t="shared" si="0"/>
        <v>4115.0813677027563</v>
      </c>
      <c r="I33" s="33" t="str">
        <f>IF(I26="tubing only","","N/A")</f>
        <v/>
      </c>
      <c r="J33" s="33" t="str">
        <f>IF(J26="tubing only","","N/A")</f>
        <v/>
      </c>
      <c r="K33" s="33">
        <f>IF($F$2="Tubing only",H33,"N/A")</f>
        <v>4115.0813677027563</v>
      </c>
      <c r="L33" s="39">
        <f>IF(AND($F$2="tubing only",OR($E33&lt;0.95*($E$14/$C$14)*$C33,$F33&lt;0.95*($F$14/$C$14)*$C33,$G33&lt;0.95*($G$14/$C$14)*$C33)),0,IF(NOT($F$2="tubing only"),"NA",100*H33/C33))</f>
        <v>140.21117783668825</v>
      </c>
      <c r="M33" s="6"/>
      <c r="N33" s="6"/>
      <c r="O33" s="6"/>
      <c r="P33" s="6"/>
      <c r="Q33" s="6"/>
      <c r="R33" s="6"/>
      <c r="S33" s="6"/>
      <c r="T33" s="6"/>
      <c r="U33" s="6"/>
      <c r="V33" s="6"/>
      <c r="W33" s="6"/>
      <c r="X33" s="6"/>
      <c r="Y33" s="6"/>
      <c r="Z33" s="6"/>
    </row>
    <row r="34" spans="1:26" ht="12.75" customHeight="1">
      <c r="A34" s="6"/>
      <c r="B34" s="31" t="s">
        <v>127</v>
      </c>
      <c r="C34" s="33">
        <f>IF(C14=0,"",C33*1^3/(48*C27))</f>
        <v>1.1975065616797901E-2</v>
      </c>
      <c r="D34" s="6"/>
      <c r="E34" s="33">
        <f>IF(E24="no tubes","",IF(E14=0,"",($C$33*1^3/(48*E27))))</f>
        <v>2.5622206021432736E-2</v>
      </c>
      <c r="F34" s="33">
        <f>IF(F24="no tubes","",IF(F14=0,"",($C$33*1^3/(48*F27))))</f>
        <v>1.2811103010716368E-2</v>
      </c>
      <c r="G34" s="33" t="str">
        <f>IF(G24="no tubes","",IF(G14=0,"",($C$33*1^3/(48*G27))))</f>
        <v/>
      </c>
      <c r="H34" s="33">
        <f>IF(F2="composite only","",$C$33*1^3/(48*H27))</f>
        <v>8.5407353404775791E-3</v>
      </c>
      <c r="I34" s="33" t="str">
        <f>IF(NOT($F$2="tubing only"),"N/A","")</f>
        <v/>
      </c>
      <c r="J34" s="33" t="str">
        <f>IF(NOT($F$2="tubing only"),"N/A","")</f>
        <v/>
      </c>
      <c r="K34" s="33" t="str">
        <f>IF($F$2="Tubing only","","N/A")</f>
        <v/>
      </c>
      <c r="L34" s="39">
        <f>IF(AND($F$2="tubing only",H34&gt;1.05*C34),101,IF(NOT($F$2="tubing only"),"NA",100*H34/C34))</f>
        <v>71.320989911714136</v>
      </c>
      <c r="M34" s="6"/>
      <c r="N34" s="6"/>
      <c r="O34" s="6"/>
      <c r="P34" s="6"/>
      <c r="Q34" s="6"/>
      <c r="R34" s="6"/>
      <c r="S34" s="6"/>
      <c r="T34" s="6"/>
      <c r="U34" s="6"/>
      <c r="V34" s="6"/>
      <c r="W34" s="6"/>
      <c r="X34" s="6"/>
      <c r="Y34" s="6"/>
      <c r="Z34" s="6"/>
    </row>
    <row r="35" spans="1:26" ht="12.75" customHeight="1">
      <c r="A35" s="6"/>
      <c r="B35" s="31" t="s">
        <v>128</v>
      </c>
      <c r="C35" s="33">
        <f>0.5*C33*(C33*1^3/(48*C27))</f>
        <v>17.572910433039873</v>
      </c>
      <c r="D35" s="6"/>
      <c r="E35" s="33">
        <f>IF(E24="no tubes","",0.5*E33*(E33*1^3/(48*E27)))</f>
        <v>8.2130615661171582</v>
      </c>
      <c r="F35" s="33">
        <f>IF(F24="no tubes","",0.5*F33*(F33*1^3/(48*F27)))</f>
        <v>16.426123132234316</v>
      </c>
      <c r="G35" s="33" t="str">
        <f>IF(G24="no tubes","",0.5*G33*(G33*1^3/(48*G27)))</f>
        <v/>
      </c>
      <c r="H35" s="33">
        <f>IF(SUM(E35:G35)&gt;0,SUM(E35:G35),"")</f>
        <v>24.639184698351475</v>
      </c>
      <c r="I35" s="33" t="str">
        <f>IF(I26="tubing only","","N/A")</f>
        <v/>
      </c>
      <c r="J35" s="33" t="str">
        <f>IF(J26="tubing only","","N/A")</f>
        <v/>
      </c>
      <c r="K35" s="33">
        <f>IF($F$2="Tubing only",H35,IF($F$2="Composite only",I35,IF($F$2="Tubes + Composite",H35+I35,"No Type Selected")))</f>
        <v>24.639184698351475</v>
      </c>
      <c r="L35" s="39">
        <f>IF(AND($F$2="tubing only",OR($E35&lt;(0.999*E14/C14)*$C35,$F35&lt;(F14/C14)*$C35,$G35&lt;(G14/C14)*$C35)),0,IF(NOT($F$2="tubing only"),"NA",100*H35/C35))</f>
        <v>140.21117783668822</v>
      </c>
      <c r="M35" s="6"/>
      <c r="N35" s="34" t="s">
        <v>131</v>
      </c>
      <c r="O35" s="34"/>
      <c r="P35" s="34"/>
      <c r="Q35" s="6"/>
      <c r="R35" s="6"/>
      <c r="S35" s="6"/>
      <c r="T35" s="6"/>
      <c r="U35" s="6"/>
      <c r="V35" s="6"/>
      <c r="W35" s="6"/>
      <c r="X35" s="6"/>
      <c r="Y35" s="6"/>
      <c r="Z35" s="6"/>
    </row>
    <row r="36" spans="1:26" ht="12.75" customHeight="1">
      <c r="A36" s="6"/>
      <c r="B36" s="6"/>
      <c r="C36" s="109">
        <f>0.99*C27/C14</f>
        <v>1684.9638590400007</v>
      </c>
      <c r="D36" s="53"/>
      <c r="E36" s="109">
        <f>IF(AND($F$2="tubing only",E14&gt;0),E27/E14,9E+99)</f>
        <v>2386.3713867500005</v>
      </c>
      <c r="F36" s="109">
        <f>IF(AND($F$2="tubing only",F14&gt;0),F27/F14,9E+99)</f>
        <v>2386.3713867500005</v>
      </c>
      <c r="G36" s="109">
        <f>IF(AND($F$2="tubing only",G14&gt;0),G27/G14,9E+99)</f>
        <v>8.9999999999999999E+99</v>
      </c>
      <c r="H36" s="6"/>
      <c r="I36" s="6"/>
      <c r="J36" s="6"/>
      <c r="K36" s="6"/>
      <c r="L36" s="6"/>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19"/>
      <c r="L38" s="19"/>
      <c r="M38" s="19"/>
      <c r="N38" s="19"/>
      <c r="O38" s="19"/>
      <c r="P38" s="77"/>
      <c r="Q38" s="6"/>
      <c r="R38" s="6"/>
      <c r="S38" s="6"/>
      <c r="T38" s="6"/>
      <c r="U38" s="6"/>
      <c r="V38" s="6"/>
      <c r="W38" s="6"/>
      <c r="X38" s="6"/>
      <c r="Y38" s="6"/>
      <c r="Z38" s="6"/>
    </row>
    <row r="39" spans="1:26" ht="12.75" customHeight="1">
      <c r="A39" s="6"/>
      <c r="B39" s="78" t="s">
        <v>246</v>
      </c>
      <c r="C39" s="21"/>
      <c r="D39" s="21"/>
      <c r="E39" s="21"/>
      <c r="F39" s="21"/>
      <c r="G39" s="21"/>
      <c r="H39" s="21"/>
      <c r="I39" s="21"/>
      <c r="J39" s="21"/>
      <c r="K39" s="21"/>
      <c r="L39" s="21"/>
      <c r="M39" s="21"/>
      <c r="N39" s="21"/>
      <c r="O39" s="21"/>
      <c r="P39" s="79"/>
      <c r="Q39" s="6"/>
      <c r="R39" s="6"/>
      <c r="S39" s="6"/>
      <c r="T39" s="6"/>
      <c r="U39" s="6"/>
      <c r="V39" s="6"/>
      <c r="W39" s="6"/>
      <c r="X39" s="6"/>
      <c r="Y39" s="6"/>
      <c r="Z39" s="6"/>
    </row>
    <row r="40" spans="1:26" ht="12.75" customHeight="1">
      <c r="A40" s="6"/>
      <c r="B40" s="20"/>
      <c r="C40" s="21"/>
      <c r="D40" s="21"/>
      <c r="E40" s="21"/>
      <c r="F40" s="21"/>
      <c r="G40" s="21"/>
      <c r="H40" s="21"/>
      <c r="I40" s="21"/>
      <c r="J40" s="21"/>
      <c r="K40" s="21"/>
      <c r="L40" s="21"/>
      <c r="M40" s="21"/>
      <c r="N40" s="21"/>
      <c r="O40" s="21"/>
      <c r="P40" s="79"/>
      <c r="Q40" s="6"/>
      <c r="R40" s="6"/>
      <c r="S40" s="6"/>
      <c r="T40" s="6"/>
      <c r="U40" s="6"/>
      <c r="V40" s="6"/>
      <c r="W40" s="6"/>
      <c r="X40" s="6"/>
      <c r="Y40" s="6"/>
      <c r="Z40" s="6"/>
    </row>
    <row r="41" spans="1:26" ht="12.75" customHeight="1">
      <c r="A41" s="6"/>
      <c r="B41" s="20"/>
      <c r="C41" s="21"/>
      <c r="D41" s="21"/>
      <c r="E41" s="21"/>
      <c r="F41" s="21"/>
      <c r="G41" s="21"/>
      <c r="H41" s="21"/>
      <c r="I41" s="21"/>
      <c r="J41" s="21"/>
      <c r="K41" s="21"/>
      <c r="L41" s="21"/>
      <c r="M41" s="21"/>
      <c r="N41" s="21"/>
      <c r="O41" s="21"/>
      <c r="P41" s="79"/>
      <c r="Q41" s="6"/>
      <c r="R41" s="6"/>
      <c r="S41" s="6"/>
      <c r="T41" s="6"/>
      <c r="U41" s="6"/>
      <c r="V41" s="6"/>
      <c r="W41" s="6"/>
      <c r="X41" s="6"/>
      <c r="Y41" s="6"/>
      <c r="Z41" s="6"/>
    </row>
    <row r="42" spans="1:26" ht="12.75" customHeight="1">
      <c r="A42" s="6"/>
      <c r="B42" s="20"/>
      <c r="C42" s="21"/>
      <c r="D42" s="21"/>
      <c r="E42" s="21"/>
      <c r="F42" s="21"/>
      <c r="G42" s="21"/>
      <c r="H42" s="21"/>
      <c r="I42" s="21"/>
      <c r="J42" s="21"/>
      <c r="K42" s="21"/>
      <c r="L42" s="21"/>
      <c r="M42" s="21"/>
      <c r="N42" s="21"/>
      <c r="O42" s="21"/>
      <c r="P42" s="79"/>
      <c r="Q42" s="6"/>
      <c r="R42" s="6"/>
      <c r="S42" s="6"/>
      <c r="T42" s="6"/>
      <c r="U42" s="6"/>
      <c r="V42" s="6"/>
      <c r="W42" s="6"/>
      <c r="X42" s="6"/>
      <c r="Y42" s="6"/>
      <c r="Z42" s="6"/>
    </row>
    <row r="43" spans="1:26" ht="12.75" customHeight="1">
      <c r="A43" s="6"/>
      <c r="B43" s="20"/>
      <c r="C43" s="21"/>
      <c r="D43" s="21"/>
      <c r="E43" s="21"/>
      <c r="F43" s="21"/>
      <c r="G43" s="21"/>
      <c r="H43" s="21"/>
      <c r="I43" s="21"/>
      <c r="J43" s="21"/>
      <c r="K43" s="21"/>
      <c r="L43" s="21"/>
      <c r="M43" s="21"/>
      <c r="N43" s="21"/>
      <c r="O43" s="21"/>
      <c r="P43" s="79"/>
      <c r="Q43" s="6"/>
      <c r="R43" s="6"/>
      <c r="S43" s="6"/>
      <c r="T43" s="6"/>
      <c r="U43" s="6"/>
      <c r="V43" s="6"/>
      <c r="W43" s="6"/>
      <c r="X43" s="6"/>
      <c r="Y43" s="6"/>
      <c r="Z43" s="6"/>
    </row>
    <row r="44" spans="1:26" ht="12.75" customHeight="1">
      <c r="A44" s="6"/>
      <c r="B44" s="20"/>
      <c r="C44" s="21"/>
      <c r="D44" s="21"/>
      <c r="E44" s="21"/>
      <c r="F44" s="21"/>
      <c r="G44" s="21"/>
      <c r="H44" s="21"/>
      <c r="I44" s="21"/>
      <c r="J44" s="21"/>
      <c r="K44" s="21"/>
      <c r="L44" s="21"/>
      <c r="M44" s="21"/>
      <c r="N44" s="21"/>
      <c r="O44" s="21"/>
      <c r="P44" s="79"/>
      <c r="Q44" s="6"/>
      <c r="R44" s="6"/>
      <c r="S44" s="6"/>
      <c r="T44" s="6"/>
      <c r="U44" s="6"/>
      <c r="V44" s="6"/>
      <c r="W44" s="6"/>
      <c r="X44" s="6"/>
      <c r="Y44" s="6"/>
      <c r="Z44" s="6"/>
    </row>
    <row r="45" spans="1:26" ht="12.75" customHeight="1">
      <c r="A45" s="6"/>
      <c r="B45" s="20"/>
      <c r="C45" s="21"/>
      <c r="D45" s="21"/>
      <c r="E45" s="21"/>
      <c r="F45" s="21"/>
      <c r="G45" s="21"/>
      <c r="H45" s="21"/>
      <c r="I45" s="21"/>
      <c r="J45" s="21"/>
      <c r="K45" s="21"/>
      <c r="L45" s="21"/>
      <c r="M45" s="21"/>
      <c r="N45" s="21"/>
      <c r="O45" s="21"/>
      <c r="P45" s="79"/>
      <c r="Q45" s="6"/>
      <c r="R45" s="6"/>
      <c r="S45" s="6"/>
      <c r="T45" s="6"/>
      <c r="U45" s="6"/>
      <c r="V45" s="6"/>
      <c r="W45" s="6"/>
      <c r="X45" s="6"/>
      <c r="Y45" s="6"/>
      <c r="Z45" s="6"/>
    </row>
    <row r="46" spans="1:26" ht="12.75" customHeight="1">
      <c r="A46" s="6"/>
      <c r="B46" s="20"/>
      <c r="C46" s="21"/>
      <c r="D46" s="21"/>
      <c r="E46" s="21"/>
      <c r="F46" s="21"/>
      <c r="G46" s="21"/>
      <c r="H46" s="21"/>
      <c r="I46" s="21"/>
      <c r="J46" s="21"/>
      <c r="K46" s="21"/>
      <c r="L46" s="21"/>
      <c r="M46" s="21"/>
      <c r="N46" s="21"/>
      <c r="O46" s="21"/>
      <c r="P46" s="79"/>
      <c r="Q46" s="6"/>
      <c r="R46" s="6"/>
      <c r="S46" s="6"/>
      <c r="T46" s="6"/>
      <c r="U46" s="6"/>
      <c r="V46" s="6"/>
      <c r="W46" s="6"/>
      <c r="X46" s="6"/>
      <c r="Y46" s="6"/>
      <c r="Z46" s="6"/>
    </row>
    <row r="47" spans="1:26" ht="12.75" customHeight="1">
      <c r="A47" s="6"/>
      <c r="B47" s="20"/>
      <c r="C47" s="21"/>
      <c r="D47" s="21"/>
      <c r="E47" s="21"/>
      <c r="F47" s="21"/>
      <c r="G47" s="21"/>
      <c r="H47" s="21"/>
      <c r="I47" s="21"/>
      <c r="J47" s="21"/>
      <c r="K47" s="21"/>
      <c r="L47" s="21"/>
      <c r="M47" s="21"/>
      <c r="N47" s="21"/>
      <c r="O47" s="21"/>
      <c r="P47" s="79"/>
      <c r="Q47" s="6"/>
      <c r="R47" s="6"/>
      <c r="S47" s="6"/>
      <c r="T47" s="6"/>
      <c r="U47" s="6"/>
      <c r="V47" s="6"/>
      <c r="W47" s="6"/>
      <c r="X47" s="6"/>
      <c r="Y47" s="6"/>
      <c r="Z47" s="6"/>
    </row>
    <row r="48" spans="1:26" ht="12.75" customHeight="1">
      <c r="A48" s="6"/>
      <c r="B48" s="20"/>
      <c r="C48" s="21"/>
      <c r="D48" s="21"/>
      <c r="E48" s="21"/>
      <c r="F48" s="21"/>
      <c r="G48" s="21"/>
      <c r="H48" s="21"/>
      <c r="I48" s="21"/>
      <c r="J48" s="21"/>
      <c r="K48" s="21"/>
      <c r="L48" s="21"/>
      <c r="M48" s="21"/>
      <c r="N48" s="21"/>
      <c r="O48" s="21"/>
      <c r="P48" s="79"/>
      <c r="Q48" s="6"/>
      <c r="R48" s="6"/>
      <c r="S48" s="6"/>
      <c r="T48" s="6"/>
      <c r="U48" s="6"/>
      <c r="V48" s="6"/>
      <c r="W48" s="6"/>
      <c r="X48" s="6"/>
      <c r="Y48" s="6"/>
      <c r="Z48" s="6"/>
    </row>
    <row r="49" spans="1:26" ht="12.75" customHeight="1">
      <c r="A49" s="6"/>
      <c r="B49" s="20"/>
      <c r="C49" s="21"/>
      <c r="D49" s="21"/>
      <c r="E49" s="21"/>
      <c r="F49" s="21"/>
      <c r="G49" s="21"/>
      <c r="H49" s="21"/>
      <c r="I49" s="21"/>
      <c r="J49" s="21"/>
      <c r="K49" s="21"/>
      <c r="L49" s="21"/>
      <c r="M49" s="21"/>
      <c r="N49" s="21"/>
      <c r="O49" s="21"/>
      <c r="P49" s="79"/>
      <c r="Q49" s="6"/>
      <c r="R49" s="6"/>
      <c r="S49" s="6"/>
      <c r="T49" s="6"/>
      <c r="U49" s="6"/>
      <c r="V49" s="6"/>
      <c r="W49" s="6"/>
      <c r="X49" s="6"/>
      <c r="Y49" s="6"/>
      <c r="Z49" s="6"/>
    </row>
    <row r="50" spans="1:26" ht="12.75" customHeight="1">
      <c r="A50" s="6"/>
      <c r="B50" s="20"/>
      <c r="C50" s="21"/>
      <c r="D50" s="21"/>
      <c r="E50" s="21"/>
      <c r="F50" s="21"/>
      <c r="G50" s="21"/>
      <c r="H50" s="21"/>
      <c r="I50" s="21"/>
      <c r="J50" s="21"/>
      <c r="K50" s="21"/>
      <c r="L50" s="21"/>
      <c r="M50" s="21"/>
      <c r="N50" s="21"/>
      <c r="O50" s="21"/>
      <c r="P50" s="79"/>
      <c r="Q50" s="6"/>
      <c r="R50" s="6"/>
      <c r="S50" s="6"/>
      <c r="T50" s="6"/>
      <c r="U50" s="6"/>
      <c r="V50" s="6"/>
      <c r="W50" s="6"/>
      <c r="X50" s="6"/>
      <c r="Y50" s="6"/>
      <c r="Z50" s="6"/>
    </row>
    <row r="51" spans="1:26" ht="12.75" customHeight="1">
      <c r="A51" s="6"/>
      <c r="B51" s="20"/>
      <c r="C51" s="21"/>
      <c r="D51" s="21"/>
      <c r="E51" s="21"/>
      <c r="F51" s="21"/>
      <c r="G51" s="21"/>
      <c r="H51" s="21"/>
      <c r="I51" s="21"/>
      <c r="J51" s="21"/>
      <c r="K51" s="21"/>
      <c r="L51" s="21"/>
      <c r="M51" s="21"/>
      <c r="N51" s="21"/>
      <c r="O51" s="21"/>
      <c r="P51" s="79"/>
      <c r="Q51" s="6"/>
      <c r="R51" s="6"/>
      <c r="S51" s="6"/>
      <c r="T51" s="6"/>
      <c r="U51" s="6"/>
      <c r="V51" s="6"/>
      <c r="W51" s="6"/>
      <c r="X51" s="6"/>
      <c r="Y51" s="6"/>
      <c r="Z51" s="6"/>
    </row>
    <row r="52" spans="1:26" ht="12.75" customHeight="1">
      <c r="A52" s="6"/>
      <c r="B52" s="20"/>
      <c r="C52" s="21"/>
      <c r="D52" s="21"/>
      <c r="E52" s="21"/>
      <c r="F52" s="21"/>
      <c r="G52" s="21"/>
      <c r="H52" s="21"/>
      <c r="I52" s="21"/>
      <c r="J52" s="21"/>
      <c r="K52" s="21"/>
      <c r="L52" s="21"/>
      <c r="M52" s="21"/>
      <c r="N52" s="21"/>
      <c r="O52" s="21"/>
      <c r="P52" s="79"/>
      <c r="Q52" s="6"/>
      <c r="R52" s="6"/>
      <c r="S52" s="6"/>
      <c r="T52" s="6"/>
      <c r="U52" s="6"/>
      <c r="V52" s="6"/>
      <c r="W52" s="6"/>
      <c r="X52" s="6"/>
      <c r="Y52" s="6"/>
      <c r="Z52" s="6"/>
    </row>
    <row r="53" spans="1:26" ht="12.75" customHeight="1">
      <c r="A53" s="6"/>
      <c r="B53" s="20"/>
      <c r="C53" s="21"/>
      <c r="D53" s="21"/>
      <c r="E53" s="21"/>
      <c r="F53" s="21"/>
      <c r="G53" s="21"/>
      <c r="H53" s="21"/>
      <c r="I53" s="21"/>
      <c r="J53" s="21"/>
      <c r="K53" s="21"/>
      <c r="L53" s="21"/>
      <c r="M53" s="21"/>
      <c r="N53" s="21"/>
      <c r="O53" s="21"/>
      <c r="P53" s="79"/>
      <c r="Q53" s="6"/>
      <c r="R53" s="6"/>
      <c r="S53" s="6"/>
      <c r="T53" s="6"/>
      <c r="U53" s="6"/>
      <c r="V53" s="6"/>
      <c r="W53" s="6"/>
      <c r="X53" s="6"/>
      <c r="Y53" s="6"/>
      <c r="Z53" s="6"/>
    </row>
    <row r="54" spans="1:26" ht="12.75" customHeight="1">
      <c r="A54" s="6"/>
      <c r="B54" s="20"/>
      <c r="C54" s="21"/>
      <c r="D54" s="21"/>
      <c r="E54" s="21"/>
      <c r="F54" s="21"/>
      <c r="G54" s="21"/>
      <c r="H54" s="21"/>
      <c r="I54" s="21"/>
      <c r="J54" s="21"/>
      <c r="K54" s="21"/>
      <c r="L54" s="21"/>
      <c r="M54" s="21"/>
      <c r="N54" s="21"/>
      <c r="O54" s="21"/>
      <c r="P54" s="79"/>
      <c r="Q54" s="6"/>
      <c r="R54" s="6"/>
      <c r="S54" s="6"/>
      <c r="T54" s="6"/>
      <c r="U54" s="6"/>
      <c r="V54" s="6"/>
      <c r="W54" s="6"/>
      <c r="X54" s="6"/>
      <c r="Y54" s="6"/>
      <c r="Z54" s="6"/>
    </row>
    <row r="55" spans="1:26" ht="12.75" customHeight="1">
      <c r="A55" s="6"/>
      <c r="B55" s="20"/>
      <c r="C55" s="21"/>
      <c r="D55" s="21"/>
      <c r="E55" s="21"/>
      <c r="F55" s="21"/>
      <c r="G55" s="21"/>
      <c r="H55" s="21"/>
      <c r="I55" s="21"/>
      <c r="J55" s="21"/>
      <c r="K55" s="21"/>
      <c r="L55" s="21"/>
      <c r="M55" s="21"/>
      <c r="N55" s="21"/>
      <c r="O55" s="21"/>
      <c r="P55" s="79"/>
      <c r="Q55" s="6"/>
      <c r="R55" s="6"/>
      <c r="S55" s="6"/>
      <c r="T55" s="6"/>
      <c r="U55" s="6"/>
      <c r="V55" s="6"/>
      <c r="W55" s="6"/>
      <c r="X55" s="6"/>
      <c r="Y55" s="6"/>
      <c r="Z55" s="6"/>
    </row>
    <row r="56" spans="1:26" ht="12.75" customHeight="1">
      <c r="A56" s="6"/>
      <c r="B56" s="20"/>
      <c r="C56" s="21"/>
      <c r="D56" s="21"/>
      <c r="E56" s="21"/>
      <c r="F56" s="21"/>
      <c r="G56" s="21"/>
      <c r="H56" s="21"/>
      <c r="I56" s="21"/>
      <c r="J56" s="21"/>
      <c r="K56" s="21"/>
      <c r="L56" s="21"/>
      <c r="M56" s="21"/>
      <c r="N56" s="21"/>
      <c r="O56" s="21"/>
      <c r="P56" s="79"/>
      <c r="Q56" s="6"/>
      <c r="R56" s="6"/>
      <c r="S56" s="6"/>
      <c r="T56" s="6"/>
      <c r="U56" s="6"/>
      <c r="V56" s="6"/>
      <c r="W56" s="6"/>
      <c r="X56" s="6"/>
      <c r="Y56" s="6"/>
      <c r="Z56" s="6"/>
    </row>
    <row r="57" spans="1:26" ht="12.75" customHeight="1">
      <c r="A57" s="6"/>
      <c r="B57" s="20"/>
      <c r="C57" s="21"/>
      <c r="D57" s="21"/>
      <c r="E57" s="21"/>
      <c r="F57" s="21"/>
      <c r="G57" s="21"/>
      <c r="H57" s="21"/>
      <c r="I57" s="21"/>
      <c r="J57" s="21"/>
      <c r="K57" s="21"/>
      <c r="L57" s="21"/>
      <c r="M57" s="21"/>
      <c r="N57" s="21"/>
      <c r="O57" s="21"/>
      <c r="P57" s="79"/>
      <c r="Q57" s="6"/>
      <c r="R57" s="6"/>
      <c r="S57" s="6"/>
      <c r="T57" s="6"/>
      <c r="U57" s="6"/>
      <c r="V57" s="6"/>
      <c r="W57" s="6"/>
      <c r="X57" s="6"/>
      <c r="Y57" s="6"/>
      <c r="Z57" s="6"/>
    </row>
    <row r="58" spans="1:26" ht="12.75" customHeight="1">
      <c r="A58" s="6"/>
      <c r="B58" s="20"/>
      <c r="C58" s="21"/>
      <c r="D58" s="21"/>
      <c r="E58" s="21"/>
      <c r="F58" s="21"/>
      <c r="G58" s="21"/>
      <c r="H58" s="21"/>
      <c r="I58" s="21"/>
      <c r="J58" s="21"/>
      <c r="K58" s="21"/>
      <c r="L58" s="21"/>
      <c r="M58" s="21"/>
      <c r="N58" s="21"/>
      <c r="O58" s="21"/>
      <c r="P58" s="79"/>
      <c r="Q58" s="6"/>
      <c r="R58" s="6"/>
      <c r="S58" s="6"/>
      <c r="T58" s="6"/>
      <c r="U58" s="6"/>
      <c r="V58" s="6"/>
      <c r="W58" s="6"/>
      <c r="X58" s="6"/>
      <c r="Y58" s="6"/>
      <c r="Z58" s="6"/>
    </row>
    <row r="59" spans="1:26" ht="12.75" customHeight="1">
      <c r="A59" s="6"/>
      <c r="B59" s="20"/>
      <c r="C59" s="21"/>
      <c r="D59" s="21"/>
      <c r="E59" s="21"/>
      <c r="F59" s="21"/>
      <c r="G59" s="21"/>
      <c r="H59" s="21"/>
      <c r="I59" s="21"/>
      <c r="J59" s="21"/>
      <c r="K59" s="21"/>
      <c r="L59" s="21"/>
      <c r="M59" s="21"/>
      <c r="N59" s="21"/>
      <c r="O59" s="21"/>
      <c r="P59" s="79"/>
      <c r="Q59" s="6"/>
      <c r="R59" s="6"/>
      <c r="S59" s="6"/>
      <c r="T59" s="6"/>
      <c r="U59" s="6"/>
      <c r="V59" s="6"/>
      <c r="W59" s="6"/>
      <c r="X59" s="6"/>
      <c r="Y59" s="6"/>
      <c r="Z59" s="6"/>
    </row>
    <row r="60" spans="1:26" ht="12.75" customHeight="1">
      <c r="A60" s="6"/>
      <c r="B60" s="20"/>
      <c r="C60" s="21"/>
      <c r="D60" s="21"/>
      <c r="E60" s="21"/>
      <c r="F60" s="21"/>
      <c r="G60" s="21"/>
      <c r="H60" s="21"/>
      <c r="I60" s="21"/>
      <c r="J60" s="21"/>
      <c r="K60" s="21"/>
      <c r="L60" s="21"/>
      <c r="M60" s="21"/>
      <c r="N60" s="21"/>
      <c r="O60" s="21"/>
      <c r="P60" s="79"/>
      <c r="Q60" s="6"/>
      <c r="R60" s="6"/>
      <c r="S60" s="6"/>
      <c r="T60" s="6"/>
      <c r="U60" s="6"/>
      <c r="V60" s="6"/>
      <c r="W60" s="6"/>
      <c r="X60" s="6"/>
      <c r="Y60" s="6"/>
      <c r="Z60" s="6"/>
    </row>
    <row r="61" spans="1:26" ht="12.75" customHeight="1">
      <c r="A61" s="6"/>
      <c r="B61" s="20"/>
      <c r="C61" s="21"/>
      <c r="D61" s="21"/>
      <c r="E61" s="21"/>
      <c r="F61" s="21"/>
      <c r="G61" s="21"/>
      <c r="H61" s="21"/>
      <c r="I61" s="21"/>
      <c r="J61" s="21"/>
      <c r="K61" s="21"/>
      <c r="L61" s="21"/>
      <c r="M61" s="21"/>
      <c r="N61" s="21"/>
      <c r="O61" s="21"/>
      <c r="P61" s="79"/>
      <c r="Q61" s="6"/>
      <c r="R61" s="6"/>
      <c r="S61" s="6"/>
      <c r="T61" s="6"/>
      <c r="U61" s="6"/>
      <c r="V61" s="6"/>
      <c r="W61" s="6"/>
      <c r="X61" s="6"/>
      <c r="Y61" s="6"/>
      <c r="Z61" s="6"/>
    </row>
    <row r="62" spans="1:26" ht="12.75" customHeight="1">
      <c r="A62" s="6"/>
      <c r="B62" s="20"/>
      <c r="C62" s="21"/>
      <c r="D62" s="21"/>
      <c r="E62" s="21"/>
      <c r="F62" s="21"/>
      <c r="G62" s="21"/>
      <c r="H62" s="21"/>
      <c r="I62" s="21"/>
      <c r="J62" s="21"/>
      <c r="K62" s="21"/>
      <c r="L62" s="21"/>
      <c r="M62" s="21"/>
      <c r="N62" s="21"/>
      <c r="O62" s="21"/>
      <c r="P62" s="79"/>
      <c r="Q62" s="6"/>
      <c r="R62" s="6"/>
      <c r="S62" s="6"/>
      <c r="T62" s="6"/>
      <c r="U62" s="6"/>
      <c r="V62" s="6"/>
      <c r="W62" s="6"/>
      <c r="X62" s="6"/>
      <c r="Y62" s="6"/>
      <c r="Z62" s="6"/>
    </row>
    <row r="63" spans="1:26" ht="12.75" customHeight="1">
      <c r="A63" s="6"/>
      <c r="B63" s="20"/>
      <c r="C63" s="21"/>
      <c r="D63" s="21"/>
      <c r="E63" s="21"/>
      <c r="F63" s="21"/>
      <c r="G63" s="21"/>
      <c r="H63" s="21"/>
      <c r="I63" s="21"/>
      <c r="J63" s="21"/>
      <c r="K63" s="21"/>
      <c r="L63" s="21"/>
      <c r="M63" s="21"/>
      <c r="N63" s="21"/>
      <c r="O63" s="21"/>
      <c r="P63" s="79"/>
      <c r="Q63" s="6"/>
      <c r="R63" s="6"/>
      <c r="S63" s="6"/>
      <c r="T63" s="6"/>
      <c r="U63" s="6"/>
      <c r="V63" s="6"/>
      <c r="W63" s="6"/>
      <c r="X63" s="6"/>
      <c r="Y63" s="6"/>
      <c r="Z63" s="6"/>
    </row>
    <row r="64" spans="1:26" ht="12.75" customHeight="1">
      <c r="A64" s="6"/>
      <c r="B64" s="20"/>
      <c r="C64" s="21"/>
      <c r="D64" s="21"/>
      <c r="E64" s="21"/>
      <c r="F64" s="21"/>
      <c r="G64" s="21"/>
      <c r="H64" s="21"/>
      <c r="I64" s="21"/>
      <c r="J64" s="21"/>
      <c r="K64" s="21"/>
      <c r="L64" s="21"/>
      <c r="M64" s="21"/>
      <c r="N64" s="21"/>
      <c r="O64" s="21"/>
      <c r="P64" s="79"/>
      <c r="Q64" s="6"/>
      <c r="R64" s="6"/>
      <c r="S64" s="6"/>
      <c r="T64" s="6"/>
      <c r="U64" s="6"/>
      <c r="V64" s="6"/>
      <c r="W64" s="6"/>
      <c r="X64" s="6"/>
      <c r="Y64" s="6"/>
      <c r="Z64" s="6"/>
    </row>
    <row r="65" spans="1:26" ht="12.75" customHeight="1">
      <c r="A65" s="6"/>
      <c r="B65" s="20"/>
      <c r="C65" s="21"/>
      <c r="D65" s="21"/>
      <c r="E65" s="21"/>
      <c r="F65" s="21"/>
      <c r="G65" s="21"/>
      <c r="H65" s="21"/>
      <c r="I65" s="21"/>
      <c r="J65" s="21"/>
      <c r="K65" s="21"/>
      <c r="L65" s="21"/>
      <c r="M65" s="21"/>
      <c r="N65" s="21"/>
      <c r="O65" s="21"/>
      <c r="P65" s="79"/>
      <c r="Q65" s="6"/>
      <c r="R65" s="6"/>
      <c r="S65" s="6"/>
      <c r="T65" s="6"/>
      <c r="U65" s="6"/>
      <c r="V65" s="6"/>
      <c r="W65" s="6"/>
      <c r="X65" s="6"/>
      <c r="Y65" s="6"/>
      <c r="Z65" s="6"/>
    </row>
    <row r="66" spans="1:26" ht="12.75" customHeight="1">
      <c r="A66" s="6"/>
      <c r="B66" s="20"/>
      <c r="C66" s="21"/>
      <c r="D66" s="21"/>
      <c r="E66" s="21"/>
      <c r="F66" s="21"/>
      <c r="G66" s="21"/>
      <c r="H66" s="21"/>
      <c r="I66" s="21"/>
      <c r="J66" s="21"/>
      <c r="K66" s="21"/>
      <c r="L66" s="21"/>
      <c r="M66" s="21"/>
      <c r="N66" s="21"/>
      <c r="O66" s="21"/>
      <c r="P66" s="79"/>
      <c r="Q66" s="6"/>
      <c r="R66" s="6"/>
      <c r="S66" s="6"/>
      <c r="T66" s="6"/>
      <c r="U66" s="6"/>
      <c r="V66" s="6"/>
      <c r="W66" s="6"/>
      <c r="X66" s="6"/>
      <c r="Y66" s="6"/>
      <c r="Z66" s="6"/>
    </row>
    <row r="67" spans="1:26" ht="12.75" customHeight="1">
      <c r="A67" s="6"/>
      <c r="B67" s="20"/>
      <c r="C67" s="21"/>
      <c r="D67" s="21"/>
      <c r="E67" s="21"/>
      <c r="F67" s="21"/>
      <c r="G67" s="21"/>
      <c r="H67" s="21"/>
      <c r="I67" s="21"/>
      <c r="J67" s="21"/>
      <c r="K67" s="21"/>
      <c r="L67" s="21"/>
      <c r="M67" s="21"/>
      <c r="N67" s="21"/>
      <c r="O67" s="21"/>
      <c r="P67" s="79"/>
      <c r="Q67" s="6"/>
      <c r="R67" s="6"/>
      <c r="S67" s="6"/>
      <c r="T67" s="6"/>
      <c r="U67" s="6"/>
      <c r="V67" s="6"/>
      <c r="W67" s="6"/>
      <c r="X67" s="6"/>
      <c r="Y67" s="6"/>
      <c r="Z67" s="6"/>
    </row>
    <row r="68" spans="1:26" ht="12.75" customHeight="1">
      <c r="A68" s="6"/>
      <c r="B68" s="20"/>
      <c r="C68" s="21"/>
      <c r="D68" s="21"/>
      <c r="E68" s="21"/>
      <c r="F68" s="21"/>
      <c r="G68" s="21"/>
      <c r="H68" s="21"/>
      <c r="I68" s="21"/>
      <c r="J68" s="21"/>
      <c r="K68" s="21"/>
      <c r="L68" s="21"/>
      <c r="M68" s="21"/>
      <c r="N68" s="21"/>
      <c r="O68" s="21"/>
      <c r="P68" s="79"/>
      <c r="Q68" s="6"/>
      <c r="R68" s="6"/>
      <c r="S68" s="6"/>
      <c r="T68" s="6"/>
      <c r="U68" s="6"/>
      <c r="V68" s="6"/>
      <c r="W68" s="6"/>
      <c r="X68" s="6"/>
      <c r="Y68" s="6"/>
      <c r="Z68" s="6"/>
    </row>
    <row r="69" spans="1:26" ht="12.75" customHeight="1">
      <c r="A69" s="6"/>
      <c r="B69" s="20"/>
      <c r="C69" s="21"/>
      <c r="D69" s="21"/>
      <c r="E69" s="21"/>
      <c r="F69" s="21"/>
      <c r="G69" s="21"/>
      <c r="H69" s="21"/>
      <c r="I69" s="21"/>
      <c r="J69" s="21"/>
      <c r="K69" s="21"/>
      <c r="L69" s="21"/>
      <c r="M69" s="21"/>
      <c r="N69" s="21"/>
      <c r="O69" s="21"/>
      <c r="P69" s="79"/>
      <c r="Q69" s="6"/>
      <c r="R69" s="6"/>
      <c r="S69" s="6"/>
      <c r="T69" s="6"/>
      <c r="U69" s="6"/>
      <c r="V69" s="6"/>
      <c r="W69" s="6"/>
      <c r="X69" s="6"/>
      <c r="Y69" s="6"/>
      <c r="Z69" s="6"/>
    </row>
    <row r="70" spans="1:26" ht="12.75" customHeight="1">
      <c r="A70" s="6"/>
      <c r="B70" s="20"/>
      <c r="C70" s="21"/>
      <c r="D70" s="21"/>
      <c r="E70" s="21"/>
      <c r="F70" s="21"/>
      <c r="G70" s="21"/>
      <c r="H70" s="21"/>
      <c r="I70" s="21"/>
      <c r="J70" s="21"/>
      <c r="K70" s="21"/>
      <c r="L70" s="21"/>
      <c r="M70" s="21"/>
      <c r="N70" s="21"/>
      <c r="O70" s="21"/>
      <c r="P70" s="79"/>
      <c r="Q70" s="6"/>
      <c r="R70" s="6"/>
      <c r="S70" s="6"/>
      <c r="T70" s="6"/>
      <c r="U70" s="6"/>
      <c r="V70" s="6"/>
      <c r="W70" s="6"/>
      <c r="X70" s="6"/>
      <c r="Y70" s="6"/>
      <c r="Z70" s="6"/>
    </row>
    <row r="71" spans="1:26" ht="12.75" customHeight="1">
      <c r="A71" s="6"/>
      <c r="B71" s="20"/>
      <c r="C71" s="21"/>
      <c r="D71" s="21"/>
      <c r="E71" s="21"/>
      <c r="F71" s="21"/>
      <c r="G71" s="21"/>
      <c r="H71" s="21"/>
      <c r="I71" s="21"/>
      <c r="J71" s="21"/>
      <c r="K71" s="21"/>
      <c r="L71" s="21"/>
      <c r="M71" s="21"/>
      <c r="N71" s="21"/>
      <c r="O71" s="21"/>
      <c r="P71" s="79"/>
      <c r="Q71" s="6"/>
      <c r="R71" s="6"/>
      <c r="S71" s="6"/>
      <c r="T71" s="6"/>
      <c r="U71" s="6"/>
      <c r="V71" s="6"/>
      <c r="W71" s="6"/>
      <c r="X71" s="6"/>
      <c r="Y71" s="6"/>
      <c r="Z71" s="6"/>
    </row>
    <row r="72" spans="1:26" ht="12.75" customHeight="1">
      <c r="A72" s="6"/>
      <c r="B72" s="20"/>
      <c r="C72" s="21"/>
      <c r="D72" s="21"/>
      <c r="E72" s="21"/>
      <c r="F72" s="21"/>
      <c r="G72" s="21"/>
      <c r="H72" s="21"/>
      <c r="I72" s="21"/>
      <c r="J72" s="21"/>
      <c r="K72" s="21"/>
      <c r="L72" s="21"/>
      <c r="M72" s="21"/>
      <c r="N72" s="21"/>
      <c r="O72" s="21"/>
      <c r="P72" s="79"/>
      <c r="Q72" s="6"/>
      <c r="R72" s="6"/>
      <c r="S72" s="6"/>
      <c r="T72" s="6"/>
      <c r="U72" s="6"/>
      <c r="V72" s="6"/>
      <c r="W72" s="6"/>
      <c r="X72" s="6"/>
      <c r="Y72" s="6"/>
      <c r="Z72" s="6"/>
    </row>
    <row r="73" spans="1:26" ht="12.75" customHeight="1">
      <c r="A73" s="6"/>
      <c r="B73" s="20"/>
      <c r="C73" s="21"/>
      <c r="D73" s="21"/>
      <c r="E73" s="21"/>
      <c r="F73" s="21"/>
      <c r="G73" s="21"/>
      <c r="H73" s="21"/>
      <c r="I73" s="21"/>
      <c r="J73" s="21"/>
      <c r="K73" s="21"/>
      <c r="L73" s="21"/>
      <c r="M73" s="21"/>
      <c r="N73" s="21"/>
      <c r="O73" s="21"/>
      <c r="P73" s="79"/>
      <c r="Q73" s="6"/>
      <c r="R73" s="6"/>
      <c r="S73" s="6"/>
      <c r="T73" s="6"/>
      <c r="U73" s="6"/>
      <c r="V73" s="6"/>
      <c r="W73" s="6"/>
      <c r="X73" s="6"/>
      <c r="Y73" s="6"/>
      <c r="Z73" s="6"/>
    </row>
    <row r="74" spans="1:26" ht="12.75" customHeight="1">
      <c r="A74" s="6"/>
      <c r="B74" s="20"/>
      <c r="C74" s="21"/>
      <c r="D74" s="21"/>
      <c r="E74" s="21"/>
      <c r="F74" s="21"/>
      <c r="G74" s="21"/>
      <c r="H74" s="21"/>
      <c r="I74" s="21"/>
      <c r="J74" s="21"/>
      <c r="K74" s="21"/>
      <c r="L74" s="21"/>
      <c r="M74" s="21"/>
      <c r="N74" s="21"/>
      <c r="O74" s="21"/>
      <c r="P74" s="79"/>
      <c r="Q74" s="6"/>
      <c r="R74" s="6"/>
      <c r="S74" s="6"/>
      <c r="T74" s="6"/>
      <c r="U74" s="6"/>
      <c r="V74" s="6"/>
      <c r="W74" s="6"/>
      <c r="X74" s="6"/>
      <c r="Y74" s="6"/>
      <c r="Z74" s="6"/>
    </row>
    <row r="75" spans="1:26" ht="12.75" customHeight="1">
      <c r="A75" s="6"/>
      <c r="B75" s="20"/>
      <c r="C75" s="21"/>
      <c r="D75" s="21"/>
      <c r="E75" s="21"/>
      <c r="F75" s="21"/>
      <c r="G75" s="21"/>
      <c r="H75" s="21"/>
      <c r="I75" s="21"/>
      <c r="J75" s="21"/>
      <c r="K75" s="21"/>
      <c r="L75" s="21"/>
      <c r="M75" s="21"/>
      <c r="N75" s="21"/>
      <c r="O75" s="21"/>
      <c r="P75" s="79"/>
      <c r="Q75" s="6"/>
      <c r="R75" s="6"/>
      <c r="S75" s="6"/>
      <c r="T75" s="6"/>
      <c r="U75" s="6"/>
      <c r="V75" s="6"/>
      <c r="W75" s="6"/>
      <c r="X75" s="6"/>
      <c r="Y75" s="6"/>
      <c r="Z75" s="6"/>
    </row>
    <row r="76" spans="1:26" ht="12.75" customHeight="1">
      <c r="A76" s="6"/>
      <c r="B76" s="20"/>
      <c r="C76" s="21"/>
      <c r="D76" s="21"/>
      <c r="E76" s="21"/>
      <c r="F76" s="21"/>
      <c r="G76" s="21"/>
      <c r="H76" s="21"/>
      <c r="I76" s="21"/>
      <c r="J76" s="21"/>
      <c r="K76" s="21"/>
      <c r="L76" s="21"/>
      <c r="M76" s="21"/>
      <c r="N76" s="21"/>
      <c r="O76" s="21"/>
      <c r="P76" s="79"/>
      <c r="Q76" s="6"/>
      <c r="R76" s="6"/>
      <c r="S76" s="6"/>
      <c r="T76" s="6"/>
      <c r="U76" s="6"/>
      <c r="V76" s="6"/>
      <c r="W76" s="6"/>
      <c r="X76" s="6"/>
      <c r="Y76" s="6"/>
      <c r="Z76" s="6"/>
    </row>
    <row r="77" spans="1:26" ht="12.75" customHeight="1">
      <c r="A77" s="6"/>
      <c r="B77" s="20"/>
      <c r="C77" s="21"/>
      <c r="D77" s="21"/>
      <c r="E77" s="21"/>
      <c r="F77" s="21"/>
      <c r="G77" s="21"/>
      <c r="H77" s="21"/>
      <c r="I77" s="21"/>
      <c r="J77" s="21"/>
      <c r="K77" s="21"/>
      <c r="L77" s="21"/>
      <c r="M77" s="21"/>
      <c r="N77" s="21"/>
      <c r="O77" s="21"/>
      <c r="P77" s="79"/>
      <c r="Q77" s="6"/>
      <c r="R77" s="6"/>
      <c r="S77" s="6"/>
      <c r="T77" s="6"/>
      <c r="U77" s="6"/>
      <c r="V77" s="6"/>
      <c r="W77" s="6"/>
      <c r="X77" s="6"/>
      <c r="Y77" s="6"/>
      <c r="Z77" s="6"/>
    </row>
    <row r="78" spans="1:26" ht="12.75" customHeight="1">
      <c r="A78" s="6"/>
      <c r="B78" s="20"/>
      <c r="C78" s="21"/>
      <c r="D78" s="21"/>
      <c r="E78" s="21"/>
      <c r="F78" s="21"/>
      <c r="G78" s="21"/>
      <c r="H78" s="21"/>
      <c r="I78" s="21"/>
      <c r="J78" s="21"/>
      <c r="K78" s="21"/>
      <c r="L78" s="21"/>
      <c r="M78" s="21"/>
      <c r="N78" s="21"/>
      <c r="O78" s="21"/>
      <c r="P78" s="79"/>
      <c r="Q78" s="6"/>
      <c r="R78" s="6"/>
      <c r="S78" s="6"/>
      <c r="T78" s="6"/>
      <c r="U78" s="6"/>
      <c r="V78" s="6"/>
      <c r="W78" s="6"/>
      <c r="X78" s="6"/>
      <c r="Y78" s="6"/>
      <c r="Z78" s="6"/>
    </row>
    <row r="79" spans="1:26" ht="12.75" customHeight="1">
      <c r="A79" s="6"/>
      <c r="B79" s="20"/>
      <c r="C79" s="21"/>
      <c r="D79" s="21"/>
      <c r="E79" s="21"/>
      <c r="F79" s="21"/>
      <c r="G79" s="21"/>
      <c r="H79" s="21"/>
      <c r="I79" s="21"/>
      <c r="J79" s="21"/>
      <c r="K79" s="21"/>
      <c r="L79" s="21"/>
      <c r="M79" s="21"/>
      <c r="N79" s="21"/>
      <c r="O79" s="21"/>
      <c r="P79" s="79"/>
      <c r="Q79" s="6"/>
      <c r="R79" s="6"/>
      <c r="S79" s="6"/>
      <c r="T79" s="6"/>
      <c r="U79" s="6"/>
      <c r="V79" s="6"/>
      <c r="W79" s="6"/>
      <c r="X79" s="6"/>
      <c r="Y79" s="6"/>
      <c r="Z79" s="6"/>
    </row>
    <row r="80" spans="1:26" ht="12.75" customHeight="1">
      <c r="A80" s="6"/>
      <c r="B80" s="20"/>
      <c r="C80" s="21"/>
      <c r="D80" s="21"/>
      <c r="E80" s="21"/>
      <c r="F80" s="21"/>
      <c r="G80" s="21"/>
      <c r="H80" s="21"/>
      <c r="I80" s="21"/>
      <c r="J80" s="21"/>
      <c r="K80" s="21"/>
      <c r="L80" s="21"/>
      <c r="M80" s="21"/>
      <c r="N80" s="21"/>
      <c r="O80" s="21"/>
      <c r="P80" s="79"/>
      <c r="Q80" s="6"/>
      <c r="R80" s="6"/>
      <c r="S80" s="6"/>
      <c r="T80" s="6"/>
      <c r="U80" s="6"/>
      <c r="V80" s="6"/>
      <c r="W80" s="6"/>
      <c r="X80" s="6"/>
      <c r="Y80" s="6"/>
      <c r="Z80" s="6"/>
    </row>
    <row r="81" spans="1:26" ht="12.75" customHeight="1">
      <c r="A81" s="6"/>
      <c r="B81" s="20"/>
      <c r="C81" s="21"/>
      <c r="D81" s="21"/>
      <c r="E81" s="21"/>
      <c r="F81" s="21"/>
      <c r="G81" s="21"/>
      <c r="H81" s="21"/>
      <c r="I81" s="21"/>
      <c r="J81" s="21"/>
      <c r="K81" s="21"/>
      <c r="L81" s="21"/>
      <c r="M81" s="21"/>
      <c r="N81" s="21"/>
      <c r="O81" s="21"/>
      <c r="P81" s="79"/>
      <c r="Q81" s="6"/>
      <c r="R81" s="6"/>
      <c r="S81" s="6"/>
      <c r="T81" s="6"/>
      <c r="U81" s="6"/>
      <c r="V81" s="6"/>
      <c r="W81" s="6"/>
      <c r="X81" s="6"/>
      <c r="Y81" s="6"/>
      <c r="Z81" s="6"/>
    </row>
    <row r="82" spans="1:26" ht="12.75" customHeight="1">
      <c r="A82" s="6"/>
      <c r="B82" s="20"/>
      <c r="C82" s="21"/>
      <c r="D82" s="21"/>
      <c r="E82" s="21"/>
      <c r="F82" s="21"/>
      <c r="G82" s="21"/>
      <c r="H82" s="21"/>
      <c r="I82" s="21"/>
      <c r="J82" s="21"/>
      <c r="K82" s="21"/>
      <c r="L82" s="21"/>
      <c r="M82" s="21"/>
      <c r="N82" s="21"/>
      <c r="O82" s="21"/>
      <c r="P82" s="79"/>
      <c r="Q82" s="6"/>
      <c r="R82" s="6"/>
      <c r="S82" s="6"/>
      <c r="T82" s="6"/>
      <c r="U82" s="6"/>
      <c r="V82" s="6"/>
      <c r="W82" s="6"/>
      <c r="X82" s="6"/>
      <c r="Y82" s="6"/>
      <c r="Z82" s="6"/>
    </row>
    <row r="83" spans="1:26" ht="12.75" customHeight="1">
      <c r="A83" s="6"/>
      <c r="B83" s="20"/>
      <c r="C83" s="21"/>
      <c r="D83" s="21"/>
      <c r="E83" s="21"/>
      <c r="F83" s="21"/>
      <c r="G83" s="21"/>
      <c r="H83" s="21"/>
      <c r="I83" s="21"/>
      <c r="J83" s="21"/>
      <c r="K83" s="21"/>
      <c r="L83" s="21"/>
      <c r="M83" s="21"/>
      <c r="N83" s="21"/>
      <c r="O83" s="21"/>
      <c r="P83" s="79"/>
      <c r="Q83" s="6"/>
      <c r="R83" s="6"/>
      <c r="S83" s="6"/>
      <c r="T83" s="6"/>
      <c r="U83" s="6"/>
      <c r="V83" s="6"/>
      <c r="W83" s="6"/>
      <c r="X83" s="6"/>
      <c r="Y83" s="6"/>
      <c r="Z83" s="6"/>
    </row>
    <row r="84" spans="1:26" ht="12.75" customHeight="1">
      <c r="A84" s="6"/>
      <c r="B84" s="20"/>
      <c r="C84" s="21"/>
      <c r="D84" s="21"/>
      <c r="E84" s="21"/>
      <c r="F84" s="21"/>
      <c r="G84" s="21"/>
      <c r="H84" s="21"/>
      <c r="I84" s="21"/>
      <c r="J84" s="21"/>
      <c r="K84" s="21"/>
      <c r="L84" s="21"/>
      <c r="M84" s="21"/>
      <c r="N84" s="21"/>
      <c r="O84" s="21"/>
      <c r="P84" s="79"/>
      <c r="Q84" s="6"/>
      <c r="R84" s="6"/>
      <c r="S84" s="6"/>
      <c r="T84" s="6"/>
      <c r="U84" s="6"/>
      <c r="V84" s="6"/>
      <c r="W84" s="6"/>
      <c r="X84" s="6"/>
      <c r="Y84" s="6"/>
      <c r="Z84" s="6"/>
    </row>
    <row r="85" spans="1:26" ht="12.75" customHeight="1">
      <c r="A85" s="6"/>
      <c r="B85" s="20"/>
      <c r="C85" s="21"/>
      <c r="D85" s="21"/>
      <c r="E85" s="21"/>
      <c r="F85" s="21"/>
      <c r="G85" s="21"/>
      <c r="H85" s="21"/>
      <c r="I85" s="21"/>
      <c r="J85" s="21"/>
      <c r="K85" s="21"/>
      <c r="L85" s="21"/>
      <c r="M85" s="21"/>
      <c r="N85" s="21"/>
      <c r="O85" s="21"/>
      <c r="P85" s="79"/>
      <c r="Q85" s="6"/>
      <c r="R85" s="6"/>
      <c r="S85" s="6"/>
      <c r="T85" s="6"/>
      <c r="U85" s="6"/>
      <c r="V85" s="6"/>
      <c r="W85" s="6"/>
      <c r="X85" s="6"/>
      <c r="Y85" s="6"/>
      <c r="Z85" s="6"/>
    </row>
    <row r="86" spans="1:26" ht="12.75" customHeight="1">
      <c r="A86" s="6"/>
      <c r="B86" s="20"/>
      <c r="C86" s="21"/>
      <c r="D86" s="21"/>
      <c r="E86" s="21"/>
      <c r="F86" s="21"/>
      <c r="G86" s="21"/>
      <c r="H86" s="21"/>
      <c r="I86" s="21"/>
      <c r="J86" s="21"/>
      <c r="K86" s="21"/>
      <c r="L86" s="21"/>
      <c r="M86" s="21"/>
      <c r="N86" s="21"/>
      <c r="O86" s="21"/>
      <c r="P86" s="79"/>
      <c r="Q86" s="6"/>
      <c r="R86" s="6"/>
      <c r="S86" s="6"/>
      <c r="T86" s="6"/>
      <c r="U86" s="6"/>
      <c r="V86" s="6"/>
      <c r="W86" s="6"/>
      <c r="X86" s="6"/>
      <c r="Y86" s="6"/>
      <c r="Z86" s="6"/>
    </row>
    <row r="87" spans="1:26" ht="12.75" customHeight="1">
      <c r="A87" s="6"/>
      <c r="B87" s="20"/>
      <c r="C87" s="21"/>
      <c r="D87" s="21"/>
      <c r="E87" s="21"/>
      <c r="F87" s="21"/>
      <c r="G87" s="21"/>
      <c r="H87" s="21"/>
      <c r="I87" s="21"/>
      <c r="J87" s="21"/>
      <c r="K87" s="21"/>
      <c r="L87" s="21"/>
      <c r="M87" s="21"/>
      <c r="N87" s="21"/>
      <c r="O87" s="21"/>
      <c r="P87" s="79"/>
      <c r="Q87" s="6"/>
      <c r="R87" s="6"/>
      <c r="S87" s="6"/>
      <c r="T87" s="6"/>
      <c r="U87" s="6"/>
      <c r="V87" s="6"/>
      <c r="W87" s="6"/>
      <c r="X87" s="6"/>
      <c r="Y87" s="6"/>
      <c r="Z87" s="6"/>
    </row>
    <row r="88" spans="1:26" ht="12.75" customHeight="1">
      <c r="A88" s="6"/>
      <c r="B88" s="20"/>
      <c r="C88" s="21"/>
      <c r="D88" s="21"/>
      <c r="E88" s="21"/>
      <c r="F88" s="21"/>
      <c r="G88" s="21"/>
      <c r="H88" s="21"/>
      <c r="I88" s="21"/>
      <c r="J88" s="21"/>
      <c r="K88" s="21"/>
      <c r="L88" s="21"/>
      <c r="M88" s="21"/>
      <c r="N88" s="21"/>
      <c r="O88" s="21"/>
      <c r="P88" s="79"/>
      <c r="Q88" s="6"/>
      <c r="R88" s="6"/>
      <c r="S88" s="6"/>
      <c r="T88" s="6"/>
      <c r="U88" s="6"/>
      <c r="V88" s="6"/>
      <c r="W88" s="6"/>
      <c r="X88" s="6"/>
      <c r="Y88" s="6"/>
      <c r="Z88" s="6"/>
    </row>
    <row r="89" spans="1:26" ht="12.75" customHeight="1">
      <c r="A89" s="6"/>
      <c r="B89" s="20"/>
      <c r="C89" s="21"/>
      <c r="D89" s="21"/>
      <c r="E89" s="21"/>
      <c r="F89" s="21"/>
      <c r="G89" s="21"/>
      <c r="H89" s="21"/>
      <c r="I89" s="21"/>
      <c r="J89" s="21"/>
      <c r="K89" s="21"/>
      <c r="L89" s="21"/>
      <c r="M89" s="21"/>
      <c r="N89" s="21"/>
      <c r="O89" s="21"/>
      <c r="P89" s="79"/>
      <c r="Q89" s="6"/>
      <c r="R89" s="6"/>
      <c r="S89" s="6"/>
      <c r="T89" s="6"/>
      <c r="U89" s="6"/>
      <c r="V89" s="6"/>
      <c r="W89" s="6"/>
      <c r="X89" s="6"/>
      <c r="Y89" s="6"/>
      <c r="Z89" s="6"/>
    </row>
    <row r="90" spans="1:26" ht="12.75" customHeight="1">
      <c r="A90" s="6"/>
      <c r="B90" s="20"/>
      <c r="C90" s="21"/>
      <c r="D90" s="21"/>
      <c r="E90" s="21"/>
      <c r="F90" s="21"/>
      <c r="G90" s="21"/>
      <c r="H90" s="21"/>
      <c r="I90" s="21"/>
      <c r="J90" s="21"/>
      <c r="K90" s="21"/>
      <c r="L90" s="21"/>
      <c r="M90" s="21"/>
      <c r="N90" s="21"/>
      <c r="O90" s="21"/>
      <c r="P90" s="79"/>
      <c r="Q90" s="6"/>
      <c r="R90" s="6"/>
      <c r="S90" s="6"/>
      <c r="T90" s="6"/>
      <c r="U90" s="6"/>
      <c r="V90" s="6"/>
      <c r="W90" s="6"/>
      <c r="X90" s="6"/>
      <c r="Y90" s="6"/>
      <c r="Z90" s="6"/>
    </row>
    <row r="91" spans="1:26" ht="12.75" customHeight="1">
      <c r="A91" s="6"/>
      <c r="B91" s="20"/>
      <c r="C91" s="21"/>
      <c r="D91" s="21"/>
      <c r="E91" s="21"/>
      <c r="F91" s="21"/>
      <c r="G91" s="21"/>
      <c r="H91" s="21"/>
      <c r="I91" s="21"/>
      <c r="J91" s="21"/>
      <c r="K91" s="21"/>
      <c r="L91" s="21"/>
      <c r="M91" s="21"/>
      <c r="N91" s="21"/>
      <c r="O91" s="21"/>
      <c r="P91" s="79"/>
      <c r="Q91" s="6"/>
      <c r="R91" s="6"/>
      <c r="S91" s="6"/>
      <c r="T91" s="6"/>
      <c r="U91" s="6"/>
      <c r="V91" s="6"/>
      <c r="W91" s="6"/>
      <c r="X91" s="6"/>
      <c r="Y91" s="6"/>
      <c r="Z91" s="6"/>
    </row>
    <row r="92" spans="1:26" ht="12.75" customHeight="1">
      <c r="A92" s="6"/>
      <c r="B92" s="20"/>
      <c r="C92" s="21"/>
      <c r="D92" s="21"/>
      <c r="E92" s="21"/>
      <c r="F92" s="21"/>
      <c r="G92" s="21"/>
      <c r="H92" s="21"/>
      <c r="I92" s="21"/>
      <c r="J92" s="21"/>
      <c r="K92" s="21"/>
      <c r="L92" s="21"/>
      <c r="M92" s="21"/>
      <c r="N92" s="21"/>
      <c r="O92" s="21"/>
      <c r="P92" s="79"/>
      <c r="Q92" s="6"/>
      <c r="R92" s="6"/>
      <c r="S92" s="6"/>
      <c r="T92" s="6"/>
      <c r="U92" s="6"/>
      <c r="V92" s="6"/>
      <c r="W92" s="6"/>
      <c r="X92" s="6"/>
      <c r="Y92" s="6"/>
      <c r="Z92" s="6"/>
    </row>
    <row r="93" spans="1:26" ht="12.75" customHeight="1">
      <c r="A93" s="6"/>
      <c r="B93" s="20"/>
      <c r="C93" s="21"/>
      <c r="D93" s="21"/>
      <c r="E93" s="21"/>
      <c r="F93" s="21"/>
      <c r="G93" s="21"/>
      <c r="H93" s="21"/>
      <c r="I93" s="21"/>
      <c r="J93" s="21"/>
      <c r="K93" s="21"/>
      <c r="L93" s="21"/>
      <c r="M93" s="21"/>
      <c r="N93" s="21"/>
      <c r="O93" s="21"/>
      <c r="P93" s="79"/>
      <c r="Q93" s="6"/>
      <c r="R93" s="6"/>
      <c r="S93" s="6"/>
      <c r="T93" s="6"/>
      <c r="U93" s="6"/>
      <c r="V93" s="6"/>
      <c r="W93" s="6"/>
      <c r="X93" s="6"/>
      <c r="Y93" s="6"/>
      <c r="Z93" s="6"/>
    </row>
    <row r="94" spans="1:26" ht="12.75" customHeight="1">
      <c r="A94" s="6"/>
      <c r="B94" s="20"/>
      <c r="C94" s="21"/>
      <c r="D94" s="21"/>
      <c r="E94" s="21"/>
      <c r="F94" s="21"/>
      <c r="G94" s="21"/>
      <c r="H94" s="21"/>
      <c r="I94" s="21"/>
      <c r="J94" s="21"/>
      <c r="K94" s="21"/>
      <c r="L94" s="21"/>
      <c r="M94" s="21"/>
      <c r="N94" s="21"/>
      <c r="O94" s="21"/>
      <c r="P94" s="79"/>
      <c r="Q94" s="6"/>
      <c r="R94" s="6"/>
      <c r="S94" s="6"/>
      <c r="T94" s="6"/>
      <c r="U94" s="6"/>
      <c r="V94" s="6"/>
      <c r="W94" s="6"/>
      <c r="X94" s="6"/>
      <c r="Y94" s="6"/>
      <c r="Z94" s="6"/>
    </row>
    <row r="95" spans="1:26" ht="12.75" customHeight="1">
      <c r="A95" s="6"/>
      <c r="B95" s="20"/>
      <c r="C95" s="21"/>
      <c r="D95" s="21"/>
      <c r="E95" s="21"/>
      <c r="F95" s="21"/>
      <c r="G95" s="21"/>
      <c r="H95" s="21"/>
      <c r="I95" s="21"/>
      <c r="J95" s="21"/>
      <c r="K95" s="21"/>
      <c r="L95" s="21"/>
      <c r="M95" s="21"/>
      <c r="N95" s="21"/>
      <c r="O95" s="21"/>
      <c r="P95" s="79"/>
      <c r="Q95" s="6"/>
      <c r="R95" s="6"/>
      <c r="S95" s="6"/>
      <c r="T95" s="6"/>
      <c r="U95" s="6"/>
      <c r="V95" s="6"/>
      <c r="W95" s="6"/>
      <c r="X95" s="6"/>
      <c r="Y95" s="6"/>
      <c r="Z95" s="6"/>
    </row>
    <row r="96" spans="1:26" ht="12.75" customHeight="1">
      <c r="A96" s="6"/>
      <c r="B96" s="20"/>
      <c r="C96" s="21"/>
      <c r="D96" s="21"/>
      <c r="E96" s="21"/>
      <c r="F96" s="21"/>
      <c r="G96" s="21"/>
      <c r="H96" s="21"/>
      <c r="I96" s="21"/>
      <c r="J96" s="21"/>
      <c r="K96" s="21"/>
      <c r="L96" s="21"/>
      <c r="M96" s="21"/>
      <c r="N96" s="21"/>
      <c r="O96" s="21"/>
      <c r="P96" s="79"/>
      <c r="Q96" s="6"/>
      <c r="R96" s="6"/>
      <c r="S96" s="6"/>
      <c r="T96" s="6"/>
      <c r="U96" s="6"/>
      <c r="V96" s="6"/>
      <c r="W96" s="6"/>
      <c r="X96" s="6"/>
      <c r="Y96" s="6"/>
      <c r="Z96" s="6"/>
    </row>
    <row r="97" spans="1:26" ht="12.75" customHeight="1">
      <c r="A97" s="6"/>
      <c r="B97" s="20"/>
      <c r="C97" s="21"/>
      <c r="D97" s="21"/>
      <c r="E97" s="21"/>
      <c r="F97" s="21"/>
      <c r="G97" s="21"/>
      <c r="H97" s="21"/>
      <c r="I97" s="21"/>
      <c r="J97" s="21"/>
      <c r="K97" s="21"/>
      <c r="L97" s="21"/>
      <c r="M97" s="21"/>
      <c r="N97" s="21"/>
      <c r="O97" s="21"/>
      <c r="P97" s="79"/>
      <c r="Q97" s="6"/>
      <c r="R97" s="6"/>
      <c r="S97" s="6"/>
      <c r="T97" s="6"/>
      <c r="U97" s="6"/>
      <c r="V97" s="6"/>
      <c r="W97" s="6"/>
      <c r="X97" s="6"/>
      <c r="Y97" s="6"/>
      <c r="Z97" s="6"/>
    </row>
    <row r="98" spans="1:26" ht="12.75" customHeight="1">
      <c r="A98" s="6"/>
      <c r="B98" s="20"/>
      <c r="C98" s="21"/>
      <c r="D98" s="21"/>
      <c r="E98" s="21"/>
      <c r="F98" s="21"/>
      <c r="G98" s="21"/>
      <c r="H98" s="21"/>
      <c r="I98" s="21"/>
      <c r="J98" s="21"/>
      <c r="K98" s="21"/>
      <c r="L98" s="21"/>
      <c r="M98" s="21"/>
      <c r="N98" s="21"/>
      <c r="O98" s="21"/>
      <c r="P98" s="79"/>
      <c r="Q98" s="6"/>
      <c r="R98" s="6"/>
      <c r="S98" s="6"/>
      <c r="T98" s="6"/>
      <c r="U98" s="6"/>
      <c r="V98" s="6"/>
      <c r="W98" s="6"/>
      <c r="X98" s="6"/>
      <c r="Y98" s="6"/>
      <c r="Z98" s="6"/>
    </row>
    <row r="99" spans="1:26" ht="12.75" customHeight="1">
      <c r="A99" s="6"/>
      <c r="B99" s="20"/>
      <c r="C99" s="21"/>
      <c r="D99" s="21"/>
      <c r="E99" s="21"/>
      <c r="F99" s="21"/>
      <c r="G99" s="21"/>
      <c r="H99" s="21"/>
      <c r="I99" s="21"/>
      <c r="J99" s="21"/>
      <c r="K99" s="21"/>
      <c r="L99" s="21"/>
      <c r="M99" s="21"/>
      <c r="N99" s="21"/>
      <c r="O99" s="21"/>
      <c r="P99" s="79"/>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21"/>
      <c r="M100" s="21"/>
      <c r="N100" s="21"/>
      <c r="O100" s="21"/>
      <c r="P100" s="79"/>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21"/>
      <c r="M101" s="21"/>
      <c r="N101" s="21"/>
      <c r="O101" s="21"/>
      <c r="P101" s="79"/>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21"/>
      <c r="M102" s="21"/>
      <c r="N102" s="21"/>
      <c r="O102" s="21"/>
      <c r="P102" s="79"/>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21"/>
      <c r="M103" s="21"/>
      <c r="N103" s="21"/>
      <c r="O103" s="21"/>
      <c r="P103" s="79"/>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21"/>
      <c r="M104" s="21"/>
      <c r="N104" s="21"/>
      <c r="O104" s="21"/>
      <c r="P104" s="79"/>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21"/>
      <c r="M105" s="21"/>
      <c r="N105" s="21"/>
      <c r="O105" s="21"/>
      <c r="P105" s="79"/>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21"/>
      <c r="M106" s="21"/>
      <c r="N106" s="21"/>
      <c r="O106" s="21"/>
      <c r="P106" s="79"/>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21"/>
      <c r="M107" s="21"/>
      <c r="N107" s="21"/>
      <c r="O107" s="21"/>
      <c r="P107" s="79"/>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21"/>
      <c r="M108" s="21"/>
      <c r="N108" s="21"/>
      <c r="O108" s="21"/>
      <c r="P108" s="79"/>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21"/>
      <c r="M109" s="21"/>
      <c r="N109" s="21"/>
      <c r="O109" s="21"/>
      <c r="P109" s="79"/>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21"/>
      <c r="M110" s="21"/>
      <c r="N110" s="21"/>
      <c r="O110" s="21"/>
      <c r="P110" s="79"/>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21"/>
      <c r="M111" s="21"/>
      <c r="N111" s="21"/>
      <c r="O111" s="21"/>
      <c r="P111" s="79"/>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21"/>
      <c r="M112" s="21"/>
      <c r="N112" s="21"/>
      <c r="O112" s="21"/>
      <c r="P112" s="79"/>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21"/>
      <c r="M113" s="21"/>
      <c r="N113" s="21"/>
      <c r="O113" s="21"/>
      <c r="P113" s="79"/>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21"/>
      <c r="M114" s="21"/>
      <c r="N114" s="21"/>
      <c r="O114" s="21"/>
      <c r="P114" s="79"/>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21"/>
      <c r="M115" s="21"/>
      <c r="N115" s="21"/>
      <c r="O115" s="21"/>
      <c r="P115" s="79"/>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21"/>
      <c r="M116" s="21"/>
      <c r="N116" s="21"/>
      <c r="O116" s="21"/>
      <c r="P116" s="79"/>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21"/>
      <c r="M117" s="21"/>
      <c r="N117" s="21"/>
      <c r="O117" s="21"/>
      <c r="P117" s="79"/>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21"/>
      <c r="M118" s="21"/>
      <c r="N118" s="21"/>
      <c r="O118" s="21"/>
      <c r="P118" s="79"/>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21"/>
      <c r="M119" s="21"/>
      <c r="N119" s="21"/>
      <c r="O119" s="21"/>
      <c r="P119" s="79"/>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21"/>
      <c r="M120" s="21"/>
      <c r="N120" s="21"/>
      <c r="O120" s="21"/>
      <c r="P120" s="79"/>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21"/>
      <c r="M121" s="21"/>
      <c r="N121" s="21"/>
      <c r="O121" s="21"/>
      <c r="P121" s="79"/>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21"/>
      <c r="M122" s="21"/>
      <c r="N122" s="21"/>
      <c r="O122" s="21"/>
      <c r="P122" s="79"/>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21"/>
      <c r="M123" s="21"/>
      <c r="N123" s="21"/>
      <c r="O123" s="21"/>
      <c r="P123" s="79"/>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21"/>
      <c r="M124" s="21"/>
      <c r="N124" s="21"/>
      <c r="O124" s="21"/>
      <c r="P124" s="79"/>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21"/>
      <c r="M125" s="21"/>
      <c r="N125" s="21"/>
      <c r="O125" s="21"/>
      <c r="P125" s="79"/>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21"/>
      <c r="M126" s="21"/>
      <c r="N126" s="21"/>
      <c r="O126" s="21"/>
      <c r="P126" s="79"/>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21"/>
      <c r="M127" s="21"/>
      <c r="N127" s="21"/>
      <c r="O127" s="21"/>
      <c r="P127" s="79"/>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21"/>
      <c r="M128" s="21"/>
      <c r="N128" s="21"/>
      <c r="O128" s="21"/>
      <c r="P128" s="79"/>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21"/>
      <c r="M129" s="21"/>
      <c r="N129" s="21"/>
      <c r="O129" s="21"/>
      <c r="P129" s="79"/>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21"/>
      <c r="M130" s="21"/>
      <c r="N130" s="21"/>
      <c r="O130" s="21"/>
      <c r="P130" s="79"/>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21"/>
      <c r="M131" s="21"/>
      <c r="N131" s="21"/>
      <c r="O131" s="21"/>
      <c r="P131" s="79"/>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21"/>
      <c r="M132" s="21"/>
      <c r="N132" s="21"/>
      <c r="O132" s="21"/>
      <c r="P132" s="79"/>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21"/>
      <c r="M133" s="21"/>
      <c r="N133" s="21"/>
      <c r="O133" s="21"/>
      <c r="P133" s="79"/>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21"/>
      <c r="M134" s="21"/>
      <c r="N134" s="21"/>
      <c r="O134" s="21"/>
      <c r="P134" s="79"/>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21"/>
      <c r="M135" s="21"/>
      <c r="N135" s="21"/>
      <c r="O135" s="21"/>
      <c r="P135" s="79"/>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21"/>
      <c r="M136" s="21"/>
      <c r="N136" s="21"/>
      <c r="O136" s="21"/>
      <c r="P136" s="79"/>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21"/>
      <c r="M137" s="21"/>
      <c r="N137" s="21"/>
      <c r="O137" s="21"/>
      <c r="P137" s="79"/>
      <c r="Q137" s="6"/>
      <c r="R137" s="6"/>
      <c r="S137" s="6"/>
      <c r="T137" s="6"/>
      <c r="U137" s="6"/>
      <c r="V137" s="6"/>
      <c r="W137" s="6"/>
      <c r="X137" s="6"/>
      <c r="Y137" s="6"/>
      <c r="Z137" s="6"/>
    </row>
    <row r="138" spans="1:26" ht="12.75" customHeight="1">
      <c r="A138" s="6"/>
      <c r="B138" s="20"/>
      <c r="C138" s="21"/>
      <c r="D138" s="21"/>
      <c r="E138" s="21"/>
      <c r="F138" s="21"/>
      <c r="G138" s="21"/>
      <c r="H138" s="21"/>
      <c r="I138" s="21"/>
      <c r="J138" s="21"/>
      <c r="K138" s="21"/>
      <c r="L138" s="21"/>
      <c r="M138" s="21"/>
      <c r="N138" s="21"/>
      <c r="O138" s="21"/>
      <c r="P138" s="79"/>
      <c r="Q138" s="6"/>
      <c r="R138" s="6"/>
      <c r="S138" s="6"/>
      <c r="T138" s="6"/>
      <c r="U138" s="6"/>
      <c r="V138" s="6"/>
      <c r="W138" s="6"/>
      <c r="X138" s="6"/>
      <c r="Y138" s="6"/>
      <c r="Z138" s="6"/>
    </row>
    <row r="139" spans="1:26" ht="12.75" customHeight="1">
      <c r="A139" s="6"/>
      <c r="B139" s="20"/>
      <c r="C139" s="21"/>
      <c r="D139" s="21"/>
      <c r="E139" s="21"/>
      <c r="F139" s="21"/>
      <c r="G139" s="21"/>
      <c r="H139" s="21"/>
      <c r="I139" s="21"/>
      <c r="J139" s="21"/>
      <c r="K139" s="21"/>
      <c r="L139" s="21"/>
      <c r="M139" s="21"/>
      <c r="N139" s="21"/>
      <c r="O139" s="21"/>
      <c r="P139" s="79"/>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C2:E2"/>
    <mergeCell ref="F2:G2"/>
  </mergeCells>
  <conditionalFormatting sqref="L28:L33">
    <cfRule type="cellIs" dxfId="185" priority="1" operator="greaterThanOrEqual">
      <formula>100</formula>
    </cfRule>
  </conditionalFormatting>
  <conditionalFormatting sqref="L28:L33">
    <cfRule type="cellIs" dxfId="184" priority="2" operator="lessThan">
      <formula>100</formula>
    </cfRule>
  </conditionalFormatting>
  <conditionalFormatting sqref="L34">
    <cfRule type="cellIs" dxfId="183" priority="3" operator="equal">
      <formula>"NA"</formula>
    </cfRule>
  </conditionalFormatting>
  <conditionalFormatting sqref="L34">
    <cfRule type="cellIs" dxfId="182" priority="4" operator="between">
      <formula>100.1</formula>
      <formula>200</formula>
    </cfRule>
  </conditionalFormatting>
  <conditionalFormatting sqref="L34">
    <cfRule type="cellIs" dxfId="181" priority="5" operator="greaterThan">
      <formula>200</formula>
    </cfRule>
  </conditionalFormatting>
  <conditionalFormatting sqref="L27">
    <cfRule type="cellIs" dxfId="180" priority="6" operator="greaterThanOrEqual">
      <formula>100</formula>
    </cfRule>
  </conditionalFormatting>
  <conditionalFormatting sqref="L27">
    <cfRule type="cellIs" dxfId="179" priority="7" operator="lessThan">
      <formula>50</formula>
    </cfRule>
  </conditionalFormatting>
  <conditionalFormatting sqref="L27">
    <cfRule type="cellIs" dxfId="178" priority="8" operator="between">
      <formula>50</formula>
      <formula>100</formula>
    </cfRule>
  </conditionalFormatting>
  <conditionalFormatting sqref="E27:E33 E35">
    <cfRule type="cellIs" dxfId="177" priority="9" operator="lessThan">
      <formula>0.95*$C27*(E$14/$C$14)</formula>
    </cfRule>
  </conditionalFormatting>
  <conditionalFormatting sqref="F27:F33">
    <cfRule type="cellIs" dxfId="176" priority="10" operator="lessThan">
      <formula>0.95*$C27*(F$14/$C$14)</formula>
    </cfRule>
  </conditionalFormatting>
  <conditionalFormatting sqref="G27:G33">
    <cfRule type="cellIs" dxfId="175" priority="11" operator="lessThan">
      <formula>0.95*$C27*(G$14/$C$14)</formula>
    </cfRule>
  </conditionalFormatting>
  <conditionalFormatting sqref="F35">
    <cfRule type="cellIs" dxfId="174" priority="12" operator="lessThan">
      <formula>0.95*$C35*(F$14/$C$14)</formula>
    </cfRule>
  </conditionalFormatting>
  <conditionalFormatting sqref="G35">
    <cfRule type="cellIs" dxfId="173" priority="13" operator="lessThan">
      <formula>0.95*$C35*(G$14/$C$14)</formula>
    </cfRule>
  </conditionalFormatting>
  <conditionalFormatting sqref="L35">
    <cfRule type="cellIs" dxfId="172" priority="14" operator="greaterThanOrEqual">
      <formula>100</formula>
    </cfRule>
  </conditionalFormatting>
  <conditionalFormatting sqref="L35">
    <cfRule type="cellIs" dxfId="171" priority="15" operator="lessThan">
      <formula>100</formula>
    </cfRule>
  </conditionalFormatting>
  <conditionalFormatting sqref="I27">
    <cfRule type="cellIs" dxfId="170" priority="16" operator="between">
      <formula>2/3*$C$27</formula>
      <formula>0</formula>
    </cfRule>
  </conditionalFormatting>
  <conditionalFormatting sqref="J27">
    <cfRule type="cellIs" dxfId="169" priority="17" operator="lessThan">
      <formula>$C$27/3</formula>
    </cfRule>
  </conditionalFormatting>
  <conditionalFormatting sqref="I22">
    <cfRule type="cellIs" dxfId="168" priority="18" operator="greaterThan">
      <formula>320</formula>
    </cfRule>
  </conditionalFormatting>
  <conditionalFormatting sqref="I22">
    <cfRule type="cellIs" dxfId="167" priority="19" operator="greaterThan">
      <formula>320</formula>
    </cfRule>
  </conditionalFormatting>
  <conditionalFormatting sqref="E16">
    <cfRule type="cellIs" dxfId="166" priority="20" operator="lessThan">
      <formula>1.2</formula>
    </cfRule>
  </conditionalFormatting>
  <conditionalFormatting sqref="F16:G16">
    <cfRule type="cellIs" dxfId="165" priority="21" operator="lessThan">
      <formula>1.2</formula>
    </cfRule>
  </conditionalFormatting>
  <dataValidations count="5">
    <dataValidation type="list" allowBlank="1" showInputMessage="1" showErrorMessage="1" prompt=" - " sqref="E13">
      <formula1>"Straight,Bent/Multi"</formula1>
    </dataValidation>
    <dataValidation type="list" allowBlank="1" showInputMessage="1" showErrorMessage="1" prompt=" - " sqref="I5:J5">
      <formula1>Material</formula1>
    </dataValidation>
    <dataValidation type="list" allowBlank="1" showInputMessage="1" showErrorMessage="1" prompt="Select Material - " sqref="E6:G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G5 D6 K13:K14">
      <formula1>Materials</formula1>
    </dataValidation>
  </dataValidations>
  <pageMargins left="0.7" right="0.7" top="0.75" bottom="0.75" header="0" footer="0"/>
  <pageSetup orientation="landscape"/>
  <drawing r:id="rId1"/>
  <legacyDrawing r:id="rId2"/>
</worksheet>
</file>

<file path=xl/worksheets/sheet15.xml><?xml version="1.0" encoding="utf-8"?>
<worksheet xmlns="http://schemas.openxmlformats.org/spreadsheetml/2006/main" xmlns:r="http://schemas.openxmlformats.org/officeDocument/2006/relationships">
  <dimension ref="A1:Z1000"/>
  <sheetViews>
    <sheetView showGridLines="0" topLeftCell="A35" workbookViewId="0">
      <selection activeCell="E14" sqref="E14"/>
    </sheetView>
  </sheetViews>
  <sheetFormatPr defaultColWidth="14.42578125" defaultRowHeight="15" customHeight="1"/>
  <cols>
    <col min="1" max="1" width="3.42578125" customWidth="1"/>
    <col min="2" max="2" width="47" customWidth="1"/>
    <col min="3" max="3" width="11.42578125" customWidth="1"/>
    <col min="4" max="4" width="3.5703125" customWidth="1"/>
    <col min="5" max="5" width="13.85546875" customWidth="1"/>
    <col min="6" max="6" width="15.28515625" customWidth="1"/>
    <col min="7" max="7" width="11.7109375" customWidth="1"/>
    <col min="8" max="8" width="6.85546875" customWidth="1"/>
    <col min="9" max="9" width="8.7109375" customWidth="1"/>
    <col min="10" max="12" width="9.140625" customWidth="1"/>
    <col min="13" max="13" width="3.5703125" customWidth="1"/>
    <col min="14" max="16" width="9.140625" customWidth="1"/>
    <col min="17" max="26" width="8" customWidth="1"/>
  </cols>
  <sheetData>
    <row r="1" spans="1:26" ht="15.75">
      <c r="A1" s="6"/>
      <c r="B1" s="30" t="s">
        <v>328</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21" t="s">
        <v>209</v>
      </c>
      <c r="D2" s="267"/>
      <c r="E2" s="268"/>
      <c r="F2" s="326" t="s">
        <v>156</v>
      </c>
      <c r="G2" s="268"/>
      <c r="H2" s="6"/>
      <c r="I2" s="6"/>
      <c r="J2" s="6"/>
      <c r="K2" s="6"/>
      <c r="L2" s="6"/>
      <c r="M2" s="6"/>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12.75" customHeight="1">
      <c r="A4" s="6"/>
      <c r="B4" s="9" t="s">
        <v>83</v>
      </c>
      <c r="C4" s="9" t="s">
        <v>84</v>
      </c>
      <c r="D4" s="1"/>
      <c r="E4" s="9" t="s">
        <v>85</v>
      </c>
      <c r="F4" s="80" t="s">
        <v>210</v>
      </c>
      <c r="G4" s="9" t="s">
        <v>211</v>
      </c>
      <c r="H4" s="6"/>
      <c r="I4" s="1"/>
      <c r="J4" s="13" t="s">
        <v>212</v>
      </c>
      <c r="K4" s="13" t="s">
        <v>213</v>
      </c>
      <c r="L4" s="6"/>
      <c r="M4" s="6"/>
      <c r="N4" s="6"/>
      <c r="O4" s="6"/>
      <c r="P4" s="6"/>
      <c r="Q4" s="6"/>
      <c r="R4" s="6"/>
      <c r="S4" s="6"/>
      <c r="T4" s="6"/>
      <c r="U4" s="6"/>
      <c r="V4" s="6"/>
      <c r="W4" s="6"/>
      <c r="X4" s="6"/>
      <c r="Y4" s="6"/>
      <c r="Z4" s="6"/>
    </row>
    <row r="5" spans="1:26" ht="12.75" customHeight="1">
      <c r="A5" s="6"/>
      <c r="B5" s="31" t="s">
        <v>86</v>
      </c>
      <c r="C5" s="32" t="s">
        <v>87</v>
      </c>
      <c r="D5" s="6"/>
      <c r="E5" s="41" t="s">
        <v>87</v>
      </c>
      <c r="F5" s="73" t="s">
        <v>87</v>
      </c>
      <c r="G5" s="68"/>
      <c r="H5" s="6"/>
      <c r="I5" s="66" t="s">
        <v>214</v>
      </c>
      <c r="J5" s="6">
        <f>F22/1000</f>
        <v>0.1</v>
      </c>
      <c r="K5" s="66">
        <f>J5</f>
        <v>0.1</v>
      </c>
      <c r="L5" s="6"/>
      <c r="M5" s="6"/>
      <c r="N5" s="6"/>
      <c r="O5" s="6"/>
      <c r="P5" s="6"/>
      <c r="Q5" s="6"/>
      <c r="R5" s="6"/>
      <c r="S5" s="6"/>
      <c r="T5" s="6"/>
      <c r="U5" s="6"/>
      <c r="V5" s="6"/>
      <c r="W5" s="6"/>
      <c r="X5" s="6"/>
      <c r="Y5" s="6"/>
      <c r="Z5" s="6"/>
    </row>
    <row r="6" spans="1:26" ht="12.75" customHeight="1">
      <c r="A6" s="6"/>
      <c r="B6" s="31" t="s">
        <v>215</v>
      </c>
      <c r="C6" s="32" t="s">
        <v>89</v>
      </c>
      <c r="D6" s="6"/>
      <c r="E6" s="41" t="s">
        <v>89</v>
      </c>
      <c r="F6" s="113" t="s">
        <v>145</v>
      </c>
      <c r="G6" s="68"/>
      <c r="H6" s="6"/>
      <c r="I6" s="66" t="s">
        <v>216</v>
      </c>
      <c r="J6" s="6">
        <f>F21/1000</f>
        <v>2E-3</v>
      </c>
      <c r="K6" s="66">
        <f>F20/1000</f>
        <v>2E-3</v>
      </c>
      <c r="L6" s="6"/>
      <c r="M6" s="6"/>
      <c r="N6" s="6"/>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69"/>
      <c r="H7" s="6"/>
      <c r="I7" s="6"/>
      <c r="J7" s="6"/>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69"/>
      <c r="H8" s="6"/>
      <c r="I8" s="66" t="s">
        <v>330</v>
      </c>
      <c r="J8" s="36">
        <f>J5*J6</f>
        <v>2.0000000000000001E-4</v>
      </c>
      <c r="K8" s="66" t="s">
        <v>331</v>
      </c>
      <c r="L8" s="36">
        <f>(J5*J6^3)/12</f>
        <v>6.6666666666666682E-11</v>
      </c>
      <c r="M8" s="6"/>
      <c r="N8" s="6"/>
      <c r="O8" s="6"/>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69"/>
      <c r="H9" s="6"/>
      <c r="I9" s="66" t="s">
        <v>332</v>
      </c>
      <c r="J9" s="36">
        <f>K5*K6</f>
        <v>2.0000000000000001E-4</v>
      </c>
      <c r="K9" s="66" t="s">
        <v>333</v>
      </c>
      <c r="L9" s="36">
        <f>(K5*K6^3)/12</f>
        <v>6.6666666666666682E-11</v>
      </c>
      <c r="M9" s="6"/>
      <c r="N9" s="6"/>
      <c r="O9" s="6"/>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69"/>
      <c r="H10" s="6"/>
      <c r="I10" s="66" t="s">
        <v>334</v>
      </c>
      <c r="J10" s="6">
        <f>J6/2</f>
        <v>1E-3</v>
      </c>
      <c r="K10" s="66" t="s">
        <v>335</v>
      </c>
      <c r="L10" s="36">
        <f>L8+(J8*($J$12-J10)^2)</f>
        <v>2.0066666666666661E-8</v>
      </c>
      <c r="M10" s="6"/>
      <c r="N10" s="6"/>
      <c r="O10" s="6"/>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69"/>
      <c r="H11" s="6"/>
      <c r="I11" s="66" t="s">
        <v>336</v>
      </c>
      <c r="J11" s="6">
        <f>(F18-0.5*F20)*0.001</f>
        <v>2.1000000000000001E-2</v>
      </c>
      <c r="K11" s="66" t="s">
        <v>337</v>
      </c>
      <c r="L11" s="36">
        <f>L9+(J9*($J$12-J11)^2)</f>
        <v>2.0066666666666678E-8</v>
      </c>
      <c r="M11" s="6"/>
      <c r="N11" s="6"/>
      <c r="O11" s="6"/>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69"/>
      <c r="H12" s="6"/>
      <c r="I12" s="66" t="s">
        <v>225</v>
      </c>
      <c r="J12" s="70">
        <f>(J8*J10+J9*J11)/(J8+J9)</f>
        <v>1.0999999999999999E-2</v>
      </c>
      <c r="K12" s="66" t="s">
        <v>338</v>
      </c>
      <c r="L12" s="48">
        <f>SUM(L10:L11)</f>
        <v>4.0133333333333335E-8</v>
      </c>
      <c r="M12" s="6"/>
      <c r="N12" s="6"/>
      <c r="O12" s="6"/>
      <c r="P12" s="6"/>
      <c r="Q12" s="6"/>
      <c r="R12" s="6"/>
      <c r="S12" s="6"/>
      <c r="T12" s="6"/>
      <c r="U12" s="6"/>
      <c r="V12" s="6"/>
      <c r="W12" s="6"/>
      <c r="X12" s="6"/>
      <c r="Y12" s="6"/>
      <c r="Z12" s="6"/>
    </row>
    <row r="13" spans="1:26" ht="12.75" customHeight="1">
      <c r="A13" s="6"/>
      <c r="B13" s="6"/>
      <c r="C13" s="6"/>
      <c r="D13" s="6"/>
      <c r="E13" s="68"/>
      <c r="F13" s="6"/>
      <c r="G13" s="68"/>
      <c r="H13" s="6"/>
      <c r="I13" s="6"/>
      <c r="J13" s="6"/>
      <c r="K13" s="6"/>
      <c r="L13" s="36"/>
      <c r="M13" s="6"/>
      <c r="N13" s="6"/>
      <c r="O13" s="6"/>
      <c r="P13" s="6"/>
      <c r="Q13" s="6"/>
      <c r="R13" s="6"/>
      <c r="S13" s="6"/>
      <c r="T13" s="6"/>
      <c r="U13" s="6"/>
      <c r="V13" s="6"/>
      <c r="W13" s="6"/>
      <c r="X13" s="6"/>
      <c r="Y13" s="6"/>
      <c r="Z13" s="6"/>
    </row>
    <row r="14" spans="1:26" ht="12.75" customHeight="1">
      <c r="A14" s="6"/>
      <c r="B14" s="31" t="s">
        <v>227</v>
      </c>
      <c r="C14" s="32">
        <v>1</v>
      </c>
      <c r="D14" s="6"/>
      <c r="E14" s="41">
        <v>3</v>
      </c>
      <c r="F14" s="6"/>
      <c r="G14" s="68"/>
      <c r="H14" s="6"/>
      <c r="I14" s="6"/>
      <c r="J14" s="6"/>
      <c r="K14" s="6"/>
      <c r="L14" s="36"/>
      <c r="M14" s="6"/>
      <c r="N14" s="6"/>
      <c r="O14" s="6"/>
      <c r="P14" s="6"/>
      <c r="Q14" s="6"/>
      <c r="R14" s="6"/>
      <c r="S14" s="6"/>
      <c r="T14" s="6"/>
      <c r="U14" s="6"/>
      <c r="V14" s="6"/>
      <c r="W14" s="6"/>
      <c r="X14" s="6"/>
      <c r="Y14" s="6"/>
      <c r="Z14" s="6"/>
    </row>
    <row r="15" spans="1:26" ht="12.75" customHeight="1">
      <c r="A15" s="6"/>
      <c r="B15" s="31" t="s">
        <v>112</v>
      </c>
      <c r="C15" s="32">
        <f>IF(AND(E15&gt;=25,E15&lt;25.4,E16&gt;=2.5),25,25.4)</f>
        <v>25.4</v>
      </c>
      <c r="D15" s="6"/>
      <c r="E15" s="41">
        <v>25.4</v>
      </c>
      <c r="F15" s="6"/>
      <c r="G15" s="68"/>
      <c r="H15" s="6"/>
      <c r="I15" s="6"/>
      <c r="J15" s="6"/>
      <c r="K15" s="6"/>
      <c r="L15" s="36"/>
      <c r="M15" s="6"/>
      <c r="N15" s="6"/>
      <c r="O15" s="6"/>
      <c r="P15" s="6"/>
      <c r="Q15" s="6"/>
      <c r="R15" s="6"/>
      <c r="S15" s="6"/>
      <c r="T15" s="6"/>
      <c r="U15" s="6"/>
      <c r="V15" s="6"/>
      <c r="W15" s="6"/>
      <c r="X15" s="6"/>
      <c r="Y15" s="6"/>
      <c r="Z15" s="6"/>
    </row>
    <row r="16" spans="1:26" ht="12.75" customHeight="1">
      <c r="A16" s="6"/>
      <c r="B16" s="31" t="s">
        <v>115</v>
      </c>
      <c r="C16" s="32">
        <f>IF(AND(E15&gt;=25,E15&lt;25.4,E16&gt;=2.5),2.5,2.4)</f>
        <v>2.4</v>
      </c>
      <c r="D16" s="6"/>
      <c r="E16" s="41">
        <v>2.5</v>
      </c>
      <c r="F16" s="6"/>
      <c r="G16" s="68"/>
      <c r="H16" s="6"/>
      <c r="I16" s="6"/>
      <c r="J16" s="6"/>
      <c r="K16" s="6"/>
      <c r="L16" s="36"/>
      <c r="M16" s="6"/>
      <c r="N16" s="6"/>
      <c r="O16" s="6"/>
      <c r="P16" s="6"/>
      <c r="Q16" s="6"/>
      <c r="R16" s="6"/>
      <c r="S16" s="6"/>
      <c r="T16" s="6"/>
      <c r="U16" s="6"/>
      <c r="V16" s="6"/>
      <c r="W16" s="6"/>
      <c r="X16" s="6"/>
      <c r="Y16" s="6"/>
      <c r="Z16" s="6"/>
    </row>
    <row r="17" spans="1:26" ht="12.75" customHeight="1">
      <c r="A17" s="6"/>
      <c r="B17" s="6"/>
      <c r="C17" s="6"/>
      <c r="D17" s="6"/>
      <c r="E17" s="68"/>
      <c r="F17" s="6"/>
      <c r="G17" s="68"/>
      <c r="H17" s="6"/>
      <c r="I17" s="6"/>
      <c r="J17" s="6"/>
      <c r="K17" s="6"/>
      <c r="L17" s="36"/>
      <c r="M17" s="6"/>
      <c r="N17" s="6"/>
      <c r="O17" s="6"/>
      <c r="P17" s="6"/>
      <c r="Q17" s="6"/>
      <c r="R17" s="6"/>
      <c r="S17" s="6"/>
      <c r="T17" s="6"/>
      <c r="U17" s="6"/>
      <c r="V17" s="6"/>
      <c r="W17" s="6"/>
      <c r="X17" s="6"/>
      <c r="Y17" s="6"/>
      <c r="Z17" s="6"/>
    </row>
    <row r="18" spans="1:26" ht="12.75" customHeight="1">
      <c r="A18" s="6"/>
      <c r="B18" s="31" t="s">
        <v>228</v>
      </c>
      <c r="C18" s="6"/>
      <c r="D18" s="6"/>
      <c r="E18" s="68"/>
      <c r="F18" s="72">
        <f>F19+F20+F21</f>
        <v>22</v>
      </c>
      <c r="G18" s="68"/>
      <c r="H18" s="6"/>
      <c r="I18" s="6"/>
      <c r="J18" s="6"/>
      <c r="K18" s="6"/>
      <c r="L18" s="36"/>
      <c r="M18" s="6"/>
      <c r="N18" s="6"/>
      <c r="O18" s="6"/>
      <c r="P18" s="6"/>
      <c r="Q18" s="6"/>
      <c r="R18" s="6"/>
      <c r="S18" s="6"/>
      <c r="T18" s="6"/>
      <c r="U18" s="6"/>
      <c r="V18" s="6"/>
      <c r="W18" s="6"/>
      <c r="X18" s="6"/>
      <c r="Y18" s="6"/>
      <c r="Z18" s="6"/>
    </row>
    <row r="19" spans="1:26" ht="12.75" customHeight="1">
      <c r="A19" s="6"/>
      <c r="B19" s="31" t="s">
        <v>229</v>
      </c>
      <c r="C19" s="6"/>
      <c r="D19" s="6"/>
      <c r="E19" s="68"/>
      <c r="F19" s="73">
        <v>18</v>
      </c>
      <c r="G19" s="68"/>
      <c r="H19" s="6"/>
      <c r="I19" s="6"/>
      <c r="J19" s="6"/>
      <c r="K19" s="6"/>
      <c r="L19" s="36"/>
      <c r="M19" s="6"/>
      <c r="N19" s="6"/>
      <c r="O19" s="6"/>
      <c r="P19" s="6"/>
      <c r="Q19" s="6"/>
      <c r="R19" s="6"/>
      <c r="S19" s="6"/>
      <c r="T19" s="6"/>
      <c r="U19" s="6"/>
      <c r="V19" s="6"/>
      <c r="W19" s="6"/>
      <c r="X19" s="6"/>
      <c r="Y19" s="6"/>
      <c r="Z19" s="6"/>
    </row>
    <row r="20" spans="1:26" ht="12.75" customHeight="1">
      <c r="A20" s="6"/>
      <c r="B20" s="31" t="s">
        <v>230</v>
      </c>
      <c r="C20" s="6"/>
      <c r="D20" s="6"/>
      <c r="E20" s="68"/>
      <c r="F20" s="73">
        <v>2</v>
      </c>
      <c r="G20" s="68"/>
      <c r="H20" s="6"/>
      <c r="I20" s="6"/>
      <c r="J20" s="6"/>
      <c r="K20" s="6"/>
      <c r="L20" s="36"/>
      <c r="M20" s="6"/>
      <c r="N20" s="6"/>
      <c r="O20" s="6"/>
      <c r="P20" s="6"/>
      <c r="Q20" s="6"/>
      <c r="R20" s="6"/>
      <c r="S20" s="6"/>
      <c r="T20" s="6"/>
      <c r="U20" s="6"/>
      <c r="V20" s="6"/>
      <c r="W20" s="6"/>
      <c r="X20" s="6"/>
      <c r="Y20" s="6"/>
      <c r="Z20" s="6"/>
    </row>
    <row r="21" spans="1:26" ht="12.75" customHeight="1">
      <c r="A21" s="6"/>
      <c r="B21" s="31" t="s">
        <v>231</v>
      </c>
      <c r="C21" s="6"/>
      <c r="D21" s="6"/>
      <c r="E21" s="68"/>
      <c r="F21" s="73">
        <v>2</v>
      </c>
      <c r="G21" s="68"/>
      <c r="H21" s="6"/>
      <c r="I21" s="6"/>
      <c r="J21" s="6"/>
      <c r="K21" s="6"/>
      <c r="L21" s="36"/>
      <c r="M21" s="6"/>
      <c r="N21" s="6"/>
      <c r="O21" s="6"/>
      <c r="P21" s="6"/>
      <c r="Q21" s="6"/>
      <c r="R21" s="6"/>
      <c r="S21" s="6"/>
      <c r="T21" s="6"/>
      <c r="U21" s="6"/>
      <c r="V21" s="6"/>
      <c r="W21" s="6"/>
      <c r="X21" s="6"/>
      <c r="Y21" s="6"/>
      <c r="Z21" s="6"/>
    </row>
    <row r="22" spans="1:26" ht="12.75" customHeight="1">
      <c r="A22" s="6"/>
      <c r="B22" s="31" t="s">
        <v>232</v>
      </c>
      <c r="C22" s="6"/>
      <c r="D22" s="6"/>
      <c r="E22" s="68"/>
      <c r="F22" s="73">
        <v>100</v>
      </c>
      <c r="G22" s="68"/>
      <c r="H22" s="6"/>
      <c r="I22" s="6"/>
      <c r="J22" s="6"/>
      <c r="K22" s="6"/>
      <c r="L22" s="36"/>
      <c r="M22" s="6"/>
      <c r="N22" s="6"/>
      <c r="O22" s="6"/>
      <c r="P22" s="6"/>
      <c r="Q22" s="6"/>
      <c r="R22" s="6"/>
      <c r="S22" s="6"/>
      <c r="T22" s="6"/>
      <c r="U22" s="6"/>
      <c r="V22" s="6"/>
      <c r="W22" s="6"/>
      <c r="X22" s="6"/>
      <c r="Y22" s="6"/>
      <c r="Z22" s="6"/>
    </row>
    <row r="23" spans="1:26" ht="12.75" customHeight="1">
      <c r="A23" s="6"/>
      <c r="B23" s="6"/>
      <c r="C23" s="6"/>
      <c r="D23" s="6"/>
      <c r="E23" s="74"/>
      <c r="F23" s="6"/>
      <c r="G23" s="68"/>
      <c r="H23" s="6"/>
      <c r="I23" s="6"/>
      <c r="J23" s="6"/>
      <c r="K23" s="6"/>
      <c r="L23" s="36"/>
      <c r="M23" s="6"/>
      <c r="N23" s="6"/>
      <c r="O23" s="6"/>
      <c r="P23" s="6"/>
      <c r="Q23" s="6"/>
      <c r="R23" s="6"/>
      <c r="S23" s="6"/>
      <c r="T23" s="6"/>
      <c r="U23" s="6"/>
      <c r="V23" s="6"/>
      <c r="W23" s="6"/>
      <c r="X23" s="6"/>
      <c r="Y23" s="6"/>
      <c r="Z23" s="6"/>
    </row>
    <row r="24" spans="1:26" ht="12.75" customHeight="1">
      <c r="A24" s="6"/>
      <c r="B24" s="31" t="s">
        <v>116</v>
      </c>
      <c r="C24" s="32">
        <f>C15/1000</f>
        <v>2.5399999999999999E-2</v>
      </c>
      <c r="D24" s="6"/>
      <c r="E24" s="32">
        <f>IF(F2="Composite only","No tubes",E15/1000)</f>
        <v>2.5399999999999999E-2</v>
      </c>
      <c r="F24" s="6"/>
      <c r="G24" s="68"/>
      <c r="H24" s="6"/>
      <c r="I24" s="6"/>
      <c r="J24" s="6"/>
      <c r="K24" s="6"/>
      <c r="L24" s="36"/>
      <c r="M24" s="6"/>
      <c r="N24" s="6"/>
      <c r="O24" s="6"/>
      <c r="P24" s="6"/>
      <c r="Q24" s="6"/>
      <c r="R24" s="6"/>
      <c r="S24" s="6"/>
      <c r="T24" s="6"/>
      <c r="U24" s="6"/>
      <c r="V24" s="6"/>
      <c r="W24" s="6"/>
      <c r="X24" s="6"/>
      <c r="Y24" s="6"/>
      <c r="Z24" s="6"/>
    </row>
    <row r="25" spans="1:26" ht="12.75" customHeight="1">
      <c r="A25" s="6"/>
      <c r="B25" s="31" t="s">
        <v>117</v>
      </c>
      <c r="C25" s="32">
        <f>C16/1000</f>
        <v>2.3999999999999998E-3</v>
      </c>
      <c r="D25" s="6"/>
      <c r="E25" s="32">
        <f>IF(F2="Composite only","",E16/1000)</f>
        <v>2.5000000000000001E-3</v>
      </c>
      <c r="F25" s="6"/>
      <c r="G25" s="74"/>
      <c r="H25" s="6"/>
      <c r="I25" s="6"/>
      <c r="J25" s="6"/>
      <c r="K25" s="6"/>
      <c r="L25" s="36"/>
      <c r="M25" s="6"/>
      <c r="N25" s="6"/>
      <c r="O25" s="6"/>
      <c r="P25" s="43"/>
      <c r="Q25" s="6"/>
      <c r="R25" s="6"/>
      <c r="S25" s="6"/>
      <c r="T25" s="6"/>
      <c r="U25" s="6"/>
      <c r="V25" s="6"/>
      <c r="W25" s="6"/>
      <c r="X25" s="6"/>
      <c r="Y25" s="6"/>
      <c r="Z25" s="6"/>
    </row>
    <row r="26" spans="1:26" ht="12.75" customHeight="1">
      <c r="A26" s="6"/>
      <c r="B26" s="31" t="s">
        <v>119</v>
      </c>
      <c r="C26" s="33">
        <f>IF(C6="Round",((C24)^4-((C24-2*C25))^4)*3.142/64,((C24)^4-((C24-2*C25))^4)/12)</f>
        <v>1.1593489847999996E-8</v>
      </c>
      <c r="D26" s="6"/>
      <c r="E26" s="33">
        <f>IF(F2="Composite only","",IF(E6="Round",((E24)^4-((E24-2*E25))^4)*3.142/64,IF(E6="Square",((E24)^4-((E24-2*E25))^4)/12,"")))</f>
        <v>1.1931856933750003E-8</v>
      </c>
      <c r="F26" s="119" t="str">
        <f>IF($F$2="Tubing only","Tubing Only",L12)</f>
        <v>Tubing Only</v>
      </c>
      <c r="G26" s="33">
        <f t="shared" ref="G26:G33" si="0">IF($F$2="Tubing only",E26,IF($F$2="Composite only",F26,IF($F$2="Tubes + Composite",E26+F26,"No Type Selected")))</f>
        <v>1.1931856933750003E-8</v>
      </c>
      <c r="H26" s="6"/>
      <c r="I26" s="6"/>
      <c r="J26" s="6"/>
      <c r="K26" s="6"/>
      <c r="L26" s="36"/>
      <c r="M26" s="6"/>
      <c r="N26" s="6"/>
      <c r="O26" s="36"/>
      <c r="P26" s="43"/>
      <c r="Q26" s="6"/>
      <c r="R26" s="6"/>
      <c r="S26" s="6"/>
      <c r="T26" s="6"/>
      <c r="U26" s="6"/>
      <c r="V26" s="6"/>
      <c r="W26" s="6"/>
      <c r="X26" s="6"/>
      <c r="Y26" s="6"/>
      <c r="Z26" s="6"/>
    </row>
    <row r="27" spans="1:26" ht="12.75" customHeight="1">
      <c r="A27" s="6"/>
      <c r="B27" s="31" t="s">
        <v>120</v>
      </c>
      <c r="C27" s="33">
        <f>C8*C26*C14</f>
        <v>2318.6979695999994</v>
      </c>
      <c r="D27" s="36"/>
      <c r="E27" s="33">
        <f>IF(F2="Composite only","",E8*E26)</f>
        <v>2386.3713867500005</v>
      </c>
      <c r="F27" s="75" t="str">
        <f>IF(F26="Tubing Only","",F26*F8)</f>
        <v/>
      </c>
      <c r="G27" s="33">
        <f t="shared" si="0"/>
        <v>2386.3713867500005</v>
      </c>
      <c r="H27" s="39">
        <f t="shared" ref="H27:H35" si="1">100*G27/C27</f>
        <v>102.91859561000416</v>
      </c>
      <c r="I27" s="6"/>
      <c r="J27" s="6"/>
      <c r="K27" s="6"/>
      <c r="L27" s="6"/>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173.41591447815662</v>
      </c>
      <c r="D28" s="76"/>
      <c r="E28" s="44">
        <f>IF(E24="no tubes","",IF(E14=0,"",IF(E6="Round",E14*((E15^2-(E15-2*E16)^2)*PI()/4),IF(E6="Square",E14*(E15^2-(E15-2*E16)^2),""))))</f>
        <v>539.56853825404687</v>
      </c>
      <c r="F28" s="44" t="str">
        <f>IF(F26="Tubing Only","",(F18-F19)*F22)</f>
        <v/>
      </c>
      <c r="G28" s="44">
        <f t="shared" si="0"/>
        <v>539.56853825404687</v>
      </c>
      <c r="H28" s="39">
        <f t="shared" si="1"/>
        <v>311.14130434782595</v>
      </c>
      <c r="I28" s="6" t="str">
        <f>IF(AND(95&lt;H28,H28&lt;100),"Provided your actual tube measures &gt;= your nominal OD and wall this is OK","")</f>
        <v/>
      </c>
      <c r="J28" s="6"/>
      <c r="K28" s="6"/>
      <c r="L28" s="6"/>
      <c r="M28" s="6"/>
      <c r="N28" s="6"/>
      <c r="O28" s="36"/>
      <c r="P28" s="6"/>
      <c r="Q28" s="6"/>
      <c r="R28" s="6"/>
      <c r="S28" s="6"/>
      <c r="T28" s="6"/>
      <c r="U28" s="6"/>
      <c r="V28" s="6"/>
      <c r="W28" s="6"/>
      <c r="X28" s="6"/>
      <c r="Y28" s="6"/>
      <c r="Z28" s="6"/>
    </row>
    <row r="29" spans="1:26" ht="12.75" customHeight="1">
      <c r="A29" s="6"/>
      <c r="B29" s="31" t="s">
        <v>122</v>
      </c>
      <c r="C29" s="33">
        <f>C$28*C9/1000000</f>
        <v>52891.853915837768</v>
      </c>
      <c r="D29" s="36"/>
      <c r="E29" s="33">
        <f>IF(F2="Composite only","",E$28*E9/1000000)</f>
        <v>164568.40416748429</v>
      </c>
      <c r="F29" s="33" t="str">
        <f>IF(F26="Tubing Only","",F28*F9/1000000)</f>
        <v/>
      </c>
      <c r="G29" s="33">
        <f t="shared" si="0"/>
        <v>164568.40416748429</v>
      </c>
      <c r="H29" s="39">
        <f t="shared" si="1"/>
        <v>311.14130434782595</v>
      </c>
      <c r="I29" s="6" t="str">
        <f>IF(AND(95&lt;H29,H29&lt;100),"Provided your actual tube measures &gt;= your nominal OD and wall this is OK","")</f>
        <v/>
      </c>
      <c r="J29" s="6"/>
      <c r="K29" s="6"/>
      <c r="L29" s="6"/>
      <c r="M29" s="6"/>
      <c r="N29" s="6"/>
      <c r="O29" s="6"/>
      <c r="P29" s="6"/>
      <c r="Q29" s="6"/>
      <c r="R29" s="6"/>
      <c r="S29" s="6"/>
      <c r="T29" s="6"/>
      <c r="U29" s="6"/>
      <c r="V29" s="6"/>
      <c r="W29" s="6"/>
      <c r="X29" s="6"/>
      <c r="Y29" s="6"/>
      <c r="Z29" s="6"/>
    </row>
    <row r="30" spans="1:26" ht="12.75" customHeight="1">
      <c r="A30" s="6"/>
      <c r="B30" s="31" t="s">
        <v>123</v>
      </c>
      <c r="C30" s="33">
        <f>C$28*C10/1000000</f>
        <v>63296.808784527166</v>
      </c>
      <c r="D30" s="36"/>
      <c r="E30" s="33">
        <f>IF(F2="Composite only","",E$28*E10/1000000)</f>
        <v>196942.5164627271</v>
      </c>
      <c r="F30" s="33" t="str">
        <f>IF(F26="Tubing Only","",F28*F10/1000000)</f>
        <v/>
      </c>
      <c r="G30" s="33">
        <f t="shared" si="0"/>
        <v>196942.5164627271</v>
      </c>
      <c r="H30" s="39">
        <f t="shared" si="1"/>
        <v>311.14130434782595</v>
      </c>
      <c r="I30" s="6" t="str">
        <f>IF(AND(95&lt;H30,H30&lt;100),"Provided your actual tube measures &gt;= your nominal OD and wall this is OK","")</f>
        <v/>
      </c>
      <c r="J30" s="6"/>
      <c r="K30" s="6"/>
      <c r="L30" s="6"/>
      <c r="M30" s="6"/>
      <c r="N30" s="6"/>
      <c r="O30" s="36"/>
      <c r="P30" s="6"/>
      <c r="Q30" s="6"/>
      <c r="R30" s="6"/>
      <c r="S30" s="6"/>
      <c r="T30" s="6"/>
      <c r="U30" s="6"/>
      <c r="V30" s="6"/>
      <c r="W30" s="6"/>
      <c r="X30" s="6"/>
      <c r="Y30" s="6"/>
      <c r="Z30" s="6"/>
    </row>
    <row r="31" spans="1:26" ht="12.75" customHeight="1">
      <c r="A31" s="6"/>
      <c r="B31" s="31" t="s">
        <v>124</v>
      </c>
      <c r="C31" s="33">
        <f>C$28*C11/1000000</f>
        <v>31214.864606068193</v>
      </c>
      <c r="D31" s="36"/>
      <c r="E31" s="33">
        <f>IF(F2="Composite only","",E$28*E11/1000000)</f>
        <v>97122.336885728437</v>
      </c>
      <c r="F31" s="33" t="str">
        <f>IF(F26="Tubing Only","",F28*F9/1000000)</f>
        <v/>
      </c>
      <c r="G31" s="33">
        <f t="shared" si="0"/>
        <v>97122.336885728437</v>
      </c>
      <c r="H31" s="39">
        <f t="shared" si="1"/>
        <v>311.14130434782595</v>
      </c>
      <c r="I31" s="6" t="str">
        <f>IF(AND(95&lt;H31,H31&lt;100),"Provided your actual tube measures &gt;= your nominal OD and wall this is OK","")</f>
        <v/>
      </c>
      <c r="J31" s="6"/>
      <c r="K31" s="6"/>
      <c r="L31" s="6"/>
      <c r="M31" s="6"/>
      <c r="N31" s="6"/>
      <c r="O31" s="36"/>
      <c r="P31" s="6"/>
      <c r="Q31" s="6"/>
      <c r="R31" s="6"/>
      <c r="S31" s="6"/>
      <c r="T31" s="6"/>
      <c r="U31" s="6"/>
      <c r="V31" s="6"/>
      <c r="W31" s="6"/>
      <c r="X31" s="6"/>
      <c r="Y31" s="6"/>
      <c r="Z31" s="6"/>
    </row>
    <row r="32" spans="1:26" ht="12.75" customHeight="1">
      <c r="A32" s="6"/>
      <c r="B32" s="31" t="s">
        <v>125</v>
      </c>
      <c r="C32" s="33">
        <f>IF(C14=0,"",C$28*C12/1000000)</f>
        <v>52024.774343446981</v>
      </c>
      <c r="D32" s="36"/>
      <c r="E32" s="33">
        <f>IF(F2="Composite only","",E$28*E12/1000000)</f>
        <v>161870.56147621406</v>
      </c>
      <c r="F32" s="33" t="str">
        <f>IF(F26="tubing only","",F28*F10/1000000)</f>
        <v/>
      </c>
      <c r="G32" s="33">
        <f t="shared" si="0"/>
        <v>161870.56147621406</v>
      </c>
      <c r="H32" s="39">
        <f t="shared" si="1"/>
        <v>311.14130434782601</v>
      </c>
      <c r="I32" s="6" t="str">
        <f>IF(AND(95&lt;H32,H32&lt;100),"Provided your actual tube measures &gt;= your nominal OD and wall this is OK","")</f>
        <v/>
      </c>
      <c r="J32" s="6"/>
      <c r="K32" s="6"/>
      <c r="L32" s="6"/>
      <c r="M32" s="6"/>
      <c r="N32" s="6"/>
      <c r="O32" s="36"/>
      <c r="P32" s="6"/>
      <c r="Q32" s="6"/>
      <c r="R32" s="6"/>
      <c r="S32" s="6"/>
      <c r="T32" s="6"/>
      <c r="U32" s="6"/>
      <c r="V32" s="6"/>
      <c r="W32" s="6"/>
      <c r="X32" s="6"/>
      <c r="Y32" s="6"/>
      <c r="Z32" s="6"/>
    </row>
    <row r="33" spans="1:26" ht="12.75" customHeight="1">
      <c r="A33" s="6"/>
      <c r="B33" s="31" t="s">
        <v>126</v>
      </c>
      <c r="C33" s="33">
        <f>C14*4*C10*C26/(0.5*C24*1)</f>
        <v>1332.7948959118107</v>
      </c>
      <c r="D33" s="6"/>
      <c r="E33" s="33">
        <f>IF(F2="Composite only","",E14*4*E10*E26/(0.5*E24*1))</f>
        <v>4115.0813677027572</v>
      </c>
      <c r="F33" s="33" t="str">
        <f>IF(F26="tubing only","",4*F10*(F26*2/(F18/1000))/1)</f>
        <v/>
      </c>
      <c r="G33" s="33">
        <f t="shared" si="0"/>
        <v>4115.0813677027572</v>
      </c>
      <c r="H33" s="39">
        <f t="shared" si="1"/>
        <v>308.75578683001248</v>
      </c>
      <c r="I33" s="6"/>
      <c r="J33" s="6"/>
      <c r="K33" s="6"/>
      <c r="L33" s="6"/>
      <c r="M33" s="6"/>
      <c r="N33" s="6"/>
      <c r="O33" s="6"/>
      <c r="P33" s="6"/>
      <c r="Q33" s="6"/>
      <c r="R33" s="6"/>
      <c r="S33" s="6"/>
      <c r="T33" s="6"/>
      <c r="U33" s="6"/>
      <c r="V33" s="6"/>
      <c r="W33" s="6"/>
      <c r="X33" s="6"/>
      <c r="Y33" s="6"/>
      <c r="Z33" s="6"/>
    </row>
    <row r="34" spans="1:26" ht="12.75" customHeight="1">
      <c r="A34" s="6"/>
      <c r="B34" s="31" t="s">
        <v>127</v>
      </c>
      <c r="C34" s="33">
        <f>IF(C14=0,"",C33*1^3/(48*C27))</f>
        <v>1.1975065616797901E-2</v>
      </c>
      <c r="D34" s="6"/>
      <c r="E34" s="33">
        <f>IF($F$2="tubing only",$C$33*1^3/(48*E27),"")</f>
        <v>1.1635473206587237E-2</v>
      </c>
      <c r="F34" s="33" t="str">
        <f>IF(NOT($F$2="tubing only"),$C$33*1^3/(48*F27),"")</f>
        <v/>
      </c>
      <c r="G34" s="33">
        <f>$C$33*1^3/(48*G27)</f>
        <v>1.1635473206587237E-2</v>
      </c>
      <c r="H34" s="39">
        <f t="shared" si="1"/>
        <v>97.164170777199715</v>
      </c>
      <c r="I34" s="6"/>
      <c r="J34" s="6"/>
      <c r="K34" s="6"/>
      <c r="L34" s="6"/>
      <c r="M34" s="6"/>
      <c r="N34" s="6"/>
      <c r="O34" s="6"/>
      <c r="P34" s="6"/>
      <c r="Q34" s="6"/>
      <c r="R34" s="6"/>
      <c r="S34" s="6"/>
      <c r="T34" s="6"/>
      <c r="U34" s="6"/>
      <c r="V34" s="6"/>
      <c r="W34" s="6"/>
      <c r="X34" s="6"/>
      <c r="Y34" s="6"/>
      <c r="Z34" s="6"/>
    </row>
    <row r="35" spans="1:26" ht="12.75" customHeight="1">
      <c r="A35" s="6"/>
      <c r="B35" s="31" t="s">
        <v>128</v>
      </c>
      <c r="C35" s="33">
        <f>0.5*C33*(C33*1^3/(48*C27))</f>
        <v>7.9801531661386313</v>
      </c>
      <c r="D35" s="69"/>
      <c r="E35" s="33">
        <f>IF(E24="no tubes","",0.5*E33*(E33*1^3/(48*E27)))</f>
        <v>73.917554095054456</v>
      </c>
      <c r="F35" s="33" t="str">
        <f>IF(F26="tubing only","",0.5*F33*(F33*1^3/(48*F27)))</f>
        <v/>
      </c>
      <c r="G35" s="33">
        <f>IF($F$2="Tubing only",E35,IF($F$2="Composite only",F35,IF($F$2="Tubes + Composite",E35+F35,"No Type Selected")))</f>
        <v>73.917554095054456</v>
      </c>
      <c r="H35" s="39">
        <f t="shared" si="1"/>
        <v>926.2673604900375</v>
      </c>
      <c r="I35" s="6"/>
      <c r="J35" s="34" t="s">
        <v>131</v>
      </c>
      <c r="K35" s="34"/>
      <c r="L35" s="34"/>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19"/>
      <c r="L38" s="77"/>
      <c r="M38" s="6"/>
      <c r="N38" s="6"/>
      <c r="O38" s="6"/>
      <c r="P38" s="6"/>
      <c r="Q38" s="6"/>
      <c r="R38" s="6"/>
      <c r="S38" s="6"/>
      <c r="T38" s="6"/>
      <c r="U38" s="6"/>
      <c r="V38" s="6"/>
      <c r="W38" s="6"/>
      <c r="X38" s="6"/>
      <c r="Y38" s="6"/>
      <c r="Z38" s="6"/>
    </row>
    <row r="39" spans="1:26" ht="12.75" customHeight="1">
      <c r="A39" s="6"/>
      <c r="B39" s="20"/>
      <c r="C39" s="21"/>
      <c r="D39" s="21"/>
      <c r="E39" s="21"/>
      <c r="F39" s="21"/>
      <c r="G39" s="21"/>
      <c r="H39" s="21"/>
      <c r="I39" s="21"/>
      <c r="J39" s="21"/>
      <c r="K39" s="21"/>
      <c r="L39" s="79"/>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21"/>
      <c r="K40" s="21"/>
      <c r="L40" s="79"/>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21"/>
      <c r="K41" s="21"/>
      <c r="L41" s="79"/>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21"/>
      <c r="K42" s="21"/>
      <c r="L42" s="79"/>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21"/>
      <c r="K43" s="21"/>
      <c r="L43" s="79"/>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21"/>
      <c r="K44" s="21"/>
      <c r="L44" s="79"/>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21"/>
      <c r="K45" s="21"/>
      <c r="L45" s="79"/>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21"/>
      <c r="K46" s="21"/>
      <c r="L46" s="79"/>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21"/>
      <c r="K47" s="21"/>
      <c r="L47" s="79"/>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21"/>
      <c r="K48" s="21"/>
      <c r="L48" s="79"/>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21"/>
      <c r="K49" s="21"/>
      <c r="L49" s="79"/>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21"/>
      <c r="K50" s="21"/>
      <c r="L50" s="79"/>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21"/>
      <c r="K51" s="21"/>
      <c r="L51" s="79"/>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21"/>
      <c r="K52" s="21"/>
      <c r="L52" s="79"/>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21"/>
      <c r="K53" s="21"/>
      <c r="L53" s="79"/>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21"/>
      <c r="K54" s="21"/>
      <c r="L54" s="79"/>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21"/>
      <c r="K55" s="21"/>
      <c r="L55" s="79"/>
      <c r="M55" s="6"/>
      <c r="N55" s="6"/>
      <c r="O55" s="6"/>
      <c r="P55" s="6"/>
      <c r="Q55" s="6"/>
      <c r="R55" s="6"/>
      <c r="S55" s="6"/>
      <c r="T55" s="6"/>
      <c r="U55" s="6"/>
      <c r="V55" s="6"/>
      <c r="W55" s="6"/>
      <c r="X55" s="6"/>
      <c r="Y55" s="6"/>
      <c r="Z55" s="6"/>
    </row>
    <row r="56" spans="1:26" ht="12.75" customHeight="1">
      <c r="A56" s="6"/>
      <c r="B56" s="20"/>
      <c r="C56" s="21"/>
      <c r="D56" s="21"/>
      <c r="E56" s="21"/>
      <c r="F56" s="21"/>
      <c r="G56" s="21"/>
      <c r="H56" s="21"/>
      <c r="I56" s="21"/>
      <c r="J56" s="21"/>
      <c r="K56" s="21"/>
      <c r="L56" s="79"/>
      <c r="M56" s="6"/>
      <c r="N56" s="6"/>
      <c r="O56" s="6"/>
      <c r="P56" s="6"/>
      <c r="Q56" s="6"/>
      <c r="R56" s="6"/>
      <c r="S56" s="6"/>
      <c r="T56" s="6"/>
      <c r="U56" s="6"/>
      <c r="V56" s="6"/>
      <c r="W56" s="6"/>
      <c r="X56" s="6"/>
      <c r="Y56" s="6"/>
      <c r="Z56" s="6"/>
    </row>
    <row r="57" spans="1:26" ht="12.75" customHeight="1">
      <c r="A57" s="6"/>
      <c r="B57" s="20"/>
      <c r="C57" s="21"/>
      <c r="D57" s="21"/>
      <c r="E57" s="21"/>
      <c r="F57" s="21"/>
      <c r="G57" s="21"/>
      <c r="H57" s="21"/>
      <c r="I57" s="21"/>
      <c r="J57" s="21"/>
      <c r="K57" s="21"/>
      <c r="L57" s="79"/>
      <c r="M57" s="6"/>
      <c r="N57" s="6"/>
      <c r="O57" s="6"/>
      <c r="P57" s="6"/>
      <c r="Q57" s="6"/>
      <c r="R57" s="6"/>
      <c r="S57" s="6"/>
      <c r="T57" s="6"/>
      <c r="U57" s="6"/>
      <c r="V57" s="6"/>
      <c r="W57" s="6"/>
      <c r="X57" s="6"/>
      <c r="Y57" s="6"/>
      <c r="Z57" s="6"/>
    </row>
    <row r="58" spans="1:26" ht="12.75" customHeight="1">
      <c r="A58" s="6"/>
      <c r="B58" s="20"/>
      <c r="C58" s="21"/>
      <c r="D58" s="21"/>
      <c r="E58" s="21"/>
      <c r="F58" s="21"/>
      <c r="G58" s="21"/>
      <c r="H58" s="21"/>
      <c r="I58" s="21"/>
      <c r="J58" s="21"/>
      <c r="K58" s="21"/>
      <c r="L58" s="79"/>
      <c r="M58" s="6"/>
      <c r="N58" s="6"/>
      <c r="O58" s="6"/>
      <c r="P58" s="6"/>
      <c r="Q58" s="6"/>
      <c r="R58" s="6"/>
      <c r="S58" s="6"/>
      <c r="T58" s="6"/>
      <c r="U58" s="6"/>
      <c r="V58" s="6"/>
      <c r="W58" s="6"/>
      <c r="X58" s="6"/>
      <c r="Y58" s="6"/>
      <c r="Z58" s="6"/>
    </row>
    <row r="59" spans="1:26" ht="12.75" customHeight="1">
      <c r="A59" s="6"/>
      <c r="B59" s="20"/>
      <c r="C59" s="21"/>
      <c r="D59" s="21"/>
      <c r="E59" s="21"/>
      <c r="F59" s="21"/>
      <c r="G59" s="21"/>
      <c r="H59" s="21"/>
      <c r="I59" s="21"/>
      <c r="J59" s="21"/>
      <c r="K59" s="21"/>
      <c r="L59" s="79"/>
      <c r="M59" s="6"/>
      <c r="N59" s="6"/>
      <c r="O59" s="6"/>
      <c r="P59" s="6"/>
      <c r="Q59" s="6"/>
      <c r="R59" s="6"/>
      <c r="S59" s="6"/>
      <c r="T59" s="6"/>
      <c r="U59" s="6"/>
      <c r="V59" s="6"/>
      <c r="W59" s="6"/>
      <c r="X59" s="6"/>
      <c r="Y59" s="6"/>
      <c r="Z59" s="6"/>
    </row>
    <row r="60" spans="1:26" ht="12.75" customHeight="1">
      <c r="A60" s="6"/>
      <c r="B60" s="20"/>
      <c r="C60" s="21"/>
      <c r="D60" s="21"/>
      <c r="E60" s="21"/>
      <c r="F60" s="21"/>
      <c r="G60" s="21"/>
      <c r="H60" s="21"/>
      <c r="I60" s="21"/>
      <c r="J60" s="21"/>
      <c r="K60" s="21"/>
      <c r="L60" s="79"/>
      <c r="M60" s="6"/>
      <c r="N60" s="6"/>
      <c r="O60" s="6"/>
      <c r="P60" s="6"/>
      <c r="Q60" s="6"/>
      <c r="R60" s="6"/>
      <c r="S60" s="6"/>
      <c r="T60" s="6"/>
      <c r="U60" s="6"/>
      <c r="V60" s="6"/>
      <c r="W60" s="6"/>
      <c r="X60" s="6"/>
      <c r="Y60" s="6"/>
      <c r="Z60" s="6"/>
    </row>
    <row r="61" spans="1:26" ht="12.75" customHeight="1">
      <c r="A61" s="6"/>
      <c r="B61" s="20"/>
      <c r="C61" s="21"/>
      <c r="D61" s="21"/>
      <c r="E61" s="21"/>
      <c r="F61" s="21"/>
      <c r="G61" s="21"/>
      <c r="H61" s="21"/>
      <c r="I61" s="21"/>
      <c r="J61" s="21"/>
      <c r="K61" s="21"/>
      <c r="L61" s="79"/>
      <c r="M61" s="6"/>
      <c r="N61" s="6"/>
      <c r="O61" s="6"/>
      <c r="P61" s="6"/>
      <c r="Q61" s="6"/>
      <c r="R61" s="6"/>
      <c r="S61" s="6"/>
      <c r="T61" s="6"/>
      <c r="U61" s="6"/>
      <c r="V61" s="6"/>
      <c r="W61" s="6"/>
      <c r="X61" s="6"/>
      <c r="Y61" s="6"/>
      <c r="Z61" s="6"/>
    </row>
    <row r="62" spans="1:26" ht="12.75" customHeight="1">
      <c r="A62" s="6"/>
      <c r="B62" s="20"/>
      <c r="C62" s="21"/>
      <c r="D62" s="21"/>
      <c r="E62" s="21"/>
      <c r="F62" s="21"/>
      <c r="G62" s="21"/>
      <c r="H62" s="21"/>
      <c r="I62" s="21"/>
      <c r="J62" s="21"/>
      <c r="K62" s="21"/>
      <c r="L62" s="79"/>
      <c r="M62" s="6"/>
      <c r="N62" s="6"/>
      <c r="O62" s="6"/>
      <c r="P62" s="6"/>
      <c r="Q62" s="6"/>
      <c r="R62" s="6"/>
      <c r="S62" s="6"/>
      <c r="T62" s="6"/>
      <c r="U62" s="6"/>
      <c r="V62" s="6"/>
      <c r="W62" s="6"/>
      <c r="X62" s="6"/>
      <c r="Y62" s="6"/>
      <c r="Z62" s="6"/>
    </row>
    <row r="63" spans="1:26" ht="12.75" customHeight="1">
      <c r="A63" s="6"/>
      <c r="B63" s="20"/>
      <c r="C63" s="21"/>
      <c r="D63" s="21"/>
      <c r="E63" s="21"/>
      <c r="F63" s="21"/>
      <c r="G63" s="21"/>
      <c r="H63" s="21"/>
      <c r="I63" s="21"/>
      <c r="J63" s="21"/>
      <c r="K63" s="21"/>
      <c r="L63" s="79"/>
      <c r="M63" s="6"/>
      <c r="N63" s="6"/>
      <c r="O63" s="6"/>
      <c r="P63" s="6"/>
      <c r="Q63" s="6"/>
      <c r="R63" s="6"/>
      <c r="S63" s="6"/>
      <c r="T63" s="6"/>
      <c r="U63" s="6"/>
      <c r="V63" s="6"/>
      <c r="W63" s="6"/>
      <c r="X63" s="6"/>
      <c r="Y63" s="6"/>
      <c r="Z63" s="6"/>
    </row>
    <row r="64" spans="1:26" ht="12.75" customHeight="1">
      <c r="A64" s="6"/>
      <c r="B64" s="20"/>
      <c r="C64" s="21"/>
      <c r="D64" s="21"/>
      <c r="E64" s="21"/>
      <c r="F64" s="21"/>
      <c r="G64" s="21"/>
      <c r="H64" s="21"/>
      <c r="I64" s="21"/>
      <c r="J64" s="21"/>
      <c r="K64" s="21"/>
      <c r="L64" s="79"/>
      <c r="M64" s="6"/>
      <c r="N64" s="6"/>
      <c r="O64" s="6"/>
      <c r="P64" s="6"/>
      <c r="Q64" s="6"/>
      <c r="R64" s="6"/>
      <c r="S64" s="6"/>
      <c r="T64" s="6"/>
      <c r="U64" s="6"/>
      <c r="V64" s="6"/>
      <c r="W64" s="6"/>
      <c r="X64" s="6"/>
      <c r="Y64" s="6"/>
      <c r="Z64" s="6"/>
    </row>
    <row r="65" spans="1:26" ht="12.75" customHeight="1">
      <c r="A65" s="6"/>
      <c r="B65" s="20"/>
      <c r="C65" s="21"/>
      <c r="D65" s="21"/>
      <c r="E65" s="21"/>
      <c r="F65" s="21"/>
      <c r="G65" s="21"/>
      <c r="H65" s="21"/>
      <c r="I65" s="21"/>
      <c r="J65" s="21"/>
      <c r="K65" s="21"/>
      <c r="L65" s="79"/>
      <c r="M65" s="6"/>
      <c r="N65" s="6"/>
      <c r="O65" s="6"/>
      <c r="P65" s="6"/>
      <c r="Q65" s="6"/>
      <c r="R65" s="6"/>
      <c r="S65" s="6"/>
      <c r="T65" s="6"/>
      <c r="U65" s="6"/>
      <c r="V65" s="6"/>
      <c r="W65" s="6"/>
      <c r="X65" s="6"/>
      <c r="Y65" s="6"/>
      <c r="Z65" s="6"/>
    </row>
    <row r="66" spans="1:26" ht="12.75" customHeight="1">
      <c r="A66" s="6"/>
      <c r="B66" s="20"/>
      <c r="C66" s="21"/>
      <c r="D66" s="21"/>
      <c r="E66" s="21"/>
      <c r="F66" s="21"/>
      <c r="G66" s="21"/>
      <c r="H66" s="21"/>
      <c r="I66" s="21"/>
      <c r="J66" s="21"/>
      <c r="K66" s="21"/>
      <c r="L66" s="79"/>
      <c r="M66" s="6"/>
      <c r="N66" s="6"/>
      <c r="O66" s="6"/>
      <c r="P66" s="6"/>
      <c r="Q66" s="6"/>
      <c r="R66" s="6"/>
      <c r="S66" s="6"/>
      <c r="T66" s="6"/>
      <c r="U66" s="6"/>
      <c r="V66" s="6"/>
      <c r="W66" s="6"/>
      <c r="X66" s="6"/>
      <c r="Y66" s="6"/>
      <c r="Z66" s="6"/>
    </row>
    <row r="67" spans="1:26" ht="12.75" customHeight="1">
      <c r="A67" s="6"/>
      <c r="B67" s="20"/>
      <c r="C67" s="21"/>
      <c r="D67" s="21"/>
      <c r="E67" s="21"/>
      <c r="F67" s="21"/>
      <c r="G67" s="21"/>
      <c r="H67" s="21"/>
      <c r="I67" s="21"/>
      <c r="J67" s="21"/>
      <c r="K67" s="21"/>
      <c r="L67" s="79"/>
      <c r="M67" s="6"/>
      <c r="N67" s="6"/>
      <c r="O67" s="6"/>
      <c r="P67" s="6"/>
      <c r="Q67" s="6"/>
      <c r="R67" s="6"/>
      <c r="S67" s="6"/>
      <c r="T67" s="6"/>
      <c r="U67" s="6"/>
      <c r="V67" s="6"/>
      <c r="W67" s="6"/>
      <c r="X67" s="6"/>
      <c r="Y67" s="6"/>
      <c r="Z67" s="6"/>
    </row>
    <row r="68" spans="1:26" ht="12.75" customHeight="1">
      <c r="A68" s="6"/>
      <c r="B68" s="20"/>
      <c r="C68" s="21"/>
      <c r="D68" s="21"/>
      <c r="E68" s="21"/>
      <c r="F68" s="21"/>
      <c r="G68" s="21"/>
      <c r="H68" s="21"/>
      <c r="I68" s="21"/>
      <c r="J68" s="21"/>
      <c r="K68" s="21"/>
      <c r="L68" s="79"/>
      <c r="M68" s="6"/>
      <c r="N68" s="6"/>
      <c r="O68" s="6"/>
      <c r="P68" s="6"/>
      <c r="Q68" s="6"/>
      <c r="R68" s="6"/>
      <c r="S68" s="6"/>
      <c r="T68" s="6"/>
      <c r="U68" s="6"/>
      <c r="V68" s="6"/>
      <c r="W68" s="6"/>
      <c r="X68" s="6"/>
      <c r="Y68" s="6"/>
      <c r="Z68" s="6"/>
    </row>
    <row r="69" spans="1:26" ht="12.75" customHeight="1">
      <c r="A69" s="6"/>
      <c r="B69" s="20"/>
      <c r="C69" s="21"/>
      <c r="D69" s="21"/>
      <c r="E69" s="21"/>
      <c r="F69" s="21"/>
      <c r="G69" s="21"/>
      <c r="H69" s="21"/>
      <c r="I69" s="21"/>
      <c r="J69" s="21"/>
      <c r="K69" s="21"/>
      <c r="L69" s="79"/>
      <c r="M69" s="6"/>
      <c r="N69" s="6"/>
      <c r="O69" s="6"/>
      <c r="P69" s="6"/>
      <c r="Q69" s="6"/>
      <c r="R69" s="6"/>
      <c r="S69" s="6"/>
      <c r="T69" s="6"/>
      <c r="U69" s="6"/>
      <c r="V69" s="6"/>
      <c r="W69" s="6"/>
      <c r="X69" s="6"/>
      <c r="Y69" s="6"/>
      <c r="Z69" s="6"/>
    </row>
    <row r="70" spans="1:26" ht="12.75" customHeight="1">
      <c r="A70" s="6"/>
      <c r="B70" s="20"/>
      <c r="C70" s="21"/>
      <c r="D70" s="21"/>
      <c r="E70" s="21"/>
      <c r="F70" s="21"/>
      <c r="G70" s="21"/>
      <c r="H70" s="21"/>
      <c r="I70" s="21"/>
      <c r="J70" s="21"/>
      <c r="K70" s="21"/>
      <c r="L70" s="79"/>
      <c r="M70" s="6"/>
      <c r="N70" s="6"/>
      <c r="O70" s="6"/>
      <c r="P70" s="6"/>
      <c r="Q70" s="6"/>
      <c r="R70" s="6"/>
      <c r="S70" s="6"/>
      <c r="T70" s="6"/>
      <c r="U70" s="6"/>
      <c r="V70" s="6"/>
      <c r="W70" s="6"/>
      <c r="X70" s="6"/>
      <c r="Y70" s="6"/>
      <c r="Z70" s="6"/>
    </row>
    <row r="71" spans="1:26" ht="12.75" customHeight="1">
      <c r="A71" s="6"/>
      <c r="B71" s="20"/>
      <c r="C71" s="21"/>
      <c r="D71" s="21"/>
      <c r="E71" s="21"/>
      <c r="F71" s="21"/>
      <c r="G71" s="21"/>
      <c r="H71" s="21"/>
      <c r="I71" s="21"/>
      <c r="J71" s="21"/>
      <c r="K71" s="21"/>
      <c r="L71" s="79"/>
      <c r="M71" s="6"/>
      <c r="N71" s="6"/>
      <c r="O71" s="6"/>
      <c r="P71" s="6"/>
      <c r="Q71" s="6"/>
      <c r="R71" s="6"/>
      <c r="S71" s="6"/>
      <c r="T71" s="6"/>
      <c r="U71" s="6"/>
      <c r="V71" s="6"/>
      <c r="W71" s="6"/>
      <c r="X71" s="6"/>
      <c r="Y71" s="6"/>
      <c r="Z71" s="6"/>
    </row>
    <row r="72" spans="1:26" ht="12.75" customHeight="1">
      <c r="A72" s="6"/>
      <c r="B72" s="20"/>
      <c r="C72" s="21"/>
      <c r="D72" s="21"/>
      <c r="E72" s="21"/>
      <c r="F72" s="21"/>
      <c r="G72" s="21"/>
      <c r="H72" s="21"/>
      <c r="I72" s="21"/>
      <c r="J72" s="21"/>
      <c r="K72" s="21"/>
      <c r="L72" s="79"/>
      <c r="M72" s="6"/>
      <c r="N72" s="6"/>
      <c r="O72" s="6"/>
      <c r="P72" s="6"/>
      <c r="Q72" s="6"/>
      <c r="R72" s="6"/>
      <c r="S72" s="6"/>
      <c r="T72" s="6"/>
      <c r="U72" s="6"/>
      <c r="V72" s="6"/>
      <c r="W72" s="6"/>
      <c r="X72" s="6"/>
      <c r="Y72" s="6"/>
      <c r="Z72" s="6"/>
    </row>
    <row r="73" spans="1:26" ht="12.75" customHeight="1">
      <c r="A73" s="6"/>
      <c r="B73" s="20"/>
      <c r="C73" s="21"/>
      <c r="D73" s="21"/>
      <c r="E73" s="21"/>
      <c r="F73" s="21"/>
      <c r="G73" s="21"/>
      <c r="H73" s="21"/>
      <c r="I73" s="21"/>
      <c r="J73" s="21"/>
      <c r="K73" s="21"/>
      <c r="L73" s="79"/>
      <c r="M73" s="6"/>
      <c r="N73" s="6"/>
      <c r="O73" s="6"/>
      <c r="P73" s="6"/>
      <c r="Q73" s="6"/>
      <c r="R73" s="6"/>
      <c r="S73" s="6"/>
      <c r="T73" s="6"/>
      <c r="U73" s="6"/>
      <c r="V73" s="6"/>
      <c r="W73" s="6"/>
      <c r="X73" s="6"/>
      <c r="Y73" s="6"/>
      <c r="Z73" s="6"/>
    </row>
    <row r="74" spans="1:26" ht="12.75" customHeight="1">
      <c r="A74" s="6"/>
      <c r="B74" s="20"/>
      <c r="C74" s="21"/>
      <c r="D74" s="21"/>
      <c r="E74" s="21"/>
      <c r="F74" s="21"/>
      <c r="G74" s="21"/>
      <c r="H74" s="21"/>
      <c r="I74" s="21"/>
      <c r="J74" s="21"/>
      <c r="K74" s="21"/>
      <c r="L74" s="79"/>
      <c r="M74" s="6"/>
      <c r="N74" s="6"/>
      <c r="O74" s="6"/>
      <c r="P74" s="6"/>
      <c r="Q74" s="6"/>
      <c r="R74" s="6"/>
      <c r="S74" s="6"/>
      <c r="T74" s="6"/>
      <c r="U74" s="6"/>
      <c r="V74" s="6"/>
      <c r="W74" s="6"/>
      <c r="X74" s="6"/>
      <c r="Y74" s="6"/>
      <c r="Z74" s="6"/>
    </row>
    <row r="75" spans="1:26" ht="12.75" customHeight="1">
      <c r="A75" s="6"/>
      <c r="B75" s="20"/>
      <c r="C75" s="21"/>
      <c r="D75" s="21"/>
      <c r="E75" s="21"/>
      <c r="F75" s="21"/>
      <c r="G75" s="21"/>
      <c r="H75" s="21"/>
      <c r="I75" s="21"/>
      <c r="J75" s="21"/>
      <c r="K75" s="21"/>
      <c r="L75" s="79"/>
      <c r="M75" s="6"/>
      <c r="N75" s="6"/>
      <c r="O75" s="6"/>
      <c r="P75" s="6"/>
      <c r="Q75" s="6"/>
      <c r="R75" s="6"/>
      <c r="S75" s="6"/>
      <c r="T75" s="6"/>
      <c r="U75" s="6"/>
      <c r="V75" s="6"/>
      <c r="W75" s="6"/>
      <c r="X75" s="6"/>
      <c r="Y75" s="6"/>
      <c r="Z75" s="6"/>
    </row>
    <row r="76" spans="1:26" ht="12.75" customHeight="1">
      <c r="A76" s="6"/>
      <c r="B76" s="20"/>
      <c r="C76" s="21"/>
      <c r="D76" s="21"/>
      <c r="E76" s="21"/>
      <c r="F76" s="21"/>
      <c r="G76" s="21"/>
      <c r="H76" s="21"/>
      <c r="I76" s="21"/>
      <c r="J76" s="21"/>
      <c r="K76" s="21"/>
      <c r="L76" s="79"/>
      <c r="M76" s="6"/>
      <c r="N76" s="6"/>
      <c r="O76" s="6"/>
      <c r="P76" s="6"/>
      <c r="Q76" s="6"/>
      <c r="R76" s="6"/>
      <c r="S76" s="6"/>
      <c r="T76" s="6"/>
      <c r="U76" s="6"/>
      <c r="V76" s="6"/>
      <c r="W76" s="6"/>
      <c r="X76" s="6"/>
      <c r="Y76" s="6"/>
      <c r="Z76" s="6"/>
    </row>
    <row r="77" spans="1:26" ht="12.75" customHeight="1">
      <c r="A77" s="6"/>
      <c r="B77" s="20"/>
      <c r="C77" s="21"/>
      <c r="D77" s="21"/>
      <c r="E77" s="21"/>
      <c r="F77" s="21"/>
      <c r="G77" s="21"/>
      <c r="H77" s="21"/>
      <c r="I77" s="21"/>
      <c r="J77" s="21"/>
      <c r="K77" s="21"/>
      <c r="L77" s="79"/>
      <c r="M77" s="6"/>
      <c r="N77" s="6"/>
      <c r="O77" s="6"/>
      <c r="P77" s="6"/>
      <c r="Q77" s="6"/>
      <c r="R77" s="6"/>
      <c r="S77" s="6"/>
      <c r="T77" s="6"/>
      <c r="U77" s="6"/>
      <c r="V77" s="6"/>
      <c r="W77" s="6"/>
      <c r="X77" s="6"/>
      <c r="Y77" s="6"/>
      <c r="Z77" s="6"/>
    </row>
    <row r="78" spans="1:26" ht="12.75" customHeight="1">
      <c r="A78" s="6"/>
      <c r="B78" s="20"/>
      <c r="C78" s="21"/>
      <c r="D78" s="21"/>
      <c r="E78" s="21"/>
      <c r="F78" s="21"/>
      <c r="G78" s="21"/>
      <c r="H78" s="21"/>
      <c r="I78" s="21"/>
      <c r="J78" s="21"/>
      <c r="K78" s="21"/>
      <c r="L78" s="79"/>
      <c r="M78" s="6"/>
      <c r="N78" s="6"/>
      <c r="O78" s="6"/>
      <c r="P78" s="6"/>
      <c r="Q78" s="6"/>
      <c r="R78" s="6"/>
      <c r="S78" s="6"/>
      <c r="T78" s="6"/>
      <c r="U78" s="6"/>
      <c r="V78" s="6"/>
      <c r="W78" s="6"/>
      <c r="X78" s="6"/>
      <c r="Y78" s="6"/>
      <c r="Z78" s="6"/>
    </row>
    <row r="79" spans="1:26" ht="12.75" customHeight="1">
      <c r="A79" s="6"/>
      <c r="B79" s="20"/>
      <c r="C79" s="21"/>
      <c r="D79" s="21"/>
      <c r="E79" s="21"/>
      <c r="F79" s="21"/>
      <c r="G79" s="21"/>
      <c r="H79" s="21"/>
      <c r="I79" s="21"/>
      <c r="J79" s="21"/>
      <c r="K79" s="21"/>
      <c r="L79" s="79"/>
      <c r="M79" s="6"/>
      <c r="N79" s="6"/>
      <c r="O79" s="6"/>
      <c r="P79" s="6"/>
      <c r="Q79" s="6"/>
      <c r="R79" s="6"/>
      <c r="S79" s="6"/>
      <c r="T79" s="6"/>
      <c r="U79" s="6"/>
      <c r="V79" s="6"/>
      <c r="W79" s="6"/>
      <c r="X79" s="6"/>
      <c r="Y79" s="6"/>
      <c r="Z79" s="6"/>
    </row>
    <row r="80" spans="1:26" ht="12.75" customHeight="1">
      <c r="A80" s="6"/>
      <c r="B80" s="20"/>
      <c r="C80" s="21"/>
      <c r="D80" s="21"/>
      <c r="E80" s="21"/>
      <c r="F80" s="21"/>
      <c r="G80" s="21"/>
      <c r="H80" s="21"/>
      <c r="I80" s="21"/>
      <c r="J80" s="21"/>
      <c r="K80" s="21"/>
      <c r="L80" s="79"/>
      <c r="M80" s="6"/>
      <c r="N80" s="6"/>
      <c r="O80" s="6"/>
      <c r="P80" s="6"/>
      <c r="Q80" s="6"/>
      <c r="R80" s="6"/>
      <c r="S80" s="6"/>
      <c r="T80" s="6"/>
      <c r="U80" s="6"/>
      <c r="V80" s="6"/>
      <c r="W80" s="6"/>
      <c r="X80" s="6"/>
      <c r="Y80" s="6"/>
      <c r="Z80" s="6"/>
    </row>
    <row r="81" spans="1:26" ht="12.75" customHeight="1">
      <c r="A81" s="6"/>
      <c r="B81" s="20"/>
      <c r="C81" s="21"/>
      <c r="D81" s="21"/>
      <c r="E81" s="21"/>
      <c r="F81" s="21"/>
      <c r="G81" s="21"/>
      <c r="H81" s="21"/>
      <c r="I81" s="21"/>
      <c r="J81" s="21"/>
      <c r="K81" s="21"/>
      <c r="L81" s="79"/>
      <c r="M81" s="6"/>
      <c r="N81" s="6"/>
      <c r="O81" s="6"/>
      <c r="P81" s="6"/>
      <c r="Q81" s="6"/>
      <c r="R81" s="6"/>
      <c r="S81" s="6"/>
      <c r="T81" s="6"/>
      <c r="U81" s="6"/>
      <c r="V81" s="6"/>
      <c r="W81" s="6"/>
      <c r="X81" s="6"/>
      <c r="Y81" s="6"/>
      <c r="Z81" s="6"/>
    </row>
    <row r="82" spans="1:26" ht="12.75" customHeight="1">
      <c r="A82" s="6"/>
      <c r="B82" s="20"/>
      <c r="C82" s="21"/>
      <c r="D82" s="21"/>
      <c r="E82" s="21"/>
      <c r="F82" s="21"/>
      <c r="G82" s="21"/>
      <c r="H82" s="21"/>
      <c r="I82" s="21"/>
      <c r="J82" s="21"/>
      <c r="K82" s="21"/>
      <c r="L82" s="79"/>
      <c r="M82" s="6"/>
      <c r="N82" s="6"/>
      <c r="O82" s="6"/>
      <c r="P82" s="6"/>
      <c r="Q82" s="6"/>
      <c r="R82" s="6"/>
      <c r="S82" s="6"/>
      <c r="T82" s="6"/>
      <c r="U82" s="6"/>
      <c r="V82" s="6"/>
      <c r="W82" s="6"/>
      <c r="X82" s="6"/>
      <c r="Y82" s="6"/>
      <c r="Z82" s="6"/>
    </row>
    <row r="83" spans="1:26" ht="12.75" customHeight="1">
      <c r="A83" s="6"/>
      <c r="B83" s="20"/>
      <c r="C83" s="21"/>
      <c r="D83" s="21"/>
      <c r="E83" s="21"/>
      <c r="F83" s="21"/>
      <c r="G83" s="21"/>
      <c r="H83" s="21"/>
      <c r="I83" s="21"/>
      <c r="J83" s="21"/>
      <c r="K83" s="21"/>
      <c r="L83" s="79"/>
      <c r="M83" s="6"/>
      <c r="N83" s="6"/>
      <c r="O83" s="6"/>
      <c r="P83" s="6"/>
      <c r="Q83" s="6"/>
      <c r="R83" s="6"/>
      <c r="S83" s="6"/>
      <c r="T83" s="6"/>
      <c r="U83" s="6"/>
      <c r="V83" s="6"/>
      <c r="W83" s="6"/>
      <c r="X83" s="6"/>
      <c r="Y83" s="6"/>
      <c r="Z83" s="6"/>
    </row>
    <row r="84" spans="1:26" ht="12.75" customHeight="1">
      <c r="A84" s="6"/>
      <c r="B84" s="20"/>
      <c r="C84" s="21"/>
      <c r="D84" s="21"/>
      <c r="E84" s="21"/>
      <c r="F84" s="21"/>
      <c r="G84" s="21"/>
      <c r="H84" s="21"/>
      <c r="I84" s="21"/>
      <c r="J84" s="21"/>
      <c r="K84" s="21"/>
      <c r="L84" s="79"/>
      <c r="M84" s="6"/>
      <c r="N84" s="6"/>
      <c r="O84" s="6"/>
      <c r="P84" s="6"/>
      <c r="Q84" s="6"/>
      <c r="R84" s="6"/>
      <c r="S84" s="6"/>
      <c r="T84" s="6"/>
      <c r="U84" s="6"/>
      <c r="V84" s="6"/>
      <c r="W84" s="6"/>
      <c r="X84" s="6"/>
      <c r="Y84" s="6"/>
      <c r="Z84" s="6"/>
    </row>
    <row r="85" spans="1:26" ht="12.75" customHeight="1">
      <c r="A85" s="6"/>
      <c r="B85" s="20"/>
      <c r="C85" s="21"/>
      <c r="D85" s="21"/>
      <c r="E85" s="21"/>
      <c r="F85" s="21"/>
      <c r="G85" s="21"/>
      <c r="H85" s="21"/>
      <c r="I85" s="21"/>
      <c r="J85" s="21"/>
      <c r="K85" s="21"/>
      <c r="L85" s="79"/>
      <c r="M85" s="6"/>
      <c r="N85" s="6"/>
      <c r="O85" s="6"/>
      <c r="P85" s="6"/>
      <c r="Q85" s="6"/>
      <c r="R85" s="6"/>
      <c r="S85" s="6"/>
      <c r="T85" s="6"/>
      <c r="U85" s="6"/>
      <c r="V85" s="6"/>
      <c r="W85" s="6"/>
      <c r="X85" s="6"/>
      <c r="Y85" s="6"/>
      <c r="Z85" s="6"/>
    </row>
    <row r="86" spans="1:26" ht="12.75" customHeight="1">
      <c r="A86" s="6"/>
      <c r="B86" s="20"/>
      <c r="C86" s="21"/>
      <c r="D86" s="21"/>
      <c r="E86" s="21"/>
      <c r="F86" s="21"/>
      <c r="G86" s="21"/>
      <c r="H86" s="21"/>
      <c r="I86" s="21"/>
      <c r="J86" s="21"/>
      <c r="K86" s="21"/>
      <c r="L86" s="79"/>
      <c r="M86" s="6"/>
      <c r="N86" s="6"/>
      <c r="O86" s="6"/>
      <c r="P86" s="6"/>
      <c r="Q86" s="6"/>
      <c r="R86" s="6"/>
      <c r="S86" s="6"/>
      <c r="T86" s="6"/>
      <c r="U86" s="6"/>
      <c r="V86" s="6"/>
      <c r="W86" s="6"/>
      <c r="X86" s="6"/>
      <c r="Y86" s="6"/>
      <c r="Z86" s="6"/>
    </row>
    <row r="87" spans="1:26" ht="12.75" customHeight="1">
      <c r="A87" s="6"/>
      <c r="B87" s="20"/>
      <c r="C87" s="21"/>
      <c r="D87" s="21"/>
      <c r="E87" s="21"/>
      <c r="F87" s="21"/>
      <c r="G87" s="21"/>
      <c r="H87" s="21"/>
      <c r="I87" s="21"/>
      <c r="J87" s="21"/>
      <c r="K87" s="21"/>
      <c r="L87" s="79"/>
      <c r="M87" s="6"/>
      <c r="N87" s="6"/>
      <c r="O87" s="6"/>
      <c r="P87" s="6"/>
      <c r="Q87" s="6"/>
      <c r="R87" s="6"/>
      <c r="S87" s="6"/>
      <c r="T87" s="6"/>
      <c r="U87" s="6"/>
      <c r="V87" s="6"/>
      <c r="W87" s="6"/>
      <c r="X87" s="6"/>
      <c r="Y87" s="6"/>
      <c r="Z87" s="6"/>
    </row>
    <row r="88" spans="1:26" ht="12.75" customHeight="1">
      <c r="A88" s="6"/>
      <c r="B88" s="20"/>
      <c r="C88" s="21"/>
      <c r="D88" s="21"/>
      <c r="E88" s="21"/>
      <c r="F88" s="21"/>
      <c r="G88" s="21"/>
      <c r="H88" s="21"/>
      <c r="I88" s="21"/>
      <c r="J88" s="21"/>
      <c r="K88" s="21"/>
      <c r="L88" s="79"/>
      <c r="M88" s="6"/>
      <c r="N88" s="6"/>
      <c r="O88" s="6"/>
      <c r="P88" s="6"/>
      <c r="Q88" s="6"/>
      <c r="R88" s="6"/>
      <c r="S88" s="6"/>
      <c r="T88" s="6"/>
      <c r="U88" s="6"/>
      <c r="V88" s="6"/>
      <c r="W88" s="6"/>
      <c r="X88" s="6"/>
      <c r="Y88" s="6"/>
      <c r="Z88" s="6"/>
    </row>
    <row r="89" spans="1:26" ht="12.75" customHeight="1">
      <c r="A89" s="6"/>
      <c r="B89" s="20"/>
      <c r="C89" s="21"/>
      <c r="D89" s="21"/>
      <c r="E89" s="21"/>
      <c r="F89" s="21"/>
      <c r="G89" s="21"/>
      <c r="H89" s="21"/>
      <c r="I89" s="21"/>
      <c r="J89" s="21"/>
      <c r="K89" s="21"/>
      <c r="L89" s="79"/>
      <c r="M89" s="6"/>
      <c r="N89" s="6"/>
      <c r="O89" s="6"/>
      <c r="P89" s="6"/>
      <c r="Q89" s="6"/>
      <c r="R89" s="6"/>
      <c r="S89" s="6"/>
      <c r="T89" s="6"/>
      <c r="U89" s="6"/>
      <c r="V89" s="6"/>
      <c r="W89" s="6"/>
      <c r="X89" s="6"/>
      <c r="Y89" s="6"/>
      <c r="Z89" s="6"/>
    </row>
    <row r="90" spans="1:26" ht="12.75" customHeight="1">
      <c r="A90" s="6"/>
      <c r="B90" s="20"/>
      <c r="C90" s="21"/>
      <c r="D90" s="21"/>
      <c r="E90" s="21"/>
      <c r="F90" s="21"/>
      <c r="G90" s="21"/>
      <c r="H90" s="21"/>
      <c r="I90" s="21"/>
      <c r="J90" s="21"/>
      <c r="K90" s="21"/>
      <c r="L90" s="79"/>
      <c r="M90" s="6"/>
      <c r="N90" s="6"/>
      <c r="O90" s="6"/>
      <c r="P90" s="6"/>
      <c r="Q90" s="6"/>
      <c r="R90" s="6"/>
      <c r="S90" s="6"/>
      <c r="T90" s="6"/>
      <c r="U90" s="6"/>
      <c r="V90" s="6"/>
      <c r="W90" s="6"/>
      <c r="X90" s="6"/>
      <c r="Y90" s="6"/>
      <c r="Z90" s="6"/>
    </row>
    <row r="91" spans="1:26" ht="12.75" customHeight="1">
      <c r="A91" s="6"/>
      <c r="B91" s="20"/>
      <c r="C91" s="21"/>
      <c r="D91" s="21"/>
      <c r="E91" s="21"/>
      <c r="F91" s="21"/>
      <c r="G91" s="21"/>
      <c r="H91" s="21"/>
      <c r="I91" s="21"/>
      <c r="J91" s="21"/>
      <c r="K91" s="21"/>
      <c r="L91" s="79"/>
      <c r="M91" s="6"/>
      <c r="N91" s="6"/>
      <c r="O91" s="6"/>
      <c r="P91" s="6"/>
      <c r="Q91" s="6"/>
      <c r="R91" s="6"/>
      <c r="S91" s="6"/>
      <c r="T91" s="6"/>
      <c r="U91" s="6"/>
      <c r="V91" s="6"/>
      <c r="W91" s="6"/>
      <c r="X91" s="6"/>
      <c r="Y91" s="6"/>
      <c r="Z91" s="6"/>
    </row>
    <row r="92" spans="1:26" ht="12.75" customHeight="1">
      <c r="A92" s="6"/>
      <c r="B92" s="20"/>
      <c r="C92" s="21"/>
      <c r="D92" s="21"/>
      <c r="E92" s="21"/>
      <c r="F92" s="21"/>
      <c r="G92" s="21"/>
      <c r="H92" s="21"/>
      <c r="I92" s="21"/>
      <c r="J92" s="21"/>
      <c r="K92" s="21"/>
      <c r="L92" s="79"/>
      <c r="M92" s="6"/>
      <c r="N92" s="6"/>
      <c r="O92" s="6"/>
      <c r="P92" s="6"/>
      <c r="Q92" s="6"/>
      <c r="R92" s="6"/>
      <c r="S92" s="6"/>
      <c r="T92" s="6"/>
      <c r="U92" s="6"/>
      <c r="V92" s="6"/>
      <c r="W92" s="6"/>
      <c r="X92" s="6"/>
      <c r="Y92" s="6"/>
      <c r="Z92" s="6"/>
    </row>
    <row r="93" spans="1:26" ht="12.75" customHeight="1">
      <c r="A93" s="6"/>
      <c r="B93" s="20"/>
      <c r="C93" s="21"/>
      <c r="D93" s="21"/>
      <c r="E93" s="21"/>
      <c r="F93" s="21"/>
      <c r="G93" s="21"/>
      <c r="H93" s="21"/>
      <c r="I93" s="21"/>
      <c r="J93" s="21"/>
      <c r="K93" s="21"/>
      <c r="L93" s="79"/>
      <c r="M93" s="6"/>
      <c r="N93" s="6"/>
      <c r="O93" s="6"/>
      <c r="P93" s="6"/>
      <c r="Q93" s="6"/>
      <c r="R93" s="6"/>
      <c r="S93" s="6"/>
      <c r="T93" s="6"/>
      <c r="U93" s="6"/>
      <c r="V93" s="6"/>
      <c r="W93" s="6"/>
      <c r="X93" s="6"/>
      <c r="Y93" s="6"/>
      <c r="Z93" s="6"/>
    </row>
    <row r="94" spans="1:26" ht="12.75" customHeight="1">
      <c r="A94" s="6"/>
      <c r="B94" s="20"/>
      <c r="C94" s="21"/>
      <c r="D94" s="21"/>
      <c r="E94" s="21"/>
      <c r="F94" s="21"/>
      <c r="G94" s="21"/>
      <c r="H94" s="21"/>
      <c r="I94" s="21"/>
      <c r="J94" s="21"/>
      <c r="K94" s="21"/>
      <c r="L94" s="79"/>
      <c r="M94" s="6"/>
      <c r="N94" s="6"/>
      <c r="O94" s="6"/>
      <c r="P94" s="6"/>
      <c r="Q94" s="6"/>
      <c r="R94" s="6"/>
      <c r="S94" s="6"/>
      <c r="T94" s="6"/>
      <c r="U94" s="6"/>
      <c r="V94" s="6"/>
      <c r="W94" s="6"/>
      <c r="X94" s="6"/>
      <c r="Y94" s="6"/>
      <c r="Z94" s="6"/>
    </row>
    <row r="95" spans="1:26" ht="12.75" customHeight="1">
      <c r="A95" s="6"/>
      <c r="B95" s="20"/>
      <c r="C95" s="21"/>
      <c r="D95" s="21"/>
      <c r="E95" s="21"/>
      <c r="F95" s="21"/>
      <c r="G95" s="21"/>
      <c r="H95" s="21"/>
      <c r="I95" s="21"/>
      <c r="J95" s="21"/>
      <c r="K95" s="21"/>
      <c r="L95" s="79"/>
      <c r="M95" s="6"/>
      <c r="N95" s="6"/>
      <c r="O95" s="6"/>
      <c r="P95" s="6"/>
      <c r="Q95" s="6"/>
      <c r="R95" s="6"/>
      <c r="S95" s="6"/>
      <c r="T95" s="6"/>
      <c r="U95" s="6"/>
      <c r="V95" s="6"/>
      <c r="W95" s="6"/>
      <c r="X95" s="6"/>
      <c r="Y95" s="6"/>
      <c r="Z95" s="6"/>
    </row>
    <row r="96" spans="1:26" ht="12.75" customHeight="1">
      <c r="A96" s="6"/>
      <c r="B96" s="20"/>
      <c r="C96" s="21"/>
      <c r="D96" s="21"/>
      <c r="E96" s="21"/>
      <c r="F96" s="21"/>
      <c r="G96" s="21"/>
      <c r="H96" s="21"/>
      <c r="I96" s="21"/>
      <c r="J96" s="21"/>
      <c r="K96" s="21"/>
      <c r="L96" s="79"/>
      <c r="M96" s="6"/>
      <c r="N96" s="6"/>
      <c r="O96" s="6"/>
      <c r="P96" s="6"/>
      <c r="Q96" s="6"/>
      <c r="R96" s="6"/>
      <c r="S96" s="6"/>
      <c r="T96" s="6"/>
      <c r="U96" s="6"/>
      <c r="V96" s="6"/>
      <c r="W96" s="6"/>
      <c r="X96" s="6"/>
      <c r="Y96" s="6"/>
      <c r="Z96" s="6"/>
    </row>
    <row r="97" spans="1:26" ht="12.75" customHeight="1">
      <c r="A97" s="6"/>
      <c r="B97" s="20"/>
      <c r="C97" s="21"/>
      <c r="D97" s="21"/>
      <c r="E97" s="21"/>
      <c r="F97" s="21"/>
      <c r="G97" s="21"/>
      <c r="H97" s="21"/>
      <c r="I97" s="21"/>
      <c r="J97" s="21"/>
      <c r="K97" s="21"/>
      <c r="L97" s="79"/>
      <c r="M97" s="6"/>
      <c r="N97" s="6"/>
      <c r="O97" s="6"/>
      <c r="P97" s="6"/>
      <c r="Q97" s="6"/>
      <c r="R97" s="6"/>
      <c r="S97" s="6"/>
      <c r="T97" s="6"/>
      <c r="U97" s="6"/>
      <c r="V97" s="6"/>
      <c r="W97" s="6"/>
      <c r="X97" s="6"/>
      <c r="Y97" s="6"/>
      <c r="Z97" s="6"/>
    </row>
    <row r="98" spans="1:26" ht="12.75" customHeight="1">
      <c r="A98" s="6"/>
      <c r="B98" s="20"/>
      <c r="C98" s="21"/>
      <c r="D98" s="21"/>
      <c r="E98" s="21"/>
      <c r="F98" s="21"/>
      <c r="G98" s="21"/>
      <c r="H98" s="21"/>
      <c r="I98" s="21"/>
      <c r="J98" s="21"/>
      <c r="K98" s="21"/>
      <c r="L98" s="79"/>
      <c r="M98" s="6"/>
      <c r="N98" s="6"/>
      <c r="O98" s="6"/>
      <c r="P98" s="6"/>
      <c r="Q98" s="6"/>
      <c r="R98" s="6"/>
      <c r="S98" s="6"/>
      <c r="T98" s="6"/>
      <c r="U98" s="6"/>
      <c r="V98" s="6"/>
      <c r="W98" s="6"/>
      <c r="X98" s="6"/>
      <c r="Y98" s="6"/>
      <c r="Z98" s="6"/>
    </row>
    <row r="99" spans="1:26" ht="12.75" customHeight="1">
      <c r="A99" s="6"/>
      <c r="B99" s="20"/>
      <c r="C99" s="21"/>
      <c r="D99" s="21"/>
      <c r="E99" s="21"/>
      <c r="F99" s="21"/>
      <c r="G99" s="21"/>
      <c r="H99" s="21"/>
      <c r="I99" s="21"/>
      <c r="J99" s="21"/>
      <c r="K99" s="21"/>
      <c r="L99" s="79"/>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79"/>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79"/>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79"/>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79"/>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79"/>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79"/>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79"/>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79"/>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79"/>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79"/>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79"/>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79"/>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79"/>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79"/>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79"/>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79"/>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79"/>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79"/>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79"/>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79"/>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79"/>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79"/>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79"/>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79"/>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79"/>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79"/>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79"/>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79"/>
      <c r="M127" s="6"/>
      <c r="N127" s="6"/>
      <c r="O127" s="6"/>
      <c r="P127" s="6"/>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79"/>
      <c r="M128" s="6"/>
      <c r="N128" s="6"/>
      <c r="O128" s="6"/>
      <c r="P128" s="6"/>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79"/>
      <c r="M129" s="6"/>
      <c r="N129" s="6"/>
      <c r="O129" s="6"/>
      <c r="P129" s="6"/>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79"/>
      <c r="M130" s="6"/>
      <c r="N130" s="6"/>
      <c r="O130" s="6"/>
      <c r="P130" s="6"/>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79"/>
      <c r="M131" s="6"/>
      <c r="N131" s="6"/>
      <c r="O131" s="6"/>
      <c r="P131" s="6"/>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79"/>
      <c r="M132" s="6"/>
      <c r="N132" s="6"/>
      <c r="O132" s="6"/>
      <c r="P132" s="6"/>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79"/>
      <c r="M133" s="6"/>
      <c r="N133" s="6"/>
      <c r="O133" s="6"/>
      <c r="P133" s="6"/>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79"/>
      <c r="M134" s="6"/>
      <c r="N134" s="6"/>
      <c r="O134" s="6"/>
      <c r="P134" s="6"/>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79"/>
      <c r="M135" s="6"/>
      <c r="N135" s="6"/>
      <c r="O135" s="6"/>
      <c r="P135" s="6"/>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79"/>
      <c r="M136" s="6"/>
      <c r="N136" s="6"/>
      <c r="O136" s="6"/>
      <c r="P136" s="6"/>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79"/>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C2:E2"/>
    <mergeCell ref="F2:G2"/>
  </mergeCells>
  <conditionalFormatting sqref="H34">
    <cfRule type="cellIs" dxfId="164" priority="1" operator="greaterThanOrEqual">
      <formula>100.01</formula>
    </cfRule>
  </conditionalFormatting>
  <conditionalFormatting sqref="H34">
    <cfRule type="cellIs" dxfId="163" priority="2" operator="lessThan">
      <formula>100.01</formula>
    </cfRule>
  </conditionalFormatting>
  <conditionalFormatting sqref="H27:H28">
    <cfRule type="cellIs" dxfId="162" priority="3" operator="greaterThanOrEqual">
      <formula>100</formula>
    </cfRule>
  </conditionalFormatting>
  <conditionalFormatting sqref="H27:H28">
    <cfRule type="cellIs" dxfId="161" priority="4" operator="lessThan">
      <formula>100</formula>
    </cfRule>
  </conditionalFormatting>
  <conditionalFormatting sqref="H29:H33 H35">
    <cfRule type="cellIs" dxfId="160" priority="5" operator="greaterThan">
      <formula>99.9</formula>
    </cfRule>
  </conditionalFormatting>
  <conditionalFormatting sqref="H29:H33 H35">
    <cfRule type="cellIs" dxfId="159" priority="6" operator="lessThan">
      <formula>99.9</formula>
    </cfRule>
  </conditionalFormatting>
  <dataValidations count="4">
    <dataValidation type="list" allowBlank="1" showInputMessage="1" showErrorMessage="1" prompt=" - " sqref="E6">
      <formula1>Tube_Type</formula1>
    </dataValidation>
    <dataValidation type="list" allowBlank="1" showInputMessage="1" showErrorMessage="1" prompt=" - " sqref="F5">
      <formula1>Material</formula1>
    </dataValidation>
    <dataValidation type="list" allowBlank="1" showInputMessage="1" showErrorMessage="1" prompt=" - " sqref="F2">
      <formula1>ConstructionType</formula1>
    </dataValidation>
    <dataValidation type="list" allowBlank="1" showInputMessage="1" showErrorMessage="1" prompt="Select Material - " sqref="C5:E5 D6 G13:G14">
      <formula1>Materials</formula1>
    </dataValidation>
  </dataValidations>
  <pageMargins left="0.7" right="0.7" top="0.75" bottom="0.75" header="0" footer="0"/>
  <pageSetup orientation="landscape"/>
  <drawing r:id="rId1"/>
  <legacyDrawing r:id="rId2"/>
</worksheet>
</file>

<file path=xl/worksheets/sheet16.xml><?xml version="1.0" encoding="utf-8"?>
<worksheet xmlns="http://schemas.openxmlformats.org/spreadsheetml/2006/main" xmlns:r="http://schemas.openxmlformats.org/officeDocument/2006/relationships">
  <dimension ref="A1:Z1000"/>
  <sheetViews>
    <sheetView showGridLines="0" topLeftCell="A40" workbookViewId="0">
      <selection activeCell="D71" sqref="D71"/>
    </sheetView>
  </sheetViews>
  <sheetFormatPr defaultColWidth="14.42578125" defaultRowHeight="15" customHeight="1"/>
  <cols>
    <col min="1" max="1" width="3.42578125" customWidth="1"/>
    <col min="2" max="2" width="45.7109375" customWidth="1"/>
    <col min="3" max="3" width="11.42578125" customWidth="1"/>
    <col min="4" max="4" width="15.42578125" customWidth="1"/>
    <col min="5" max="5" width="6.140625" customWidth="1"/>
    <col min="6" max="6" width="8.7109375" customWidth="1"/>
    <col min="7" max="7" width="10" customWidth="1"/>
    <col min="8" max="15" width="9.140625" customWidth="1"/>
    <col min="16" max="26" width="8" customWidth="1"/>
  </cols>
  <sheetData>
    <row r="1" spans="1:26" ht="15.75">
      <c r="A1" s="6"/>
      <c r="B1" s="30" t="s">
        <v>170</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6"/>
      <c r="M2" s="6"/>
      <c r="N2" s="6"/>
      <c r="O2" s="6"/>
      <c r="P2" s="6"/>
      <c r="Q2" s="6"/>
      <c r="R2" s="6"/>
      <c r="S2" s="6"/>
      <c r="T2" s="6"/>
      <c r="U2" s="6"/>
      <c r="V2" s="6"/>
      <c r="W2" s="6"/>
      <c r="X2" s="6"/>
      <c r="Y2" s="6"/>
      <c r="Z2" s="6"/>
    </row>
    <row r="3" spans="1:26" ht="12.75" customHeight="1">
      <c r="A3" s="6"/>
      <c r="B3" s="9" t="s">
        <v>83</v>
      </c>
      <c r="C3" s="9" t="s">
        <v>84</v>
      </c>
      <c r="D3" s="9" t="s">
        <v>339</v>
      </c>
      <c r="E3" s="6"/>
      <c r="F3" s="1" t="s">
        <v>340</v>
      </c>
      <c r="G3" s="13" t="s">
        <v>212</v>
      </c>
      <c r="H3" s="13" t="s">
        <v>213</v>
      </c>
      <c r="I3" s="6"/>
      <c r="J3" s="6"/>
      <c r="K3" s="6"/>
      <c r="L3" s="6"/>
      <c r="M3" s="6"/>
      <c r="N3" s="6"/>
      <c r="O3" s="6"/>
      <c r="P3" s="6"/>
      <c r="Q3" s="6"/>
      <c r="R3" s="6"/>
      <c r="S3" s="6"/>
      <c r="T3" s="6"/>
      <c r="U3" s="6"/>
      <c r="V3" s="6"/>
      <c r="W3" s="6"/>
      <c r="X3" s="6"/>
      <c r="Y3" s="6"/>
      <c r="Z3" s="6"/>
    </row>
    <row r="4" spans="1:26" ht="12.75" customHeight="1">
      <c r="A4" s="6"/>
      <c r="B4" s="31" t="s">
        <v>86</v>
      </c>
      <c r="C4" s="32" t="s">
        <v>87</v>
      </c>
      <c r="D4" s="41" t="s">
        <v>87</v>
      </c>
      <c r="E4" s="6"/>
      <c r="F4" s="66" t="s">
        <v>214</v>
      </c>
      <c r="G4" s="6">
        <f>D17/1000</f>
        <v>0.35</v>
      </c>
      <c r="H4" s="66">
        <f>G4</f>
        <v>0.35</v>
      </c>
      <c r="I4" s="6"/>
      <c r="J4" s="6"/>
      <c r="K4" s="6"/>
      <c r="L4" s="6"/>
      <c r="M4" s="6"/>
      <c r="N4" s="6"/>
      <c r="O4" s="6"/>
      <c r="P4" s="6"/>
      <c r="Q4" s="6"/>
      <c r="R4" s="6"/>
      <c r="S4" s="6"/>
      <c r="T4" s="6"/>
      <c r="U4" s="6"/>
      <c r="V4" s="6"/>
      <c r="W4" s="6"/>
      <c r="X4" s="6"/>
      <c r="Y4" s="6"/>
      <c r="Z4" s="6"/>
    </row>
    <row r="5" spans="1:26" ht="12.75" customHeight="1">
      <c r="A5" s="6"/>
      <c r="B5" s="31" t="s">
        <v>90</v>
      </c>
      <c r="C5" s="33" t="str">
        <f>HLOOKUP(C4,MaterialData!$C$3:$O$4,2,FALSE)</f>
        <v>Steel</v>
      </c>
      <c r="D5" s="33" t="str">
        <f>IF(D4="comp (IAD Test)","N/A",HLOOKUP(D4,MaterialData!$C$3:$O$4,2,FALSE))</f>
        <v>Steel</v>
      </c>
      <c r="E5" s="6"/>
      <c r="F5" s="66" t="s">
        <v>216</v>
      </c>
      <c r="G5" s="6">
        <f>D16/1000</f>
        <v>2E-3</v>
      </c>
      <c r="H5" s="66">
        <f>D15/1000</f>
        <v>2E-3</v>
      </c>
      <c r="I5" s="6"/>
      <c r="J5" s="6"/>
      <c r="K5" s="6"/>
      <c r="L5" s="6"/>
      <c r="M5" s="6"/>
      <c r="N5" s="6"/>
      <c r="O5" s="6"/>
      <c r="P5" s="6"/>
      <c r="Q5" s="6"/>
      <c r="R5" s="6"/>
      <c r="S5" s="6"/>
      <c r="T5" s="6"/>
      <c r="U5" s="6"/>
      <c r="V5" s="6"/>
      <c r="W5" s="6"/>
      <c r="X5" s="6"/>
      <c r="Y5" s="6"/>
      <c r="Z5" s="6"/>
    </row>
    <row r="6" spans="1:26" ht="12.75" customHeight="1">
      <c r="A6" s="6"/>
      <c r="B6" s="31" t="s">
        <v>93</v>
      </c>
      <c r="C6" s="33">
        <f t="array" ref="C6">INDEX(Innertable,MATCH($B6,MaterialData!$B$5:$B$10,0),MATCH(C$5,MaterialData!$C$4:$O$4,0))</f>
        <v>200000000000</v>
      </c>
      <c r="D6" s="75">
        <f t="array" ref="D6">IF(D4="comp (IAD Test)","N/A",INDEX(Innertable,MATCH($B6,MaterialData!$B$5:$B$10,0),MATCH(D$5,MaterialData!$C$4:$O$4,0)))</f>
        <v>200000000000</v>
      </c>
      <c r="E6" s="6"/>
      <c r="F6" s="6"/>
      <c r="G6" s="6"/>
      <c r="H6" s="6"/>
      <c r="I6" s="6"/>
      <c r="J6" s="6"/>
      <c r="K6" s="6"/>
      <c r="L6" s="6"/>
      <c r="M6" s="6"/>
      <c r="N6" s="6"/>
      <c r="O6" s="6"/>
      <c r="P6" s="6"/>
      <c r="Q6" s="6"/>
      <c r="R6" s="6"/>
      <c r="S6" s="6"/>
      <c r="T6" s="6"/>
      <c r="U6" s="6"/>
      <c r="V6" s="6"/>
      <c r="W6" s="6"/>
      <c r="X6" s="6"/>
      <c r="Y6" s="6"/>
      <c r="Z6" s="6"/>
    </row>
    <row r="7" spans="1:26" ht="15.75">
      <c r="A7" s="6"/>
      <c r="B7" s="31" t="s">
        <v>94</v>
      </c>
      <c r="C7" s="33">
        <f t="array" ref="C7">INDEX(Innertable,MATCH($B7,MaterialData!$B$5:$B$10,0),MATCH(C$5,MaterialData!$C$4:$O$4,0))</f>
        <v>305000000</v>
      </c>
      <c r="D7" s="75">
        <f t="array" ref="D7">IF(D4="comp (IAD Test)","N/A",INDEX(Innertable,MATCH($B7,MaterialData!$B$5:$B$10,0),MATCH(D$5,MaterialData!$C$4:$O$4,0)))</f>
        <v>305000000</v>
      </c>
      <c r="E7" s="6"/>
      <c r="F7" s="66" t="s">
        <v>341</v>
      </c>
      <c r="G7" s="36">
        <f>G4*G5</f>
        <v>6.9999999999999999E-4</v>
      </c>
      <c r="H7" s="66" t="s">
        <v>342</v>
      </c>
      <c r="I7" s="36">
        <f>(G4*G5^3)/12</f>
        <v>2.333333333333333E-10</v>
      </c>
      <c r="J7" s="6"/>
      <c r="K7" s="6"/>
      <c r="L7" s="6"/>
      <c r="M7" s="6"/>
      <c r="N7" s="6"/>
      <c r="O7" s="6"/>
      <c r="P7" s="6"/>
      <c r="Q7" s="6"/>
      <c r="R7" s="6"/>
      <c r="S7" s="6"/>
      <c r="T7" s="6"/>
      <c r="U7" s="6"/>
      <c r="V7" s="6"/>
      <c r="W7" s="6"/>
      <c r="X7" s="6"/>
      <c r="Y7" s="6"/>
      <c r="Z7" s="6"/>
    </row>
    <row r="8" spans="1:26" ht="15.75">
      <c r="A8" s="6"/>
      <c r="B8" s="31" t="s">
        <v>95</v>
      </c>
      <c r="C8" s="33">
        <f t="array" ref="C8">INDEX(Innertable,MATCH($B8,MaterialData!$B$5:$B$10,0),MATCH(C$5,MaterialData!$C$4:$O$4,0))</f>
        <v>365000000</v>
      </c>
      <c r="D8" s="75">
        <f t="array" ref="D8">IF(D4="comp (IAD Test)","N/A",INDEX(Innertable,MATCH($B8,MaterialData!$B$5:$B$10,0),MATCH(D$5,MaterialData!$C$4:$O$4,0)))</f>
        <v>365000000</v>
      </c>
      <c r="E8" s="6"/>
      <c r="F8" s="66" t="s">
        <v>343</v>
      </c>
      <c r="G8" s="36">
        <f>H4*H5</f>
        <v>6.9999999999999999E-4</v>
      </c>
      <c r="H8" s="66" t="s">
        <v>344</v>
      </c>
      <c r="I8" s="36">
        <f>(H4*H5^3)/12</f>
        <v>2.333333333333333E-10</v>
      </c>
      <c r="J8" s="6"/>
      <c r="K8" s="6"/>
      <c r="L8" s="6"/>
      <c r="M8" s="6"/>
      <c r="N8" s="6"/>
      <c r="O8" s="6"/>
      <c r="P8" s="6"/>
      <c r="Q8" s="6"/>
      <c r="R8" s="6"/>
      <c r="S8" s="6"/>
      <c r="T8" s="6"/>
      <c r="U8" s="6"/>
      <c r="V8" s="6"/>
      <c r="W8" s="6"/>
      <c r="X8" s="6"/>
      <c r="Y8" s="6"/>
      <c r="Z8" s="6"/>
    </row>
    <row r="9" spans="1:26" ht="15.75">
      <c r="A9" s="6"/>
      <c r="B9" s="31" t="s">
        <v>110</v>
      </c>
      <c r="C9" s="33">
        <f t="array" ref="C9">INDEX(Innertable,MATCH($B9,MaterialData!$B$5:$B$10,0),MATCH(C$5,MaterialData!$C$4:$O$4,0))</f>
        <v>180000000</v>
      </c>
      <c r="D9" s="75">
        <f t="array" ref="D9">IF(D4="comp (IAD Test)","N/A",INDEX(Innertable,MATCH($B9,MaterialData!$B$5:$B$10,0),MATCH(D$5,MaterialData!$C$4:$O$4,0)))</f>
        <v>180000000</v>
      </c>
      <c r="E9" s="6"/>
      <c r="F9" s="66" t="s">
        <v>345</v>
      </c>
      <c r="G9" s="6">
        <f>G5/2</f>
        <v>1E-3</v>
      </c>
      <c r="H9" s="66" t="s">
        <v>346</v>
      </c>
      <c r="I9" s="36">
        <f>I7+(G7*($G$11-G9)^2)</f>
        <v>2.7708333333333333E-10</v>
      </c>
      <c r="J9" s="6"/>
      <c r="K9" s="6"/>
      <c r="L9" s="6"/>
      <c r="M9" s="6"/>
      <c r="N9" s="6"/>
      <c r="O9" s="6"/>
      <c r="P9" s="6"/>
      <c r="Q9" s="6"/>
      <c r="R9" s="6"/>
      <c r="S9" s="6"/>
      <c r="T9" s="6"/>
      <c r="U9" s="6"/>
      <c r="V9" s="6"/>
      <c r="W9" s="6"/>
      <c r="X9" s="6"/>
      <c r="Y9" s="6"/>
      <c r="Z9" s="6"/>
    </row>
    <row r="10" spans="1:26" ht="15.75">
      <c r="A10" s="6"/>
      <c r="B10" s="31" t="s">
        <v>111</v>
      </c>
      <c r="C10" s="33">
        <f t="array" ref="C10">INDEX(Innertable,MATCH($B10,MaterialData!$B$5:$B$10,0),MATCH(C$5,MaterialData!$C$4:$O$4,0))</f>
        <v>300000000</v>
      </c>
      <c r="D10" s="75">
        <f t="array" ref="D10">IF(D4="comp (IAD Test)","N/A",INDEX(Innertable,MATCH($B10,MaterialData!$B$5:$B$10,0),MATCH(D$5,MaterialData!$C$4:$O$4,0)))</f>
        <v>300000000</v>
      </c>
      <c r="E10" s="6"/>
      <c r="F10" s="66" t="s">
        <v>347</v>
      </c>
      <c r="G10" s="6">
        <f>(D13-0.5*D15)*0.001</f>
        <v>5.0000000000000001E-4</v>
      </c>
      <c r="H10" s="66" t="s">
        <v>348</v>
      </c>
      <c r="I10" s="36">
        <f>I8+(G8*($G$11-G10)^2)</f>
        <v>2.7708333333333328E-10</v>
      </c>
      <c r="J10" s="6"/>
      <c r="K10" s="6"/>
      <c r="L10" s="6"/>
      <c r="M10" s="6"/>
      <c r="N10" s="6"/>
      <c r="O10" s="6"/>
      <c r="P10" s="6"/>
      <c r="Q10" s="6"/>
      <c r="R10" s="6"/>
      <c r="S10" s="6"/>
      <c r="T10" s="6"/>
      <c r="U10" s="6"/>
      <c r="V10" s="6"/>
      <c r="W10" s="6"/>
      <c r="X10" s="6"/>
      <c r="Y10" s="6"/>
      <c r="Z10" s="6"/>
    </row>
    <row r="11" spans="1:26" ht="15.75">
      <c r="A11" s="6"/>
      <c r="B11" s="31" t="s">
        <v>146</v>
      </c>
      <c r="C11" s="33">
        <f t="array" ref="C11">INDEX(Innertable,MATCH($B11,MaterialData!$B$5:$B$10,0),MATCH(C$5,MaterialData!$C$4:$O$4,0))</f>
        <v>219000000</v>
      </c>
      <c r="D11" s="75">
        <f t="array" ref="D11">IF(D4="comp (IAD Test)","N/A",INDEX(Innertable,MATCH($B11,MaterialData!$B$5:$B$10,0),MATCH(D$5,MaterialData!$C$4:$O$4,0)))</f>
        <v>219000000</v>
      </c>
      <c r="E11" s="6"/>
      <c r="F11" s="66" t="s">
        <v>225</v>
      </c>
      <c r="G11" s="70">
        <f>(G7*G9+G8*G10)/(G7+G8)</f>
        <v>7.4999999999999991E-4</v>
      </c>
      <c r="H11" s="66" t="s">
        <v>349</v>
      </c>
      <c r="I11" s="48">
        <f>SUM(I9:I10)</f>
        <v>5.5416666666666667E-10</v>
      </c>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ht="12.75" customHeight="1">
      <c r="A13" s="6"/>
      <c r="B13" s="31" t="s">
        <v>228</v>
      </c>
      <c r="C13" s="119">
        <v>1.5</v>
      </c>
      <c r="D13" s="46">
        <f>IF(D4="steel",1.5,IF(D4="aluminium 1",4,SUM(D14:D16)))</f>
        <v>1.5</v>
      </c>
      <c r="E13" s="6"/>
      <c r="F13" s="120" t="s">
        <v>350</v>
      </c>
      <c r="G13" s="13" t="s">
        <v>212</v>
      </c>
      <c r="H13" s="13" t="s">
        <v>213</v>
      </c>
      <c r="I13" s="6"/>
      <c r="J13" s="6"/>
      <c r="K13" s="6"/>
      <c r="L13" s="6"/>
      <c r="M13" s="6"/>
      <c r="N13" s="6"/>
      <c r="O13" s="6"/>
      <c r="P13" s="6"/>
      <c r="Q13" s="6"/>
      <c r="R13" s="6"/>
      <c r="S13" s="6"/>
      <c r="T13" s="6"/>
      <c r="U13" s="6"/>
      <c r="V13" s="6"/>
      <c r="W13" s="6"/>
      <c r="X13" s="6"/>
      <c r="Y13" s="6"/>
      <c r="Z13" s="6"/>
    </row>
    <row r="14" spans="1:26" ht="12.75" customHeight="1">
      <c r="A14" s="6"/>
      <c r="B14" s="31" t="s">
        <v>229</v>
      </c>
      <c r="C14" s="119">
        <v>1.5</v>
      </c>
      <c r="D14" s="41">
        <v>10</v>
      </c>
      <c r="E14" s="6"/>
      <c r="F14" s="66" t="s">
        <v>214</v>
      </c>
      <c r="G14" s="6">
        <f>D18/1000</f>
        <v>0.3</v>
      </c>
      <c r="H14" s="66">
        <f>G14</f>
        <v>0.3</v>
      </c>
      <c r="I14" s="6"/>
      <c r="J14" s="6"/>
      <c r="K14" s="6"/>
      <c r="L14" s="6"/>
      <c r="M14" s="6"/>
      <c r="N14" s="6"/>
      <c r="O14" s="6"/>
      <c r="P14" s="6"/>
      <c r="Q14" s="6"/>
      <c r="R14" s="6"/>
      <c r="S14" s="6"/>
      <c r="T14" s="6"/>
      <c r="U14" s="6"/>
      <c r="V14" s="6"/>
      <c r="W14" s="6"/>
      <c r="X14" s="6"/>
      <c r="Y14" s="6"/>
      <c r="Z14" s="6"/>
    </row>
    <row r="15" spans="1:26" ht="12.75" customHeight="1">
      <c r="A15" s="6"/>
      <c r="B15" s="31" t="s">
        <v>230</v>
      </c>
      <c r="C15" s="119">
        <v>1.5</v>
      </c>
      <c r="D15" s="41">
        <v>2</v>
      </c>
      <c r="E15" s="6"/>
      <c r="F15" s="66" t="s">
        <v>216</v>
      </c>
      <c r="G15" s="6">
        <f>D16/1000</f>
        <v>2E-3</v>
      </c>
      <c r="H15" s="66">
        <f>D15/1000</f>
        <v>2E-3</v>
      </c>
      <c r="I15" s="6"/>
      <c r="J15" s="6"/>
      <c r="K15" s="6"/>
      <c r="L15" s="6"/>
      <c r="M15" s="6"/>
      <c r="N15" s="6"/>
      <c r="O15" s="6"/>
      <c r="P15" s="6"/>
      <c r="Q15" s="6"/>
      <c r="R15" s="6"/>
      <c r="S15" s="6"/>
      <c r="T15" s="6"/>
      <c r="U15" s="6"/>
      <c r="V15" s="6"/>
      <c r="W15" s="6"/>
      <c r="X15" s="6"/>
      <c r="Y15" s="6"/>
      <c r="Z15" s="6"/>
    </row>
    <row r="16" spans="1:26" ht="12.75" customHeight="1">
      <c r="A16" s="6"/>
      <c r="B16" s="31" t="s">
        <v>231</v>
      </c>
      <c r="C16" s="119">
        <v>1.5</v>
      </c>
      <c r="D16" s="41">
        <v>2</v>
      </c>
      <c r="E16" s="6"/>
      <c r="F16" s="6"/>
      <c r="G16" s="6"/>
      <c r="H16" s="6"/>
      <c r="I16" s="6"/>
      <c r="J16" s="6"/>
      <c r="K16" s="6"/>
      <c r="L16" s="6"/>
      <c r="M16" s="6"/>
      <c r="N16" s="6"/>
      <c r="O16" s="6"/>
      <c r="P16" s="6"/>
      <c r="Q16" s="6"/>
      <c r="R16" s="6"/>
      <c r="S16" s="6"/>
      <c r="T16" s="6"/>
      <c r="U16" s="6"/>
      <c r="V16" s="6"/>
      <c r="W16" s="6"/>
      <c r="X16" s="6"/>
      <c r="Y16" s="6"/>
      <c r="Z16" s="6"/>
    </row>
    <row r="17" spans="1:26" ht="15.75">
      <c r="A17" s="6"/>
      <c r="B17" s="31" t="s">
        <v>351</v>
      </c>
      <c r="C17" s="32">
        <f>'T2.14 T2.6 Ft Bulkhead'!L16</f>
        <v>350</v>
      </c>
      <c r="D17" s="32">
        <f>C17</f>
        <v>350</v>
      </c>
      <c r="E17" s="6"/>
      <c r="F17" s="66" t="s">
        <v>352</v>
      </c>
      <c r="G17" s="36">
        <f>G14*G15</f>
        <v>5.9999999999999995E-4</v>
      </c>
      <c r="H17" s="66" t="s">
        <v>353</v>
      </c>
      <c r="I17" s="36">
        <f>(G14*G15^3)/12</f>
        <v>2.0000000000000001E-10</v>
      </c>
      <c r="J17" s="6"/>
      <c r="K17" s="6"/>
      <c r="L17" s="6"/>
      <c r="M17" s="6"/>
      <c r="N17" s="6"/>
      <c r="O17" s="6"/>
      <c r="P17" s="6"/>
      <c r="Q17" s="6"/>
      <c r="R17" s="6"/>
      <c r="S17" s="6"/>
      <c r="T17" s="6"/>
      <c r="U17" s="6"/>
      <c r="V17" s="6"/>
      <c r="W17" s="6"/>
      <c r="X17" s="6"/>
      <c r="Y17" s="6"/>
      <c r="Z17" s="6"/>
    </row>
    <row r="18" spans="1:26" ht="15.75">
      <c r="A18" s="6"/>
      <c r="B18" s="31" t="s">
        <v>354</v>
      </c>
      <c r="C18" s="32">
        <f>'T2.14 T2.6 Ft Bulkhead'!L15</f>
        <v>300</v>
      </c>
      <c r="D18" s="32">
        <f>C18</f>
        <v>300</v>
      </c>
      <c r="E18" s="6"/>
      <c r="F18" s="66" t="s">
        <v>355</v>
      </c>
      <c r="G18" s="36">
        <f>H14*H15</f>
        <v>5.9999999999999995E-4</v>
      </c>
      <c r="H18" s="66" t="s">
        <v>356</v>
      </c>
      <c r="I18" s="36">
        <f>(H14*H15^3)/12</f>
        <v>2.0000000000000001E-10</v>
      </c>
      <c r="J18" s="6"/>
      <c r="K18" s="6"/>
      <c r="L18" s="6"/>
      <c r="M18" s="6"/>
      <c r="N18" s="6"/>
      <c r="O18" s="6"/>
      <c r="P18" s="6"/>
      <c r="Q18" s="6"/>
      <c r="R18" s="6"/>
      <c r="S18" s="6"/>
      <c r="T18" s="6"/>
      <c r="U18" s="6"/>
      <c r="V18" s="6"/>
      <c r="W18" s="6"/>
      <c r="X18" s="6"/>
      <c r="Y18" s="6"/>
      <c r="Z18" s="6"/>
    </row>
    <row r="19" spans="1:26" ht="15.75">
      <c r="A19" s="6"/>
      <c r="B19" s="6"/>
      <c r="C19" s="66" t="s">
        <v>357</v>
      </c>
      <c r="D19" s="121" t="str">
        <f>IF(OR(AND($D$4="steel",$D$13&gt;=1.5),AND($D$4="aluminium 1",$D$13&gt;=4)),"YES","NO")</f>
        <v>YES</v>
      </c>
      <c r="E19" s="6"/>
      <c r="F19" s="66" t="s">
        <v>358</v>
      </c>
      <c r="G19" s="6">
        <f>G15/2</f>
        <v>1E-3</v>
      </c>
      <c r="H19" s="66" t="s">
        <v>359</v>
      </c>
      <c r="I19" s="36">
        <f>I17+(G17*($G$21-G19)^2)</f>
        <v>2.3750000000000001E-10</v>
      </c>
      <c r="J19" s="6"/>
      <c r="K19" s="6"/>
      <c r="L19" s="6"/>
      <c r="M19" s="6"/>
      <c r="N19" s="6"/>
      <c r="O19" s="6"/>
      <c r="P19" s="6"/>
      <c r="Q19" s="6"/>
      <c r="R19" s="6"/>
      <c r="S19" s="6"/>
      <c r="T19" s="6"/>
      <c r="U19" s="6"/>
      <c r="V19" s="6"/>
      <c r="W19" s="6"/>
      <c r="X19" s="6"/>
      <c r="Y19" s="6"/>
      <c r="Z19" s="6"/>
    </row>
    <row r="20" spans="1:26" ht="15.75">
      <c r="A20" s="6"/>
      <c r="B20" s="6"/>
      <c r="C20" s="6"/>
      <c r="D20" s="6"/>
      <c r="E20" s="6"/>
      <c r="F20" s="66" t="s">
        <v>360</v>
      </c>
      <c r="G20" s="6">
        <f>(D13-0.5*D15)*0.001</f>
        <v>5.0000000000000001E-4</v>
      </c>
      <c r="H20" s="66" t="s">
        <v>361</v>
      </c>
      <c r="I20" s="36">
        <f>I18+(G18*($G$21-G20)^2)</f>
        <v>2.3750000000000001E-10</v>
      </c>
      <c r="J20" s="6"/>
      <c r="K20" s="6"/>
      <c r="L20" s="6"/>
      <c r="M20" s="6"/>
      <c r="N20" s="6"/>
      <c r="O20" s="6"/>
      <c r="P20" s="6"/>
      <c r="Q20" s="6"/>
      <c r="R20" s="6"/>
      <c r="S20" s="6"/>
      <c r="T20" s="6"/>
      <c r="U20" s="6"/>
      <c r="V20" s="6"/>
      <c r="W20" s="6"/>
      <c r="X20" s="6"/>
      <c r="Y20" s="6"/>
      <c r="Z20" s="6"/>
    </row>
    <row r="21" spans="1:26" ht="15.75">
      <c r="A21" s="6"/>
      <c r="B21" s="1" t="s">
        <v>107</v>
      </c>
      <c r="C21" s="6"/>
      <c r="D21" s="6"/>
      <c r="E21" s="6"/>
      <c r="F21" s="66" t="s">
        <v>225</v>
      </c>
      <c r="G21" s="70">
        <f>(G17*G19+G18*G20)/(G17+G18)</f>
        <v>7.5000000000000002E-4</v>
      </c>
      <c r="H21" s="66" t="s">
        <v>362</v>
      </c>
      <c r="I21" s="48">
        <f>SUM(I19:I20)</f>
        <v>4.7500000000000001E-10</v>
      </c>
      <c r="J21" s="6"/>
      <c r="K21" s="6"/>
      <c r="L21" s="6"/>
      <c r="M21" s="6"/>
      <c r="N21" s="6"/>
      <c r="O21" s="6"/>
      <c r="P21" s="6"/>
      <c r="Q21" s="6"/>
      <c r="R21" s="6"/>
      <c r="S21" s="6"/>
      <c r="T21" s="6"/>
      <c r="U21" s="6"/>
      <c r="V21" s="6"/>
      <c r="W21" s="6"/>
      <c r="X21" s="6"/>
      <c r="Y21" s="6"/>
      <c r="Z21" s="6"/>
    </row>
    <row r="22" spans="1:26" ht="12.75" customHeight="1">
      <c r="A22" s="6"/>
      <c r="B22" s="31" t="s">
        <v>363</v>
      </c>
      <c r="C22" s="31" t="s">
        <v>145</v>
      </c>
      <c r="D22" s="41">
        <v>250</v>
      </c>
      <c r="E22" s="6" t="str">
        <f>IF(D22&gt;D17,"INVALID ENTRY, AIP IS TOO HIGH","")</f>
        <v/>
      </c>
      <c r="F22" s="6"/>
      <c r="G22" s="6"/>
      <c r="H22" s="6"/>
      <c r="I22" s="6"/>
      <c r="J22" s="6"/>
      <c r="K22" s="6"/>
      <c r="L22" s="6"/>
      <c r="M22" s="6"/>
      <c r="N22" s="6"/>
      <c r="O22" s="6"/>
      <c r="P22" s="6"/>
      <c r="Q22" s="6"/>
      <c r="R22" s="6"/>
      <c r="S22" s="6"/>
      <c r="T22" s="6"/>
      <c r="U22" s="6"/>
      <c r="V22" s="6"/>
      <c r="W22" s="6"/>
      <c r="X22" s="6"/>
      <c r="Y22" s="6"/>
      <c r="Z22" s="6"/>
    </row>
    <row r="23" spans="1:26" ht="12.75" customHeight="1">
      <c r="A23" s="6"/>
      <c r="B23" s="31" t="s">
        <v>364</v>
      </c>
      <c r="C23" s="31" t="s">
        <v>145</v>
      </c>
      <c r="D23" s="41">
        <v>250</v>
      </c>
      <c r="E23" s="6" t="str">
        <f>IF(D23&gt;D18,"INVALID ENTRY, AIP IS TOO WIDE","")</f>
        <v/>
      </c>
      <c r="F23" s="6"/>
      <c r="G23" s="6"/>
      <c r="H23" s="6"/>
      <c r="I23" s="6"/>
      <c r="J23" s="6"/>
      <c r="K23" s="6"/>
      <c r="L23" s="6"/>
      <c r="M23" s="6"/>
      <c r="N23" s="6"/>
      <c r="O23" s="6"/>
      <c r="P23" s="6"/>
      <c r="Q23" s="6"/>
      <c r="R23" s="6"/>
      <c r="S23" s="6"/>
      <c r="T23" s="6"/>
      <c r="U23" s="6"/>
      <c r="V23" s="6"/>
      <c r="W23" s="6"/>
      <c r="X23" s="6"/>
      <c r="Y23" s="6"/>
      <c r="Z23" s="6"/>
    </row>
    <row r="24" spans="1:26" ht="12.75" customHeight="1">
      <c r="A24" s="6"/>
      <c r="B24" s="31" t="s">
        <v>365</v>
      </c>
      <c r="C24" s="31" t="s">
        <v>145</v>
      </c>
      <c r="D24" s="46" t="str">
        <f>IF(D4="composite AIP",60000*((D17-D22)/2000+(60000/(2*120000/(D22/1000)))),"N/A")</f>
        <v>N/A</v>
      </c>
      <c r="E24" s="6"/>
      <c r="F24" s="6"/>
      <c r="G24" s="6"/>
      <c r="H24" s="6"/>
      <c r="I24" s="6"/>
      <c r="J24" s="6"/>
      <c r="K24" s="6"/>
      <c r="L24" s="6"/>
      <c r="M24" s="6"/>
      <c r="N24" s="6"/>
      <c r="O24" s="6"/>
      <c r="P24" s="6"/>
      <c r="Q24" s="6"/>
      <c r="R24" s="6"/>
      <c r="S24" s="6"/>
      <c r="T24" s="6"/>
      <c r="U24" s="6"/>
      <c r="V24" s="6"/>
      <c r="W24" s="6"/>
      <c r="X24" s="6"/>
      <c r="Y24" s="6"/>
      <c r="Z24" s="6"/>
    </row>
    <row r="25" spans="1:26" ht="12.75" customHeight="1">
      <c r="A25" s="6"/>
      <c r="B25" s="31" t="s">
        <v>366</v>
      </c>
      <c r="C25" s="31" t="s">
        <v>145</v>
      </c>
      <c r="D25" s="46" t="str">
        <f>IF(D5="composite AIP",60000*((D18-D23)/2000+(60000/(2*120000/(D23/1000)))),"N/A")</f>
        <v>N/A</v>
      </c>
      <c r="E25" s="6"/>
      <c r="F25" s="6"/>
      <c r="G25" s="6"/>
      <c r="H25" s="6"/>
      <c r="I25" s="6"/>
      <c r="J25" s="6"/>
      <c r="K25" s="6"/>
      <c r="L25" s="6"/>
      <c r="M25" s="6"/>
      <c r="N25" s="6"/>
      <c r="O25" s="6"/>
      <c r="P25" s="6"/>
      <c r="Q25" s="6"/>
      <c r="R25" s="6"/>
      <c r="S25" s="6"/>
      <c r="T25" s="6"/>
      <c r="U25" s="6"/>
      <c r="V25" s="6"/>
      <c r="W25" s="6"/>
      <c r="X25" s="6"/>
      <c r="Y25" s="6"/>
      <c r="Z25" s="6"/>
    </row>
    <row r="26" spans="1:26" ht="12.75" customHeight="1">
      <c r="A26" s="6"/>
      <c r="B26" s="31" t="s">
        <v>367</v>
      </c>
      <c r="C26" s="31" t="s">
        <v>145</v>
      </c>
      <c r="D26" s="122">
        <f>I11</f>
        <v>5.5416666666666667E-10</v>
      </c>
      <c r="E26" s="6"/>
      <c r="F26" s="6"/>
      <c r="G26" s="6"/>
      <c r="H26" s="6"/>
      <c r="I26" s="6"/>
      <c r="J26" s="6"/>
      <c r="K26" s="6"/>
      <c r="L26" s="6"/>
      <c r="M26" s="6"/>
      <c r="N26" s="6"/>
      <c r="O26" s="6"/>
      <c r="P26" s="6"/>
      <c r="Q26" s="6"/>
      <c r="R26" s="6"/>
      <c r="S26" s="6"/>
      <c r="T26" s="6"/>
      <c r="U26" s="6"/>
      <c r="V26" s="6"/>
      <c r="W26" s="6"/>
      <c r="X26" s="6"/>
      <c r="Y26" s="6"/>
      <c r="Z26" s="6"/>
    </row>
    <row r="27" spans="1:26" ht="12.75" customHeight="1">
      <c r="A27" s="6"/>
      <c r="B27" s="31" t="s">
        <v>368</v>
      </c>
      <c r="C27" s="31" t="s">
        <v>145</v>
      </c>
      <c r="D27" s="122">
        <f>I21</f>
        <v>4.7500000000000001E-10</v>
      </c>
      <c r="E27" s="6"/>
      <c r="F27" s="6"/>
      <c r="G27" s="6"/>
      <c r="H27" s="6"/>
      <c r="I27" s="6"/>
      <c r="J27" s="6"/>
      <c r="K27" s="6"/>
      <c r="L27" s="6"/>
      <c r="M27" s="6"/>
      <c r="N27" s="6"/>
      <c r="O27" s="6"/>
      <c r="P27" s="6"/>
      <c r="Q27" s="6"/>
      <c r="R27" s="6"/>
      <c r="S27" s="6"/>
      <c r="T27" s="6"/>
      <c r="U27" s="6"/>
      <c r="V27" s="6"/>
      <c r="W27" s="6"/>
      <c r="X27" s="6"/>
      <c r="Y27" s="6"/>
      <c r="Z27" s="6"/>
    </row>
    <row r="28" spans="1:26" ht="12.75" customHeight="1">
      <c r="A28" s="6"/>
      <c r="B28" s="31" t="s">
        <v>369</v>
      </c>
      <c r="C28" s="31" t="s">
        <v>145</v>
      </c>
      <c r="D28" s="122" t="str">
        <f>IF($D$4="composite AIP",(D24*0.5*($D$13/1000))/D26,"N/A")</f>
        <v>N/A</v>
      </c>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31" t="s">
        <v>370</v>
      </c>
      <c r="C29" s="31" t="s">
        <v>145</v>
      </c>
      <c r="D29" s="122" t="str">
        <f>IF($D$4="composite AIP",(D25*0.5*($D$13/1000))/D27,"N/A")</f>
        <v>N/A</v>
      </c>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31" t="s">
        <v>371</v>
      </c>
      <c r="C30" s="31" t="s">
        <v>145</v>
      </c>
      <c r="D30" s="40" t="str">
        <f>IF(D4="composite AIP",MIN(D8/D28,D8/D29),"N/A")</f>
        <v>N/A</v>
      </c>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31" t="s">
        <v>372</v>
      </c>
      <c r="C31" s="31" t="s">
        <v>145</v>
      </c>
      <c r="D31" s="48" t="str">
        <f>IF(D4="composite AIP",120000/(2*(D22+D23)*(D16+D15)*0.000001),"N/A")</f>
        <v>N/A</v>
      </c>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31" t="s">
        <v>373</v>
      </c>
      <c r="C32" s="31" t="s">
        <v>145</v>
      </c>
      <c r="D32" s="40" t="str">
        <f>IF(D4="composite AIP",D11/D31,"N/A")</f>
        <v>N/A</v>
      </c>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8" t="str">
        <f>IF(AND(D4="composite AIP",D30&gt;=1,D32&gt;=1),"PASS",IF(AND(D4="composite AIP",OR(D30&lt;1,D32&lt;1)),"FAIL","N/A"))</f>
        <v>N/A</v>
      </c>
      <c r="E33" s="6"/>
      <c r="F33" s="6"/>
      <c r="G33" s="6"/>
      <c r="H33" s="6"/>
      <c r="I33" s="6"/>
      <c r="J33" s="6"/>
      <c r="K33" s="34" t="s">
        <v>131</v>
      </c>
      <c r="L33" s="34"/>
      <c r="M33" s="34"/>
      <c r="N33" s="6"/>
      <c r="O33" s="6"/>
      <c r="P33" s="6"/>
      <c r="Q33" s="6"/>
      <c r="R33" s="6"/>
      <c r="S33" s="6"/>
      <c r="T33" s="6"/>
      <c r="U33" s="6"/>
      <c r="V33" s="6"/>
      <c r="W33" s="6"/>
      <c r="X33" s="6"/>
      <c r="Y33" s="6"/>
      <c r="Z33" s="6"/>
    </row>
    <row r="34" spans="1:26" ht="12.75" customHeight="1">
      <c r="A34" s="6"/>
      <c r="B34" s="6"/>
      <c r="C34" s="6"/>
      <c r="D34" s="6"/>
      <c r="E34" s="6"/>
      <c r="F34" s="6"/>
      <c r="G34" s="36"/>
      <c r="H34" s="6"/>
      <c r="I34" s="6"/>
      <c r="J34" s="6"/>
      <c r="K34" s="6"/>
      <c r="L34" s="6"/>
      <c r="M34" s="6"/>
      <c r="N34" s="6"/>
      <c r="O34" s="6"/>
      <c r="P34" s="6"/>
      <c r="Q34" s="6"/>
      <c r="R34" s="6"/>
      <c r="S34" s="6"/>
      <c r="T34" s="6"/>
      <c r="U34" s="6"/>
      <c r="V34" s="6"/>
      <c r="W34" s="6"/>
      <c r="X34" s="6"/>
      <c r="Y34" s="6"/>
      <c r="Z34" s="6"/>
    </row>
    <row r="35" spans="1:26" ht="12.75" customHeight="1">
      <c r="A35" s="6"/>
      <c r="B35" s="1" t="s">
        <v>233</v>
      </c>
      <c r="C35" s="6"/>
      <c r="D35" s="6"/>
      <c r="E35" s="36"/>
      <c r="F35" s="6"/>
      <c r="G35" s="6"/>
      <c r="H35" s="6"/>
      <c r="I35" s="6"/>
      <c r="J35" s="6"/>
      <c r="K35" s="6"/>
      <c r="L35" s="6"/>
      <c r="M35" s="6"/>
      <c r="N35" s="6"/>
      <c r="O35" s="6"/>
      <c r="P35" s="6"/>
      <c r="Q35" s="6"/>
      <c r="R35" s="6"/>
      <c r="S35" s="6"/>
      <c r="T35" s="6"/>
      <c r="U35" s="6"/>
      <c r="V35" s="6"/>
      <c r="W35" s="6"/>
      <c r="X35" s="6"/>
      <c r="Y35" s="6"/>
      <c r="Z35" s="6"/>
    </row>
    <row r="36" spans="1:26" ht="12.75" customHeight="1">
      <c r="A36" s="6"/>
      <c r="B36" s="18"/>
      <c r="C36" s="19"/>
      <c r="D36" s="19"/>
      <c r="E36" s="19"/>
      <c r="F36" s="19"/>
      <c r="G36" s="19"/>
      <c r="H36" s="19"/>
      <c r="I36" s="19"/>
      <c r="J36" s="19"/>
      <c r="K36" s="19"/>
      <c r="L36" s="19"/>
      <c r="M36" s="19"/>
      <c r="N36" s="19"/>
      <c r="O36" s="77"/>
      <c r="P36" s="6"/>
      <c r="Q36" s="6"/>
      <c r="R36" s="6"/>
      <c r="S36" s="6"/>
      <c r="T36" s="6"/>
      <c r="U36" s="6"/>
      <c r="V36" s="6"/>
      <c r="W36" s="6"/>
      <c r="X36" s="6"/>
      <c r="Y36" s="6"/>
      <c r="Z36" s="6"/>
    </row>
    <row r="37" spans="1:26" ht="12.75" customHeight="1">
      <c r="A37" s="6"/>
      <c r="B37" s="78"/>
      <c r="C37" s="21"/>
      <c r="D37" s="21"/>
      <c r="E37" s="21"/>
      <c r="F37" s="21"/>
      <c r="G37" s="21"/>
      <c r="H37" s="21"/>
      <c r="I37" s="21"/>
      <c r="J37" s="21"/>
      <c r="K37" s="21"/>
      <c r="L37" s="21"/>
      <c r="M37" s="21"/>
      <c r="N37" s="21"/>
      <c r="O37" s="79"/>
      <c r="P37" s="6"/>
      <c r="Q37" s="6"/>
      <c r="R37" s="6"/>
      <c r="S37" s="6"/>
      <c r="T37" s="6"/>
      <c r="U37" s="6"/>
      <c r="V37" s="6"/>
      <c r="W37" s="6"/>
      <c r="X37" s="6"/>
      <c r="Y37" s="6"/>
      <c r="Z37" s="6"/>
    </row>
    <row r="38" spans="1:26" ht="12.75" customHeight="1">
      <c r="A38" s="6"/>
      <c r="B38" s="259" t="s">
        <v>246</v>
      </c>
      <c r="C38" s="21"/>
      <c r="D38" s="21"/>
      <c r="E38" s="21"/>
      <c r="F38" s="21"/>
      <c r="G38" s="21"/>
      <c r="H38" s="21"/>
      <c r="I38" s="21"/>
      <c r="J38" s="21"/>
      <c r="K38" s="21"/>
      <c r="L38" s="21"/>
      <c r="M38" s="21"/>
      <c r="N38" s="21"/>
      <c r="O38" s="79"/>
      <c r="P38" s="6"/>
      <c r="Q38" s="6"/>
      <c r="R38" s="6"/>
      <c r="S38" s="6"/>
      <c r="T38" s="6"/>
      <c r="U38" s="6"/>
      <c r="V38" s="6"/>
      <c r="W38" s="6"/>
      <c r="X38" s="6"/>
      <c r="Y38" s="6"/>
      <c r="Z38" s="6"/>
    </row>
    <row r="39" spans="1:26" ht="12.75" customHeight="1">
      <c r="A39" s="6"/>
      <c r="B39" s="20"/>
      <c r="C39" s="21"/>
      <c r="D39" s="21"/>
      <c r="E39" s="21"/>
      <c r="F39" s="21"/>
      <c r="G39" s="21"/>
      <c r="H39" s="21"/>
      <c r="I39" s="21"/>
      <c r="J39" s="21"/>
      <c r="K39" s="21"/>
      <c r="L39" s="21"/>
      <c r="M39" s="21"/>
      <c r="N39" s="21"/>
      <c r="O39" s="79"/>
      <c r="P39" s="6"/>
      <c r="Q39" s="6"/>
      <c r="R39" s="6"/>
      <c r="S39" s="6"/>
      <c r="T39" s="6"/>
      <c r="U39" s="6"/>
      <c r="V39" s="6"/>
      <c r="W39" s="6"/>
      <c r="X39" s="6"/>
      <c r="Y39" s="6"/>
      <c r="Z39" s="6"/>
    </row>
    <row r="40" spans="1:26" ht="12.75" customHeight="1">
      <c r="A40" s="6"/>
      <c r="B40" s="20"/>
      <c r="C40" s="21"/>
      <c r="D40" s="21"/>
      <c r="E40" s="21"/>
      <c r="F40" s="21"/>
      <c r="G40" s="21"/>
      <c r="H40" s="21"/>
      <c r="I40" s="21"/>
      <c r="J40" s="21"/>
      <c r="K40" s="21"/>
      <c r="L40" s="21"/>
      <c r="M40" s="21"/>
      <c r="N40" s="21"/>
      <c r="O40" s="79"/>
      <c r="P40" s="6"/>
      <c r="Q40" s="6"/>
      <c r="R40" s="6"/>
      <c r="S40" s="6"/>
      <c r="T40" s="6"/>
      <c r="U40" s="6"/>
      <c r="V40" s="6"/>
      <c r="W40" s="6"/>
      <c r="X40" s="6"/>
      <c r="Y40" s="6"/>
      <c r="Z40" s="6"/>
    </row>
    <row r="41" spans="1:26" ht="12.75" customHeight="1">
      <c r="A41" s="6"/>
      <c r="B41" s="20"/>
      <c r="C41" s="21"/>
      <c r="D41" s="21"/>
      <c r="E41" s="21"/>
      <c r="F41" s="21"/>
      <c r="G41" s="21"/>
      <c r="H41" s="21"/>
      <c r="I41" s="21"/>
      <c r="J41" s="21"/>
      <c r="K41" s="21"/>
      <c r="L41" s="21"/>
      <c r="M41" s="21"/>
      <c r="N41" s="21"/>
      <c r="O41" s="79"/>
      <c r="P41" s="6"/>
      <c r="Q41" s="6"/>
      <c r="R41" s="6"/>
      <c r="S41" s="6"/>
      <c r="T41" s="6"/>
      <c r="U41" s="6"/>
      <c r="V41" s="6"/>
      <c r="W41" s="6"/>
      <c r="X41" s="6"/>
      <c r="Y41" s="6"/>
      <c r="Z41" s="6"/>
    </row>
    <row r="42" spans="1:26" ht="12.75" customHeight="1">
      <c r="A42" s="6"/>
      <c r="B42" s="20"/>
      <c r="C42" s="21"/>
      <c r="D42" s="21"/>
      <c r="E42" s="21"/>
      <c r="F42" s="21"/>
      <c r="G42" s="21"/>
      <c r="H42" s="21"/>
      <c r="I42" s="21"/>
      <c r="J42" s="21"/>
      <c r="K42" s="21"/>
      <c r="L42" s="21"/>
      <c r="M42" s="21"/>
      <c r="N42" s="21"/>
      <c r="O42" s="79"/>
      <c r="P42" s="6"/>
      <c r="Q42" s="6"/>
      <c r="R42" s="6"/>
      <c r="S42" s="6"/>
      <c r="T42" s="6"/>
      <c r="U42" s="6"/>
      <c r="V42" s="6"/>
      <c r="W42" s="6"/>
      <c r="X42" s="6"/>
      <c r="Y42" s="6"/>
      <c r="Z42" s="6"/>
    </row>
    <row r="43" spans="1:26" ht="12.75" customHeight="1">
      <c r="A43" s="6"/>
      <c r="B43" s="20"/>
      <c r="C43" s="21"/>
      <c r="D43" s="21"/>
      <c r="E43" s="21"/>
      <c r="F43" s="21"/>
      <c r="G43" s="21"/>
      <c r="H43" s="21"/>
      <c r="I43" s="21"/>
      <c r="J43" s="21"/>
      <c r="K43" s="21"/>
      <c r="L43" s="21"/>
      <c r="M43" s="21"/>
      <c r="N43" s="21"/>
      <c r="O43" s="79"/>
      <c r="P43" s="6"/>
      <c r="Q43" s="6"/>
      <c r="R43" s="6"/>
      <c r="S43" s="6"/>
      <c r="T43" s="6"/>
      <c r="U43" s="6"/>
      <c r="V43" s="6"/>
      <c r="W43" s="6"/>
      <c r="X43" s="6"/>
      <c r="Y43" s="6"/>
      <c r="Z43" s="6"/>
    </row>
    <row r="44" spans="1:26" ht="12.75" customHeight="1">
      <c r="A44" s="6"/>
      <c r="B44" s="20"/>
      <c r="C44" s="21"/>
      <c r="D44" s="21"/>
      <c r="E44" s="21"/>
      <c r="F44" s="21"/>
      <c r="G44" s="21"/>
      <c r="H44" s="21"/>
      <c r="I44" s="21"/>
      <c r="J44" s="21"/>
      <c r="K44" s="21"/>
      <c r="L44" s="21"/>
      <c r="M44" s="21"/>
      <c r="N44" s="21"/>
      <c r="O44" s="79"/>
      <c r="P44" s="6"/>
      <c r="Q44" s="6"/>
      <c r="R44" s="6"/>
      <c r="S44" s="6"/>
      <c r="T44" s="6"/>
      <c r="U44" s="6"/>
      <c r="V44" s="6"/>
      <c r="W44" s="6"/>
      <c r="X44" s="6"/>
      <c r="Y44" s="6"/>
      <c r="Z44" s="6"/>
    </row>
    <row r="45" spans="1:26" ht="12.75" customHeight="1">
      <c r="A45" s="6"/>
      <c r="B45" s="20"/>
      <c r="C45" s="21"/>
      <c r="D45" s="21"/>
      <c r="E45" s="21"/>
      <c r="F45" s="21"/>
      <c r="G45" s="21"/>
      <c r="H45" s="21"/>
      <c r="I45" s="21"/>
      <c r="J45" s="21"/>
      <c r="K45" s="21"/>
      <c r="L45" s="21"/>
      <c r="M45" s="21"/>
      <c r="N45" s="21"/>
      <c r="O45" s="79"/>
      <c r="P45" s="6"/>
      <c r="Q45" s="6"/>
      <c r="R45" s="6"/>
      <c r="S45" s="6"/>
      <c r="T45" s="6"/>
      <c r="U45" s="6"/>
      <c r="V45" s="6"/>
      <c r="W45" s="6"/>
      <c r="X45" s="6"/>
      <c r="Y45" s="6"/>
      <c r="Z45" s="6"/>
    </row>
    <row r="46" spans="1:26" ht="12.75" customHeight="1">
      <c r="A46" s="6"/>
      <c r="B46" s="20"/>
      <c r="C46" s="21"/>
      <c r="D46" s="21"/>
      <c r="E46" s="21"/>
      <c r="F46" s="21"/>
      <c r="G46" s="21"/>
      <c r="H46" s="21"/>
      <c r="I46" s="21"/>
      <c r="J46" s="21"/>
      <c r="K46" s="21"/>
      <c r="L46" s="21"/>
      <c r="M46" s="21"/>
      <c r="N46" s="21"/>
      <c r="O46" s="79"/>
      <c r="P46" s="6"/>
      <c r="Q46" s="6"/>
      <c r="R46" s="6"/>
      <c r="S46" s="6"/>
      <c r="T46" s="6"/>
      <c r="U46" s="6"/>
      <c r="V46" s="6"/>
      <c r="W46" s="6"/>
      <c r="X46" s="6"/>
      <c r="Y46" s="6"/>
      <c r="Z46" s="6"/>
    </row>
    <row r="47" spans="1:26" ht="12.75" customHeight="1">
      <c r="A47" s="6"/>
      <c r="B47" s="20"/>
      <c r="C47" s="21"/>
      <c r="D47" s="21"/>
      <c r="E47" s="21"/>
      <c r="F47" s="21"/>
      <c r="G47" s="21"/>
      <c r="H47" s="21"/>
      <c r="I47" s="21"/>
      <c r="J47" s="21"/>
      <c r="K47" s="21"/>
      <c r="L47" s="21"/>
      <c r="M47" s="21"/>
      <c r="N47" s="21"/>
      <c r="O47" s="79"/>
      <c r="P47" s="6"/>
      <c r="Q47" s="6"/>
      <c r="R47" s="6"/>
      <c r="S47" s="6"/>
      <c r="T47" s="6"/>
      <c r="U47" s="6"/>
      <c r="V47" s="6"/>
      <c r="W47" s="6"/>
      <c r="X47" s="6"/>
      <c r="Y47" s="6"/>
      <c r="Z47" s="6"/>
    </row>
    <row r="48" spans="1:26" ht="12.75" customHeight="1">
      <c r="A48" s="6"/>
      <c r="B48" s="20"/>
      <c r="C48" s="21"/>
      <c r="D48" s="21"/>
      <c r="E48" s="21"/>
      <c r="F48" s="21"/>
      <c r="G48" s="21"/>
      <c r="H48" s="21"/>
      <c r="I48" s="21"/>
      <c r="J48" s="21"/>
      <c r="K48" s="21"/>
      <c r="L48" s="21"/>
      <c r="M48" s="21"/>
      <c r="N48" s="21"/>
      <c r="O48" s="79"/>
      <c r="P48" s="6"/>
      <c r="Q48" s="6"/>
      <c r="R48" s="6"/>
      <c r="S48" s="6"/>
      <c r="T48" s="6"/>
      <c r="U48" s="6"/>
      <c r="V48" s="6"/>
      <c r="W48" s="6"/>
      <c r="X48" s="6"/>
      <c r="Y48" s="6"/>
      <c r="Z48" s="6"/>
    </row>
    <row r="49" spans="1:26" ht="12.75" customHeight="1">
      <c r="A49" s="6"/>
      <c r="B49" s="20"/>
      <c r="C49" s="21"/>
      <c r="D49" s="21"/>
      <c r="E49" s="21"/>
      <c r="F49" s="21"/>
      <c r="G49" s="21"/>
      <c r="H49" s="21"/>
      <c r="I49" s="21"/>
      <c r="J49" s="21"/>
      <c r="K49" s="21"/>
      <c r="L49" s="21"/>
      <c r="M49" s="21"/>
      <c r="N49" s="21"/>
      <c r="O49" s="79"/>
      <c r="P49" s="6"/>
      <c r="Q49" s="6"/>
      <c r="R49" s="6"/>
      <c r="S49" s="6"/>
      <c r="T49" s="6"/>
      <c r="U49" s="6"/>
      <c r="V49" s="6"/>
      <c r="W49" s="6"/>
      <c r="X49" s="6"/>
      <c r="Y49" s="6"/>
      <c r="Z49" s="6"/>
    </row>
    <row r="50" spans="1:26" ht="12.75" customHeight="1">
      <c r="A50" s="6"/>
      <c r="B50" s="20"/>
      <c r="C50" s="21"/>
      <c r="D50" s="21"/>
      <c r="E50" s="21"/>
      <c r="F50" s="21"/>
      <c r="G50" s="21"/>
      <c r="H50" s="21"/>
      <c r="I50" s="21"/>
      <c r="J50" s="21"/>
      <c r="K50" s="21"/>
      <c r="L50" s="21"/>
      <c r="M50" s="21"/>
      <c r="N50" s="21"/>
      <c r="O50" s="79"/>
      <c r="P50" s="6"/>
      <c r="Q50" s="6"/>
      <c r="R50" s="6"/>
      <c r="S50" s="6"/>
      <c r="T50" s="6"/>
      <c r="U50" s="6"/>
      <c r="V50" s="6"/>
      <c r="W50" s="6"/>
      <c r="X50" s="6"/>
      <c r="Y50" s="6"/>
      <c r="Z50" s="6"/>
    </row>
    <row r="51" spans="1:26" ht="12.75" customHeight="1">
      <c r="A51" s="6"/>
      <c r="B51" s="20"/>
      <c r="C51" s="21"/>
      <c r="D51" s="21"/>
      <c r="E51" s="21"/>
      <c r="F51" s="21"/>
      <c r="G51" s="21"/>
      <c r="H51" s="21"/>
      <c r="I51" s="21"/>
      <c r="J51" s="21"/>
      <c r="K51" s="21"/>
      <c r="L51" s="21"/>
      <c r="M51" s="21"/>
      <c r="N51" s="21"/>
      <c r="O51" s="79"/>
      <c r="P51" s="6"/>
      <c r="Q51" s="6"/>
      <c r="R51" s="6"/>
      <c r="S51" s="6"/>
      <c r="T51" s="6"/>
      <c r="U51" s="6"/>
      <c r="V51" s="6"/>
      <c r="W51" s="6"/>
      <c r="X51" s="6"/>
      <c r="Y51" s="6"/>
      <c r="Z51" s="6"/>
    </row>
    <row r="52" spans="1:26" ht="12.75" customHeight="1">
      <c r="A52" s="6"/>
      <c r="B52" s="20"/>
      <c r="C52" s="21"/>
      <c r="D52" s="21"/>
      <c r="E52" s="21"/>
      <c r="F52" s="21"/>
      <c r="G52" s="21"/>
      <c r="H52" s="21"/>
      <c r="I52" s="21"/>
      <c r="J52" s="21"/>
      <c r="K52" s="21"/>
      <c r="L52" s="21"/>
      <c r="M52" s="21"/>
      <c r="N52" s="21"/>
      <c r="O52" s="79"/>
      <c r="P52" s="6"/>
      <c r="Q52" s="6"/>
      <c r="R52" s="6"/>
      <c r="S52" s="6"/>
      <c r="T52" s="6"/>
      <c r="U52" s="6"/>
      <c r="V52" s="6"/>
      <c r="W52" s="6"/>
      <c r="X52" s="6"/>
      <c r="Y52" s="6"/>
      <c r="Z52" s="6"/>
    </row>
    <row r="53" spans="1:26" ht="12.75" customHeight="1">
      <c r="A53" s="6"/>
      <c r="B53" s="20"/>
      <c r="C53" s="21"/>
      <c r="D53" s="21"/>
      <c r="E53" s="21"/>
      <c r="F53" s="21"/>
      <c r="G53" s="21"/>
      <c r="H53" s="21"/>
      <c r="I53" s="21"/>
      <c r="J53" s="21"/>
      <c r="K53" s="21"/>
      <c r="L53" s="21"/>
      <c r="M53" s="21"/>
      <c r="N53" s="21"/>
      <c r="O53" s="79"/>
      <c r="P53" s="6"/>
      <c r="Q53" s="6"/>
      <c r="R53" s="6"/>
      <c r="S53" s="6"/>
      <c r="T53" s="6"/>
      <c r="U53" s="6"/>
      <c r="V53" s="6"/>
      <c r="W53" s="6"/>
      <c r="X53" s="6"/>
      <c r="Y53" s="6"/>
      <c r="Z53" s="6"/>
    </row>
    <row r="54" spans="1:26" ht="12.75" customHeight="1">
      <c r="A54" s="6"/>
      <c r="B54" s="20"/>
      <c r="C54" s="21"/>
      <c r="D54" s="21"/>
      <c r="E54" s="21"/>
      <c r="F54" s="21"/>
      <c r="G54" s="21"/>
      <c r="H54" s="21"/>
      <c r="I54" s="21"/>
      <c r="J54" s="21"/>
      <c r="K54" s="21"/>
      <c r="L54" s="21"/>
      <c r="M54" s="21"/>
      <c r="N54" s="21"/>
      <c r="O54" s="79"/>
      <c r="P54" s="6"/>
      <c r="Q54" s="6"/>
      <c r="R54" s="6"/>
      <c r="S54" s="6"/>
      <c r="T54" s="6"/>
      <c r="U54" s="6"/>
      <c r="V54" s="6"/>
      <c r="W54" s="6"/>
      <c r="X54" s="6"/>
      <c r="Y54" s="6"/>
      <c r="Z54" s="6"/>
    </row>
    <row r="55" spans="1:26" ht="12.75" customHeight="1">
      <c r="A55" s="6"/>
      <c r="B55" s="20"/>
      <c r="C55" s="21"/>
      <c r="D55" s="21"/>
      <c r="E55" s="21"/>
      <c r="F55" s="21"/>
      <c r="G55" s="21"/>
      <c r="H55" s="21"/>
      <c r="I55" s="21"/>
      <c r="J55" s="21"/>
      <c r="K55" s="21"/>
      <c r="L55" s="21"/>
      <c r="M55" s="21"/>
      <c r="N55" s="21"/>
      <c r="O55" s="79"/>
      <c r="P55" s="6"/>
      <c r="Q55" s="6"/>
      <c r="R55" s="6"/>
      <c r="S55" s="6"/>
      <c r="T55" s="6"/>
      <c r="U55" s="6"/>
      <c r="V55" s="6"/>
      <c r="W55" s="6"/>
      <c r="X55" s="6"/>
      <c r="Y55" s="6"/>
      <c r="Z55" s="6"/>
    </row>
    <row r="56" spans="1:26" ht="12.75" customHeight="1">
      <c r="A56" s="6"/>
      <c r="B56" s="20"/>
      <c r="C56" s="21"/>
      <c r="D56" s="21"/>
      <c r="E56" s="21"/>
      <c r="F56" s="21"/>
      <c r="G56" s="21"/>
      <c r="H56" s="21"/>
      <c r="I56" s="21"/>
      <c r="J56" s="21"/>
      <c r="K56" s="21"/>
      <c r="L56" s="21"/>
      <c r="M56" s="21"/>
      <c r="N56" s="21"/>
      <c r="O56" s="79"/>
      <c r="P56" s="6"/>
      <c r="Q56" s="6"/>
      <c r="R56" s="6"/>
      <c r="S56" s="6"/>
      <c r="T56" s="6"/>
      <c r="U56" s="6"/>
      <c r="V56" s="6"/>
      <c r="W56" s="6"/>
      <c r="X56" s="6"/>
      <c r="Y56" s="6"/>
      <c r="Z56" s="6"/>
    </row>
    <row r="57" spans="1:26" ht="12.75" customHeight="1">
      <c r="A57" s="6"/>
      <c r="B57" s="20"/>
      <c r="C57" s="21"/>
      <c r="D57" s="21"/>
      <c r="E57" s="21"/>
      <c r="F57" s="21"/>
      <c r="G57" s="21"/>
      <c r="H57" s="21"/>
      <c r="I57" s="21"/>
      <c r="J57" s="21"/>
      <c r="K57" s="21"/>
      <c r="L57" s="21"/>
      <c r="M57" s="21"/>
      <c r="N57" s="21"/>
      <c r="O57" s="79"/>
      <c r="P57" s="6"/>
      <c r="Q57" s="6"/>
      <c r="R57" s="6"/>
      <c r="S57" s="6"/>
      <c r="T57" s="6"/>
      <c r="U57" s="6"/>
      <c r="V57" s="6"/>
      <c r="W57" s="6"/>
      <c r="X57" s="6"/>
      <c r="Y57" s="6"/>
      <c r="Z57" s="6"/>
    </row>
    <row r="58" spans="1:26" ht="12.75" customHeight="1">
      <c r="A58" s="6"/>
      <c r="B58" s="20"/>
      <c r="C58" s="21"/>
      <c r="D58" s="21"/>
      <c r="E58" s="21"/>
      <c r="F58" s="21"/>
      <c r="G58" s="21"/>
      <c r="H58" s="21"/>
      <c r="I58" s="21"/>
      <c r="J58" s="21"/>
      <c r="K58" s="21"/>
      <c r="L58" s="21"/>
      <c r="M58" s="21"/>
      <c r="N58" s="21"/>
      <c r="O58" s="79"/>
      <c r="P58" s="6"/>
      <c r="Q58" s="6"/>
      <c r="R58" s="6"/>
      <c r="S58" s="6"/>
      <c r="T58" s="6"/>
      <c r="U58" s="6"/>
      <c r="V58" s="6"/>
      <c r="W58" s="6"/>
      <c r="X58" s="6"/>
      <c r="Y58" s="6"/>
      <c r="Z58" s="6"/>
    </row>
    <row r="59" spans="1:26" ht="12.75" customHeight="1">
      <c r="A59" s="6"/>
      <c r="B59" s="20"/>
      <c r="C59" s="21"/>
      <c r="D59" s="21"/>
      <c r="E59" s="21"/>
      <c r="F59" s="21"/>
      <c r="G59" s="21"/>
      <c r="H59" s="21"/>
      <c r="I59" s="21"/>
      <c r="J59" s="21"/>
      <c r="K59" s="21"/>
      <c r="L59" s="21"/>
      <c r="M59" s="21"/>
      <c r="N59" s="21"/>
      <c r="O59" s="79"/>
      <c r="P59" s="6"/>
      <c r="Q59" s="6"/>
      <c r="R59" s="6"/>
      <c r="S59" s="6"/>
      <c r="T59" s="6"/>
      <c r="U59" s="6"/>
      <c r="V59" s="6"/>
      <c r="W59" s="6"/>
      <c r="X59" s="6"/>
      <c r="Y59" s="6"/>
      <c r="Z59" s="6"/>
    </row>
    <row r="60" spans="1:26" ht="12.75" customHeight="1">
      <c r="A60" s="6"/>
      <c r="B60" s="20"/>
      <c r="C60" s="21"/>
      <c r="D60" s="21"/>
      <c r="E60" s="21"/>
      <c r="F60" s="21"/>
      <c r="G60" s="21"/>
      <c r="H60" s="21"/>
      <c r="I60" s="21"/>
      <c r="J60" s="21"/>
      <c r="K60" s="21"/>
      <c r="L60" s="21"/>
      <c r="M60" s="21"/>
      <c r="N60" s="21"/>
      <c r="O60" s="79"/>
      <c r="P60" s="6"/>
      <c r="Q60" s="6"/>
      <c r="R60" s="6"/>
      <c r="S60" s="6"/>
      <c r="T60" s="6"/>
      <c r="U60" s="6"/>
      <c r="V60" s="6"/>
      <c r="W60" s="6"/>
      <c r="X60" s="6"/>
      <c r="Y60" s="6"/>
      <c r="Z60" s="6"/>
    </row>
    <row r="61" spans="1:26" ht="12.75" customHeight="1">
      <c r="A61" s="6"/>
      <c r="B61" s="20"/>
      <c r="C61" s="21"/>
      <c r="D61" s="21"/>
      <c r="E61" s="21"/>
      <c r="F61" s="21"/>
      <c r="G61" s="21"/>
      <c r="H61" s="21"/>
      <c r="I61" s="21"/>
      <c r="J61" s="21"/>
      <c r="K61" s="21"/>
      <c r="L61" s="21"/>
      <c r="M61" s="21"/>
      <c r="N61" s="21"/>
      <c r="O61" s="79"/>
      <c r="P61" s="6"/>
      <c r="Q61" s="6"/>
      <c r="R61" s="6"/>
      <c r="S61" s="6"/>
      <c r="T61" s="6"/>
      <c r="U61" s="6"/>
      <c r="V61" s="6"/>
      <c r="W61" s="6"/>
      <c r="X61" s="6"/>
      <c r="Y61" s="6"/>
      <c r="Z61" s="6"/>
    </row>
    <row r="62" spans="1:26" ht="12.75" customHeight="1">
      <c r="A62" s="6"/>
      <c r="B62" s="20"/>
      <c r="C62" s="21"/>
      <c r="D62" s="21"/>
      <c r="E62" s="21"/>
      <c r="F62" s="21"/>
      <c r="G62" s="21"/>
      <c r="H62" s="21"/>
      <c r="I62" s="21"/>
      <c r="J62" s="21"/>
      <c r="K62" s="21"/>
      <c r="L62" s="21"/>
      <c r="M62" s="21"/>
      <c r="N62" s="21"/>
      <c r="O62" s="79"/>
      <c r="P62" s="6"/>
      <c r="Q62" s="6"/>
      <c r="R62" s="6"/>
      <c r="S62" s="6"/>
      <c r="T62" s="6"/>
      <c r="U62" s="6"/>
      <c r="V62" s="6"/>
      <c r="W62" s="6"/>
      <c r="X62" s="6"/>
      <c r="Y62" s="6"/>
      <c r="Z62" s="6"/>
    </row>
    <row r="63" spans="1:26" ht="12.75" customHeight="1">
      <c r="A63" s="6"/>
      <c r="B63" s="20"/>
      <c r="C63" s="21"/>
      <c r="D63" s="21"/>
      <c r="E63" s="21"/>
      <c r="F63" s="21"/>
      <c r="G63" s="21"/>
      <c r="H63" s="21"/>
      <c r="I63" s="21"/>
      <c r="J63" s="21"/>
      <c r="K63" s="21"/>
      <c r="L63" s="21"/>
      <c r="M63" s="21"/>
      <c r="N63" s="21"/>
      <c r="O63" s="79"/>
      <c r="P63" s="6"/>
      <c r="Q63" s="6"/>
      <c r="R63" s="6"/>
      <c r="S63" s="6"/>
      <c r="T63" s="6"/>
      <c r="U63" s="6"/>
      <c r="V63" s="6"/>
      <c r="W63" s="6"/>
      <c r="X63" s="6"/>
      <c r="Y63" s="6"/>
      <c r="Z63" s="6"/>
    </row>
    <row r="64" spans="1:26" ht="12.75" customHeight="1">
      <c r="A64" s="6"/>
      <c r="B64" s="20"/>
      <c r="C64" s="21"/>
      <c r="D64" s="21"/>
      <c r="E64" s="21"/>
      <c r="F64" s="21"/>
      <c r="G64" s="21"/>
      <c r="H64" s="21"/>
      <c r="I64" s="21"/>
      <c r="J64" s="21"/>
      <c r="K64" s="21"/>
      <c r="L64" s="21"/>
      <c r="M64" s="21"/>
      <c r="N64" s="21"/>
      <c r="O64" s="79"/>
      <c r="P64" s="6"/>
      <c r="Q64" s="6"/>
      <c r="R64" s="6"/>
      <c r="S64" s="6"/>
      <c r="T64" s="6"/>
      <c r="U64" s="6"/>
      <c r="V64" s="6"/>
      <c r="W64" s="6"/>
      <c r="X64" s="6"/>
      <c r="Y64" s="6"/>
      <c r="Z64" s="6"/>
    </row>
    <row r="65" spans="1:26" ht="12.75" customHeight="1">
      <c r="A65" s="6"/>
      <c r="B65" s="20"/>
      <c r="C65" s="21"/>
      <c r="D65" s="21"/>
      <c r="E65" s="21"/>
      <c r="F65" s="21"/>
      <c r="G65" s="21"/>
      <c r="H65" s="21"/>
      <c r="I65" s="21"/>
      <c r="J65" s="21"/>
      <c r="K65" s="21"/>
      <c r="L65" s="21"/>
      <c r="M65" s="21"/>
      <c r="N65" s="21"/>
      <c r="O65" s="79"/>
      <c r="P65" s="6"/>
      <c r="Q65" s="6"/>
      <c r="R65" s="6"/>
      <c r="S65" s="6"/>
      <c r="T65" s="6"/>
      <c r="U65" s="6"/>
      <c r="V65" s="6"/>
      <c r="W65" s="6"/>
      <c r="X65" s="6"/>
      <c r="Y65" s="6"/>
      <c r="Z65" s="6"/>
    </row>
    <row r="66" spans="1:26" ht="12.75" customHeight="1">
      <c r="A66" s="6"/>
      <c r="B66" s="20"/>
      <c r="C66" s="21"/>
      <c r="D66" s="21"/>
      <c r="E66" s="21"/>
      <c r="F66" s="21"/>
      <c r="G66" s="21"/>
      <c r="H66" s="21"/>
      <c r="I66" s="21"/>
      <c r="J66" s="21"/>
      <c r="K66" s="21"/>
      <c r="L66" s="21"/>
      <c r="M66" s="21"/>
      <c r="N66" s="21"/>
      <c r="O66" s="79"/>
      <c r="P66" s="6"/>
      <c r="Q66" s="6"/>
      <c r="R66" s="6"/>
      <c r="S66" s="6"/>
      <c r="T66" s="6"/>
      <c r="U66" s="6"/>
      <c r="V66" s="6"/>
      <c r="W66" s="6"/>
      <c r="X66" s="6"/>
      <c r="Y66" s="6"/>
      <c r="Z66" s="6"/>
    </row>
    <row r="67" spans="1:26" ht="12.75" customHeight="1">
      <c r="A67" s="6"/>
      <c r="B67" s="20"/>
      <c r="C67" s="21"/>
      <c r="D67" s="21"/>
      <c r="E67" s="21"/>
      <c r="F67" s="21"/>
      <c r="G67" s="21"/>
      <c r="H67" s="21"/>
      <c r="I67" s="21"/>
      <c r="J67" s="21"/>
      <c r="K67" s="21"/>
      <c r="L67" s="21"/>
      <c r="M67" s="21"/>
      <c r="N67" s="21"/>
      <c r="O67" s="79"/>
      <c r="P67" s="6"/>
      <c r="Q67" s="6"/>
      <c r="R67" s="6"/>
      <c r="S67" s="6"/>
      <c r="T67" s="6"/>
      <c r="U67" s="6"/>
      <c r="V67" s="6"/>
      <c r="W67" s="6"/>
      <c r="X67" s="6"/>
      <c r="Y67" s="6"/>
      <c r="Z67" s="6"/>
    </row>
    <row r="68" spans="1:26" ht="12.75" customHeight="1">
      <c r="A68" s="6"/>
      <c r="B68" s="20"/>
      <c r="C68" s="21"/>
      <c r="D68" s="21"/>
      <c r="E68" s="21"/>
      <c r="F68" s="21"/>
      <c r="G68" s="21"/>
      <c r="H68" s="21"/>
      <c r="I68" s="21"/>
      <c r="J68" s="21"/>
      <c r="K68" s="21"/>
      <c r="L68" s="21"/>
      <c r="M68" s="21"/>
      <c r="N68" s="21"/>
      <c r="O68" s="79"/>
      <c r="P68" s="6"/>
      <c r="Q68" s="6"/>
      <c r="R68" s="6"/>
      <c r="S68" s="6"/>
      <c r="T68" s="6"/>
      <c r="U68" s="6"/>
      <c r="V68" s="6"/>
      <c r="W68" s="6"/>
      <c r="X68" s="6"/>
      <c r="Y68" s="6"/>
      <c r="Z68" s="6"/>
    </row>
    <row r="69" spans="1:26" ht="12.75" customHeight="1">
      <c r="A69" s="6"/>
      <c r="B69" s="20"/>
      <c r="C69" s="21"/>
      <c r="D69" s="21"/>
      <c r="E69" s="21"/>
      <c r="F69" s="21"/>
      <c r="G69" s="21"/>
      <c r="H69" s="21"/>
      <c r="I69" s="21"/>
      <c r="J69" s="21"/>
      <c r="K69" s="21"/>
      <c r="L69" s="21"/>
      <c r="M69" s="21"/>
      <c r="N69" s="21"/>
      <c r="O69" s="79"/>
      <c r="P69" s="6"/>
      <c r="Q69" s="6"/>
      <c r="R69" s="6"/>
      <c r="S69" s="6"/>
      <c r="T69" s="6"/>
      <c r="U69" s="6"/>
      <c r="V69" s="6"/>
      <c r="W69" s="6"/>
      <c r="X69" s="6"/>
      <c r="Y69" s="6"/>
      <c r="Z69" s="6"/>
    </row>
    <row r="70" spans="1:26" ht="12.75" customHeight="1">
      <c r="A70" s="6"/>
      <c r="B70" s="20"/>
      <c r="C70" s="21"/>
      <c r="D70" s="21"/>
      <c r="E70" s="21"/>
      <c r="F70" s="21"/>
      <c r="G70" s="21"/>
      <c r="H70" s="21"/>
      <c r="I70" s="21"/>
      <c r="J70" s="21"/>
      <c r="K70" s="21"/>
      <c r="L70" s="21"/>
      <c r="M70" s="21"/>
      <c r="N70" s="21"/>
      <c r="O70" s="79"/>
      <c r="P70" s="6"/>
      <c r="Q70" s="6"/>
      <c r="R70" s="6"/>
      <c r="S70" s="6"/>
      <c r="T70" s="6"/>
      <c r="U70" s="6"/>
      <c r="V70" s="6"/>
      <c r="W70" s="6"/>
      <c r="X70" s="6"/>
      <c r="Y70" s="6"/>
      <c r="Z70" s="6"/>
    </row>
    <row r="71" spans="1:26" ht="12.75" customHeight="1">
      <c r="A71" s="6"/>
      <c r="B71" s="20"/>
      <c r="C71" s="21"/>
      <c r="D71" s="21"/>
      <c r="E71" s="21"/>
      <c r="F71" s="21"/>
      <c r="G71" s="21"/>
      <c r="H71" s="21"/>
      <c r="I71" s="21"/>
      <c r="J71" s="21"/>
      <c r="K71" s="21"/>
      <c r="L71" s="21"/>
      <c r="M71" s="21"/>
      <c r="N71" s="21"/>
      <c r="O71" s="79"/>
      <c r="P71" s="6"/>
      <c r="Q71" s="6"/>
      <c r="R71" s="6"/>
      <c r="S71" s="6"/>
      <c r="T71" s="6"/>
      <c r="U71" s="6"/>
      <c r="V71" s="6"/>
      <c r="W71" s="6"/>
      <c r="X71" s="6"/>
      <c r="Y71" s="6"/>
      <c r="Z71" s="6"/>
    </row>
    <row r="72" spans="1:26" ht="12.75" customHeight="1">
      <c r="A72" s="6"/>
      <c r="B72" s="20"/>
      <c r="C72" s="21"/>
      <c r="D72" s="21"/>
      <c r="E72" s="21"/>
      <c r="F72" s="21"/>
      <c r="G72" s="21"/>
      <c r="H72" s="21"/>
      <c r="I72" s="21"/>
      <c r="J72" s="21"/>
      <c r="K72" s="21"/>
      <c r="L72" s="21"/>
      <c r="M72" s="21"/>
      <c r="N72" s="21"/>
      <c r="O72" s="79"/>
      <c r="P72" s="6"/>
      <c r="Q72" s="6"/>
      <c r="R72" s="6"/>
      <c r="S72" s="6"/>
      <c r="T72" s="6"/>
      <c r="U72" s="6"/>
      <c r="V72" s="6"/>
      <c r="W72" s="6"/>
      <c r="X72" s="6"/>
      <c r="Y72" s="6"/>
      <c r="Z72" s="6"/>
    </row>
    <row r="73" spans="1:26" ht="12.75" customHeight="1">
      <c r="A73" s="6"/>
      <c r="B73" s="20"/>
      <c r="C73" s="21"/>
      <c r="D73" s="21"/>
      <c r="E73" s="21"/>
      <c r="F73" s="21"/>
      <c r="G73" s="21"/>
      <c r="H73" s="21"/>
      <c r="I73" s="21"/>
      <c r="J73" s="21"/>
      <c r="K73" s="21"/>
      <c r="L73" s="21"/>
      <c r="M73" s="21"/>
      <c r="N73" s="21"/>
      <c r="O73" s="79"/>
      <c r="P73" s="6"/>
      <c r="Q73" s="6"/>
      <c r="R73" s="6"/>
      <c r="S73" s="6"/>
      <c r="T73" s="6"/>
      <c r="U73" s="6"/>
      <c r="V73" s="6"/>
      <c r="W73" s="6"/>
      <c r="X73" s="6"/>
      <c r="Y73" s="6"/>
      <c r="Z73" s="6"/>
    </row>
    <row r="74" spans="1:26" ht="12.75" customHeight="1">
      <c r="A74" s="6"/>
      <c r="B74" s="20"/>
      <c r="C74" s="21"/>
      <c r="D74" s="21"/>
      <c r="E74" s="21"/>
      <c r="F74" s="21"/>
      <c r="G74" s="21"/>
      <c r="H74" s="21"/>
      <c r="I74" s="21"/>
      <c r="J74" s="21"/>
      <c r="K74" s="21"/>
      <c r="L74" s="21"/>
      <c r="M74" s="21"/>
      <c r="N74" s="21"/>
      <c r="O74" s="79"/>
      <c r="P74" s="6"/>
      <c r="Q74" s="6"/>
      <c r="R74" s="6"/>
      <c r="S74" s="6"/>
      <c r="T74" s="6"/>
      <c r="U74" s="6"/>
      <c r="V74" s="6"/>
      <c r="W74" s="6"/>
      <c r="X74" s="6"/>
      <c r="Y74" s="6"/>
      <c r="Z74" s="6"/>
    </row>
    <row r="75" spans="1:26" ht="12.75" customHeight="1">
      <c r="A75" s="6"/>
      <c r="B75" s="20"/>
      <c r="C75" s="21"/>
      <c r="D75" s="21"/>
      <c r="E75" s="21"/>
      <c r="F75" s="21"/>
      <c r="G75" s="21"/>
      <c r="H75" s="21"/>
      <c r="I75" s="21"/>
      <c r="J75" s="21"/>
      <c r="K75" s="21"/>
      <c r="L75" s="21"/>
      <c r="M75" s="21"/>
      <c r="N75" s="21"/>
      <c r="O75" s="79"/>
      <c r="P75" s="6"/>
      <c r="Q75" s="6"/>
      <c r="R75" s="6"/>
      <c r="S75" s="6"/>
      <c r="T75" s="6"/>
      <c r="U75" s="6"/>
      <c r="V75" s="6"/>
      <c r="W75" s="6"/>
      <c r="X75" s="6"/>
      <c r="Y75" s="6"/>
      <c r="Z75" s="6"/>
    </row>
    <row r="76" spans="1:26" ht="12.75" customHeight="1">
      <c r="A76" s="6"/>
      <c r="B76" s="20"/>
      <c r="C76" s="21"/>
      <c r="D76" s="21"/>
      <c r="E76" s="21"/>
      <c r="F76" s="21"/>
      <c r="G76" s="21"/>
      <c r="H76" s="21"/>
      <c r="I76" s="21"/>
      <c r="J76" s="21"/>
      <c r="K76" s="21"/>
      <c r="L76" s="21"/>
      <c r="M76" s="21"/>
      <c r="N76" s="21"/>
      <c r="O76" s="79"/>
      <c r="P76" s="6"/>
      <c r="Q76" s="6"/>
      <c r="R76" s="6"/>
      <c r="S76" s="6"/>
      <c r="T76" s="6"/>
      <c r="U76" s="6"/>
      <c r="V76" s="6"/>
      <c r="W76" s="6"/>
      <c r="X76" s="6"/>
      <c r="Y76" s="6"/>
      <c r="Z76" s="6"/>
    </row>
    <row r="77" spans="1:26" ht="12.75" customHeight="1">
      <c r="A77" s="6"/>
      <c r="B77" s="20"/>
      <c r="C77" s="21"/>
      <c r="D77" s="21"/>
      <c r="E77" s="21"/>
      <c r="F77" s="21"/>
      <c r="G77" s="21"/>
      <c r="H77" s="21"/>
      <c r="I77" s="21"/>
      <c r="J77" s="21"/>
      <c r="K77" s="21"/>
      <c r="L77" s="21"/>
      <c r="M77" s="21"/>
      <c r="N77" s="21"/>
      <c r="O77" s="79"/>
      <c r="P77" s="6"/>
      <c r="Q77" s="6"/>
      <c r="R77" s="6"/>
      <c r="S77" s="6"/>
      <c r="T77" s="6"/>
      <c r="U77" s="6"/>
      <c r="V77" s="6"/>
      <c r="W77" s="6"/>
      <c r="X77" s="6"/>
      <c r="Y77" s="6"/>
      <c r="Z77" s="6"/>
    </row>
    <row r="78" spans="1:26" ht="12.75" customHeight="1">
      <c r="A78" s="6"/>
      <c r="B78" s="20"/>
      <c r="C78" s="21"/>
      <c r="D78" s="21"/>
      <c r="E78" s="21"/>
      <c r="F78" s="21"/>
      <c r="G78" s="21"/>
      <c r="H78" s="21"/>
      <c r="I78" s="21"/>
      <c r="J78" s="21"/>
      <c r="K78" s="21"/>
      <c r="L78" s="21"/>
      <c r="M78" s="21"/>
      <c r="N78" s="21"/>
      <c r="O78" s="79"/>
      <c r="P78" s="6"/>
      <c r="Q78" s="6"/>
      <c r="R78" s="6"/>
      <c r="S78" s="6"/>
      <c r="T78" s="6"/>
      <c r="U78" s="6"/>
      <c r="V78" s="6"/>
      <c r="W78" s="6"/>
      <c r="X78" s="6"/>
      <c r="Y78" s="6"/>
      <c r="Z78" s="6"/>
    </row>
    <row r="79" spans="1:26" ht="12.75" customHeight="1">
      <c r="A79" s="6"/>
      <c r="B79" s="20"/>
      <c r="C79" s="21"/>
      <c r="D79" s="21"/>
      <c r="E79" s="21"/>
      <c r="F79" s="21"/>
      <c r="G79" s="21"/>
      <c r="H79" s="21"/>
      <c r="I79" s="21"/>
      <c r="J79" s="21"/>
      <c r="K79" s="21"/>
      <c r="L79" s="21"/>
      <c r="M79" s="21"/>
      <c r="N79" s="21"/>
      <c r="O79" s="79"/>
      <c r="P79" s="6"/>
      <c r="Q79" s="6"/>
      <c r="R79" s="6"/>
      <c r="S79" s="6"/>
      <c r="T79" s="6"/>
      <c r="U79" s="6"/>
      <c r="V79" s="6"/>
      <c r="W79" s="6"/>
      <c r="X79" s="6"/>
      <c r="Y79" s="6"/>
      <c r="Z79" s="6"/>
    </row>
    <row r="80" spans="1:26" ht="12.75" customHeight="1">
      <c r="A80" s="6"/>
      <c r="B80" s="20"/>
      <c r="C80" s="21"/>
      <c r="D80" s="21"/>
      <c r="E80" s="21"/>
      <c r="F80" s="21"/>
      <c r="G80" s="21"/>
      <c r="H80" s="21"/>
      <c r="I80" s="21"/>
      <c r="J80" s="21"/>
      <c r="K80" s="21"/>
      <c r="L80" s="21"/>
      <c r="M80" s="21"/>
      <c r="N80" s="21"/>
      <c r="O80" s="79"/>
      <c r="P80" s="6"/>
      <c r="Q80" s="6"/>
      <c r="R80" s="6"/>
      <c r="S80" s="6"/>
      <c r="T80" s="6"/>
      <c r="U80" s="6"/>
      <c r="V80" s="6"/>
      <c r="W80" s="6"/>
      <c r="X80" s="6"/>
      <c r="Y80" s="6"/>
      <c r="Z80" s="6"/>
    </row>
    <row r="81" spans="1:26" ht="12.75" customHeight="1">
      <c r="A81" s="6"/>
      <c r="B81" s="20"/>
      <c r="C81" s="21"/>
      <c r="D81" s="21"/>
      <c r="E81" s="21"/>
      <c r="F81" s="21"/>
      <c r="G81" s="21"/>
      <c r="H81" s="21"/>
      <c r="I81" s="21"/>
      <c r="J81" s="21"/>
      <c r="K81" s="21"/>
      <c r="L81" s="21"/>
      <c r="M81" s="21"/>
      <c r="N81" s="21"/>
      <c r="O81" s="79"/>
      <c r="P81" s="6"/>
      <c r="Q81" s="6"/>
      <c r="R81" s="6"/>
      <c r="S81" s="6"/>
      <c r="T81" s="6"/>
      <c r="U81" s="6"/>
      <c r="V81" s="6"/>
      <c r="W81" s="6"/>
      <c r="X81" s="6"/>
      <c r="Y81" s="6"/>
      <c r="Z81" s="6"/>
    </row>
    <row r="82" spans="1:26" ht="12.75" customHeight="1">
      <c r="A82" s="6"/>
      <c r="B82" s="20"/>
      <c r="C82" s="21"/>
      <c r="D82" s="21"/>
      <c r="E82" s="21"/>
      <c r="F82" s="21"/>
      <c r="G82" s="21"/>
      <c r="H82" s="21"/>
      <c r="I82" s="21"/>
      <c r="J82" s="21"/>
      <c r="K82" s="21"/>
      <c r="L82" s="21"/>
      <c r="M82" s="21"/>
      <c r="N82" s="21"/>
      <c r="O82" s="79"/>
      <c r="P82" s="6"/>
      <c r="Q82" s="6"/>
      <c r="R82" s="6"/>
      <c r="S82" s="6"/>
      <c r="T82" s="6"/>
      <c r="U82" s="6"/>
      <c r="V82" s="6"/>
      <c r="W82" s="6"/>
      <c r="X82" s="6"/>
      <c r="Y82" s="6"/>
      <c r="Z82" s="6"/>
    </row>
    <row r="83" spans="1:26" ht="12.75" customHeight="1">
      <c r="A83" s="6"/>
      <c r="B83" s="20"/>
      <c r="C83" s="21"/>
      <c r="D83" s="21"/>
      <c r="E83" s="21"/>
      <c r="F83" s="21"/>
      <c r="G83" s="21"/>
      <c r="H83" s="21"/>
      <c r="I83" s="21"/>
      <c r="J83" s="21"/>
      <c r="K83" s="21"/>
      <c r="L83" s="21"/>
      <c r="M83" s="21"/>
      <c r="N83" s="21"/>
      <c r="O83" s="79"/>
      <c r="P83" s="6"/>
      <c r="Q83" s="6"/>
      <c r="R83" s="6"/>
      <c r="S83" s="6"/>
      <c r="T83" s="6"/>
      <c r="U83" s="6"/>
      <c r="V83" s="6"/>
      <c r="W83" s="6"/>
      <c r="X83" s="6"/>
      <c r="Y83" s="6"/>
      <c r="Z83" s="6"/>
    </row>
    <row r="84" spans="1:26" ht="12.75" customHeight="1">
      <c r="A84" s="6"/>
      <c r="B84" s="20"/>
      <c r="C84" s="21"/>
      <c r="D84" s="21"/>
      <c r="E84" s="21"/>
      <c r="F84" s="21"/>
      <c r="G84" s="21"/>
      <c r="H84" s="21"/>
      <c r="I84" s="21"/>
      <c r="J84" s="21"/>
      <c r="K84" s="21"/>
      <c r="L84" s="21"/>
      <c r="M84" s="21"/>
      <c r="N84" s="21"/>
      <c r="O84" s="79"/>
      <c r="P84" s="6"/>
      <c r="Q84" s="6"/>
      <c r="R84" s="6"/>
      <c r="S84" s="6"/>
      <c r="T84" s="6"/>
      <c r="U84" s="6"/>
      <c r="V84" s="6"/>
      <c r="W84" s="6"/>
      <c r="X84" s="6"/>
      <c r="Y84" s="6"/>
      <c r="Z84" s="6"/>
    </row>
    <row r="85" spans="1:26" ht="12.75" customHeight="1">
      <c r="A85" s="6"/>
      <c r="B85" s="20"/>
      <c r="C85" s="21"/>
      <c r="D85" s="21"/>
      <c r="E85" s="21"/>
      <c r="F85" s="21"/>
      <c r="G85" s="21"/>
      <c r="H85" s="21"/>
      <c r="I85" s="21"/>
      <c r="J85" s="21"/>
      <c r="K85" s="21"/>
      <c r="L85" s="21"/>
      <c r="M85" s="21"/>
      <c r="N85" s="21"/>
      <c r="O85" s="79"/>
      <c r="P85" s="6"/>
      <c r="Q85" s="6"/>
      <c r="R85" s="6"/>
      <c r="S85" s="6"/>
      <c r="T85" s="6"/>
      <c r="U85" s="6"/>
      <c r="V85" s="6"/>
      <c r="W85" s="6"/>
      <c r="X85" s="6"/>
      <c r="Y85" s="6"/>
      <c r="Z85" s="6"/>
    </row>
    <row r="86" spans="1:26" ht="12.75" customHeight="1">
      <c r="A86" s="6"/>
      <c r="B86" s="20"/>
      <c r="C86" s="21"/>
      <c r="D86" s="21"/>
      <c r="E86" s="21"/>
      <c r="F86" s="21"/>
      <c r="G86" s="21"/>
      <c r="H86" s="21"/>
      <c r="I86" s="21"/>
      <c r="J86" s="21"/>
      <c r="K86" s="21"/>
      <c r="L86" s="21"/>
      <c r="M86" s="21"/>
      <c r="N86" s="21"/>
      <c r="O86" s="79"/>
      <c r="P86" s="6"/>
      <c r="Q86" s="6"/>
      <c r="R86" s="6"/>
      <c r="S86" s="6"/>
      <c r="T86" s="6"/>
      <c r="U86" s="6"/>
      <c r="V86" s="6"/>
      <c r="W86" s="6"/>
      <c r="X86" s="6"/>
      <c r="Y86" s="6"/>
      <c r="Z86" s="6"/>
    </row>
    <row r="87" spans="1:26" ht="12.75" customHeight="1">
      <c r="A87" s="6"/>
      <c r="B87" s="20"/>
      <c r="C87" s="21"/>
      <c r="D87" s="21"/>
      <c r="E87" s="21"/>
      <c r="F87" s="21"/>
      <c r="G87" s="21"/>
      <c r="H87" s="21"/>
      <c r="I87" s="21"/>
      <c r="J87" s="21"/>
      <c r="K87" s="21"/>
      <c r="L87" s="21"/>
      <c r="M87" s="21"/>
      <c r="N87" s="21"/>
      <c r="O87" s="79"/>
      <c r="P87" s="6"/>
      <c r="Q87" s="6"/>
      <c r="R87" s="6"/>
      <c r="S87" s="6"/>
      <c r="T87" s="6"/>
      <c r="U87" s="6"/>
      <c r="V87" s="6"/>
      <c r="W87" s="6"/>
      <c r="X87" s="6"/>
      <c r="Y87" s="6"/>
      <c r="Z87" s="6"/>
    </row>
    <row r="88" spans="1:26" ht="12.75" customHeight="1">
      <c r="A88" s="6"/>
      <c r="B88" s="20"/>
      <c r="C88" s="21"/>
      <c r="D88" s="21"/>
      <c r="E88" s="21"/>
      <c r="F88" s="21"/>
      <c r="G88" s="21"/>
      <c r="H88" s="21"/>
      <c r="I88" s="21"/>
      <c r="J88" s="21"/>
      <c r="K88" s="21"/>
      <c r="L88" s="21"/>
      <c r="M88" s="21"/>
      <c r="N88" s="21"/>
      <c r="O88" s="79"/>
      <c r="P88" s="6"/>
      <c r="Q88" s="6"/>
      <c r="R88" s="6"/>
      <c r="S88" s="6"/>
      <c r="T88" s="6"/>
      <c r="U88" s="6"/>
      <c r="V88" s="6"/>
      <c r="W88" s="6"/>
      <c r="X88" s="6"/>
      <c r="Y88" s="6"/>
      <c r="Z88" s="6"/>
    </row>
    <row r="89" spans="1:26" ht="12.75" customHeight="1">
      <c r="A89" s="6"/>
      <c r="B89" s="20"/>
      <c r="C89" s="21"/>
      <c r="D89" s="21"/>
      <c r="E89" s="21"/>
      <c r="F89" s="21"/>
      <c r="G89" s="21"/>
      <c r="H89" s="21"/>
      <c r="I89" s="21"/>
      <c r="J89" s="21"/>
      <c r="K89" s="21"/>
      <c r="L89" s="21"/>
      <c r="M89" s="21"/>
      <c r="N89" s="21"/>
      <c r="O89" s="79"/>
      <c r="P89" s="6"/>
      <c r="Q89" s="6"/>
      <c r="R89" s="6"/>
      <c r="S89" s="6"/>
      <c r="T89" s="6"/>
      <c r="U89" s="6"/>
      <c r="V89" s="6"/>
      <c r="W89" s="6"/>
      <c r="X89" s="6"/>
      <c r="Y89" s="6"/>
      <c r="Z89" s="6"/>
    </row>
    <row r="90" spans="1:26" ht="12.75" customHeight="1">
      <c r="A90" s="6"/>
      <c r="B90" s="20"/>
      <c r="C90" s="21"/>
      <c r="D90" s="21"/>
      <c r="E90" s="21"/>
      <c r="F90" s="21"/>
      <c r="G90" s="21"/>
      <c r="H90" s="21"/>
      <c r="I90" s="21"/>
      <c r="J90" s="21"/>
      <c r="K90" s="21"/>
      <c r="L90" s="21"/>
      <c r="M90" s="21"/>
      <c r="N90" s="21"/>
      <c r="O90" s="79"/>
      <c r="P90" s="6"/>
      <c r="Q90" s="6"/>
      <c r="R90" s="6"/>
      <c r="S90" s="6"/>
      <c r="T90" s="6"/>
      <c r="U90" s="6"/>
      <c r="V90" s="6"/>
      <c r="W90" s="6"/>
      <c r="X90" s="6"/>
      <c r="Y90" s="6"/>
      <c r="Z90" s="6"/>
    </row>
    <row r="91" spans="1:26" ht="12.75" customHeight="1">
      <c r="A91" s="6"/>
      <c r="B91" s="20"/>
      <c r="C91" s="21"/>
      <c r="D91" s="21"/>
      <c r="E91" s="21"/>
      <c r="F91" s="21"/>
      <c r="G91" s="21"/>
      <c r="H91" s="21"/>
      <c r="I91" s="21"/>
      <c r="J91" s="21"/>
      <c r="K91" s="21"/>
      <c r="L91" s="21"/>
      <c r="M91" s="21"/>
      <c r="N91" s="21"/>
      <c r="O91" s="79"/>
      <c r="P91" s="6"/>
      <c r="Q91" s="6"/>
      <c r="R91" s="6"/>
      <c r="S91" s="6"/>
      <c r="T91" s="6"/>
      <c r="U91" s="6"/>
      <c r="V91" s="6"/>
      <c r="W91" s="6"/>
      <c r="X91" s="6"/>
      <c r="Y91" s="6"/>
      <c r="Z91" s="6"/>
    </row>
    <row r="92" spans="1:26" ht="12.75" customHeight="1">
      <c r="A92" s="6"/>
      <c r="B92" s="20"/>
      <c r="C92" s="21"/>
      <c r="D92" s="21"/>
      <c r="E92" s="21"/>
      <c r="F92" s="21"/>
      <c r="G92" s="21"/>
      <c r="H92" s="21"/>
      <c r="I92" s="21"/>
      <c r="J92" s="21"/>
      <c r="K92" s="21"/>
      <c r="L92" s="21"/>
      <c r="M92" s="21"/>
      <c r="N92" s="21"/>
      <c r="O92" s="79"/>
      <c r="P92" s="6"/>
      <c r="Q92" s="6"/>
      <c r="R92" s="6"/>
      <c r="S92" s="6"/>
      <c r="T92" s="6"/>
      <c r="U92" s="6"/>
      <c r="V92" s="6"/>
      <c r="W92" s="6"/>
      <c r="X92" s="6"/>
      <c r="Y92" s="6"/>
      <c r="Z92" s="6"/>
    </row>
    <row r="93" spans="1:26" ht="12.75" customHeight="1">
      <c r="A93" s="6"/>
      <c r="B93" s="20"/>
      <c r="C93" s="21"/>
      <c r="D93" s="21"/>
      <c r="E93" s="21"/>
      <c r="F93" s="21"/>
      <c r="G93" s="21"/>
      <c r="H93" s="21"/>
      <c r="I93" s="21"/>
      <c r="J93" s="21"/>
      <c r="K93" s="21"/>
      <c r="L93" s="21"/>
      <c r="M93" s="21"/>
      <c r="N93" s="21"/>
      <c r="O93" s="79"/>
      <c r="P93" s="6"/>
      <c r="Q93" s="6"/>
      <c r="R93" s="6"/>
      <c r="S93" s="6"/>
      <c r="T93" s="6"/>
      <c r="U93" s="6"/>
      <c r="V93" s="6"/>
      <c r="W93" s="6"/>
      <c r="X93" s="6"/>
      <c r="Y93" s="6"/>
      <c r="Z93" s="6"/>
    </row>
    <row r="94" spans="1:26" ht="12.75" customHeight="1">
      <c r="A94" s="6"/>
      <c r="B94" s="20"/>
      <c r="C94" s="21"/>
      <c r="D94" s="21"/>
      <c r="E94" s="21"/>
      <c r="F94" s="21"/>
      <c r="G94" s="21"/>
      <c r="H94" s="21"/>
      <c r="I94" s="21"/>
      <c r="J94" s="21"/>
      <c r="K94" s="21"/>
      <c r="L94" s="21"/>
      <c r="M94" s="21"/>
      <c r="N94" s="21"/>
      <c r="O94" s="79"/>
      <c r="P94" s="6"/>
      <c r="Q94" s="6"/>
      <c r="R94" s="6"/>
      <c r="S94" s="6"/>
      <c r="T94" s="6"/>
      <c r="U94" s="6"/>
      <c r="V94" s="6"/>
      <c r="W94" s="6"/>
      <c r="X94" s="6"/>
      <c r="Y94" s="6"/>
      <c r="Z94" s="6"/>
    </row>
    <row r="95" spans="1:26" ht="12.75" customHeight="1">
      <c r="A95" s="6"/>
      <c r="B95" s="20"/>
      <c r="C95" s="21"/>
      <c r="D95" s="21"/>
      <c r="E95" s="21"/>
      <c r="F95" s="21"/>
      <c r="G95" s="21"/>
      <c r="H95" s="21"/>
      <c r="I95" s="21"/>
      <c r="J95" s="21"/>
      <c r="K95" s="21"/>
      <c r="L95" s="21"/>
      <c r="M95" s="21"/>
      <c r="N95" s="21"/>
      <c r="O95" s="79"/>
      <c r="P95" s="6"/>
      <c r="Q95" s="6"/>
      <c r="R95" s="6"/>
      <c r="S95" s="6"/>
      <c r="T95" s="6"/>
      <c r="U95" s="6"/>
      <c r="V95" s="6"/>
      <c r="W95" s="6"/>
      <c r="X95" s="6"/>
      <c r="Y95" s="6"/>
      <c r="Z95" s="6"/>
    </row>
    <row r="96" spans="1:26" ht="12.75" customHeight="1">
      <c r="A96" s="6"/>
      <c r="B96" s="20"/>
      <c r="C96" s="21"/>
      <c r="D96" s="21"/>
      <c r="E96" s="21"/>
      <c r="F96" s="21"/>
      <c r="G96" s="21"/>
      <c r="H96" s="21"/>
      <c r="I96" s="21"/>
      <c r="J96" s="21"/>
      <c r="K96" s="21"/>
      <c r="L96" s="21"/>
      <c r="M96" s="21"/>
      <c r="N96" s="21"/>
      <c r="O96" s="79"/>
      <c r="P96" s="6"/>
      <c r="Q96" s="6"/>
      <c r="R96" s="6"/>
      <c r="S96" s="6"/>
      <c r="T96" s="6"/>
      <c r="U96" s="6"/>
      <c r="V96" s="6"/>
      <c r="W96" s="6"/>
      <c r="X96" s="6"/>
      <c r="Y96" s="6"/>
      <c r="Z96" s="6"/>
    </row>
    <row r="97" spans="1:26" ht="12.75" customHeight="1">
      <c r="A97" s="6"/>
      <c r="B97" s="20"/>
      <c r="C97" s="21"/>
      <c r="D97" s="21"/>
      <c r="E97" s="21"/>
      <c r="F97" s="21"/>
      <c r="G97" s="21"/>
      <c r="H97" s="21"/>
      <c r="I97" s="21"/>
      <c r="J97" s="21"/>
      <c r="K97" s="21"/>
      <c r="L97" s="21"/>
      <c r="M97" s="21"/>
      <c r="N97" s="21"/>
      <c r="O97" s="79"/>
      <c r="P97" s="6"/>
      <c r="Q97" s="6"/>
      <c r="R97" s="6"/>
      <c r="S97" s="6"/>
      <c r="T97" s="6"/>
      <c r="U97" s="6"/>
      <c r="V97" s="6"/>
      <c r="W97" s="6"/>
      <c r="X97" s="6"/>
      <c r="Y97" s="6"/>
      <c r="Z97" s="6"/>
    </row>
    <row r="98" spans="1:26" ht="12.75" customHeight="1">
      <c r="A98" s="6"/>
      <c r="B98" s="20"/>
      <c r="C98" s="21"/>
      <c r="D98" s="21"/>
      <c r="E98" s="21"/>
      <c r="F98" s="21"/>
      <c r="G98" s="21"/>
      <c r="H98" s="21"/>
      <c r="I98" s="21"/>
      <c r="J98" s="21"/>
      <c r="K98" s="21"/>
      <c r="L98" s="21"/>
      <c r="M98" s="21"/>
      <c r="N98" s="21"/>
      <c r="O98" s="79"/>
      <c r="P98" s="6"/>
      <c r="Q98" s="6"/>
      <c r="R98" s="6"/>
      <c r="S98" s="6"/>
      <c r="T98" s="6"/>
      <c r="U98" s="6"/>
      <c r="V98" s="6"/>
      <c r="W98" s="6"/>
      <c r="X98" s="6"/>
      <c r="Y98" s="6"/>
      <c r="Z98" s="6"/>
    </row>
    <row r="99" spans="1:26" ht="12.75" customHeight="1">
      <c r="A99" s="6"/>
      <c r="B99" s="20"/>
      <c r="C99" s="21"/>
      <c r="D99" s="21"/>
      <c r="E99" s="21"/>
      <c r="F99" s="21"/>
      <c r="G99" s="21"/>
      <c r="H99" s="21"/>
      <c r="I99" s="21"/>
      <c r="J99" s="21"/>
      <c r="K99" s="21"/>
      <c r="L99" s="21"/>
      <c r="M99" s="21"/>
      <c r="N99" s="21"/>
      <c r="O99" s="79"/>
      <c r="P99" s="6"/>
      <c r="Q99" s="6"/>
      <c r="R99" s="6"/>
      <c r="S99" s="6"/>
      <c r="T99" s="6"/>
      <c r="U99" s="6"/>
      <c r="V99" s="6"/>
      <c r="W99" s="6"/>
      <c r="X99" s="6"/>
      <c r="Y99" s="6"/>
      <c r="Z99" s="6"/>
    </row>
    <row r="100" spans="1:26" ht="12.75" customHeight="1">
      <c r="A100" s="6"/>
      <c r="B100" s="20"/>
      <c r="C100" s="21"/>
      <c r="D100" s="21"/>
      <c r="E100" s="21"/>
      <c r="F100" s="21"/>
      <c r="G100" s="21"/>
      <c r="H100" s="21"/>
      <c r="I100" s="21"/>
      <c r="J100" s="21"/>
      <c r="K100" s="21"/>
      <c r="L100" s="21"/>
      <c r="M100" s="21"/>
      <c r="N100" s="21"/>
      <c r="O100" s="79"/>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21"/>
      <c r="K101" s="21"/>
      <c r="L101" s="21"/>
      <c r="M101" s="21"/>
      <c r="N101" s="21"/>
      <c r="O101" s="79"/>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21"/>
      <c r="K102" s="21"/>
      <c r="L102" s="21"/>
      <c r="M102" s="21"/>
      <c r="N102" s="21"/>
      <c r="O102" s="79"/>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21"/>
      <c r="K103" s="21"/>
      <c r="L103" s="21"/>
      <c r="M103" s="21"/>
      <c r="N103" s="21"/>
      <c r="O103" s="79"/>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21"/>
      <c r="K104" s="21"/>
      <c r="L104" s="21"/>
      <c r="M104" s="21"/>
      <c r="N104" s="21"/>
      <c r="O104" s="79"/>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21"/>
      <c r="K105" s="21"/>
      <c r="L105" s="21"/>
      <c r="M105" s="21"/>
      <c r="N105" s="21"/>
      <c r="O105" s="79"/>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21"/>
      <c r="K106" s="21"/>
      <c r="L106" s="21"/>
      <c r="M106" s="21"/>
      <c r="N106" s="21"/>
      <c r="O106" s="79"/>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21"/>
      <c r="K107" s="21"/>
      <c r="L107" s="21"/>
      <c r="M107" s="21"/>
      <c r="N107" s="21"/>
      <c r="O107" s="79"/>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21"/>
      <c r="K108" s="21"/>
      <c r="L108" s="21"/>
      <c r="M108" s="21"/>
      <c r="N108" s="21"/>
      <c r="O108" s="79"/>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21"/>
      <c r="K109" s="21"/>
      <c r="L109" s="21"/>
      <c r="M109" s="21"/>
      <c r="N109" s="21"/>
      <c r="O109" s="79"/>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21"/>
      <c r="K110" s="21"/>
      <c r="L110" s="21"/>
      <c r="M110" s="21"/>
      <c r="N110" s="21"/>
      <c r="O110" s="79"/>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21"/>
      <c r="K111" s="21"/>
      <c r="L111" s="21"/>
      <c r="M111" s="21"/>
      <c r="N111" s="21"/>
      <c r="O111" s="79"/>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21"/>
      <c r="K112" s="21"/>
      <c r="L112" s="21"/>
      <c r="M112" s="21"/>
      <c r="N112" s="21"/>
      <c r="O112" s="79"/>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21"/>
      <c r="K113" s="21"/>
      <c r="L113" s="21"/>
      <c r="M113" s="21"/>
      <c r="N113" s="21"/>
      <c r="O113" s="79"/>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21"/>
      <c r="K114" s="21"/>
      <c r="L114" s="21"/>
      <c r="M114" s="21"/>
      <c r="N114" s="21"/>
      <c r="O114" s="79"/>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21"/>
      <c r="K115" s="21"/>
      <c r="L115" s="21"/>
      <c r="M115" s="21"/>
      <c r="N115" s="21"/>
      <c r="O115" s="79"/>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21"/>
      <c r="K116" s="21"/>
      <c r="L116" s="21"/>
      <c r="M116" s="21"/>
      <c r="N116" s="21"/>
      <c r="O116" s="79"/>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21"/>
      <c r="K117" s="21"/>
      <c r="L117" s="21"/>
      <c r="M117" s="21"/>
      <c r="N117" s="21"/>
      <c r="O117" s="79"/>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21"/>
      <c r="K118" s="21"/>
      <c r="L118" s="21"/>
      <c r="M118" s="21"/>
      <c r="N118" s="21"/>
      <c r="O118" s="79"/>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21"/>
      <c r="K119" s="21"/>
      <c r="L119" s="21"/>
      <c r="M119" s="21"/>
      <c r="N119" s="21"/>
      <c r="O119" s="79"/>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21"/>
      <c r="K120" s="21"/>
      <c r="L120" s="21"/>
      <c r="M120" s="21"/>
      <c r="N120" s="21"/>
      <c r="O120" s="79"/>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21"/>
      <c r="K121" s="21"/>
      <c r="L121" s="21"/>
      <c r="M121" s="21"/>
      <c r="N121" s="21"/>
      <c r="O121" s="79"/>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21"/>
      <c r="K122" s="21"/>
      <c r="L122" s="21"/>
      <c r="M122" s="21"/>
      <c r="N122" s="21"/>
      <c r="O122" s="79"/>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21"/>
      <c r="K123" s="21"/>
      <c r="L123" s="21"/>
      <c r="M123" s="21"/>
      <c r="N123" s="21"/>
      <c r="O123" s="79"/>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21"/>
      <c r="K124" s="21"/>
      <c r="L124" s="21"/>
      <c r="M124" s="21"/>
      <c r="N124" s="21"/>
      <c r="O124" s="79"/>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21"/>
      <c r="K125" s="21"/>
      <c r="L125" s="21"/>
      <c r="M125" s="21"/>
      <c r="N125" s="21"/>
      <c r="O125" s="79"/>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21"/>
      <c r="K126" s="21"/>
      <c r="L126" s="21"/>
      <c r="M126" s="21"/>
      <c r="N126" s="21"/>
      <c r="O126" s="79"/>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21"/>
      <c r="K127" s="21"/>
      <c r="L127" s="21"/>
      <c r="M127" s="21"/>
      <c r="N127" s="21"/>
      <c r="O127" s="79"/>
      <c r="P127" s="6"/>
      <c r="Q127" s="6"/>
      <c r="R127" s="6"/>
      <c r="S127" s="6"/>
      <c r="T127" s="6"/>
      <c r="U127" s="6"/>
      <c r="V127" s="6"/>
      <c r="W127" s="6"/>
      <c r="X127" s="6"/>
      <c r="Y127" s="6"/>
      <c r="Z127" s="6"/>
    </row>
    <row r="128" spans="1:26" ht="12.75" customHeight="1">
      <c r="A128" s="6"/>
      <c r="B128" s="20"/>
      <c r="C128" s="21"/>
      <c r="D128" s="21"/>
      <c r="E128" s="21"/>
      <c r="F128" s="21"/>
      <c r="G128" s="21"/>
      <c r="H128" s="21"/>
      <c r="I128" s="21"/>
      <c r="J128" s="21"/>
      <c r="K128" s="21"/>
      <c r="L128" s="21"/>
      <c r="M128" s="21"/>
      <c r="N128" s="21"/>
      <c r="O128" s="79"/>
      <c r="P128" s="6"/>
      <c r="Q128" s="6"/>
      <c r="R128" s="6"/>
      <c r="S128" s="6"/>
      <c r="T128" s="6"/>
      <c r="U128" s="6"/>
      <c r="V128" s="6"/>
      <c r="W128" s="6"/>
      <c r="X128" s="6"/>
      <c r="Y128" s="6"/>
      <c r="Z128" s="6"/>
    </row>
    <row r="129" spans="1:26" ht="12.75" customHeight="1">
      <c r="A129" s="6"/>
      <c r="B129" s="20"/>
      <c r="C129" s="21"/>
      <c r="D129" s="21"/>
      <c r="E129" s="21"/>
      <c r="F129" s="21"/>
      <c r="G129" s="21"/>
      <c r="H129" s="21"/>
      <c r="I129" s="21"/>
      <c r="J129" s="21"/>
      <c r="K129" s="21"/>
      <c r="L129" s="21"/>
      <c r="M129" s="21"/>
      <c r="N129" s="21"/>
      <c r="O129" s="79"/>
      <c r="P129" s="6"/>
      <c r="Q129" s="6"/>
      <c r="R129" s="6"/>
      <c r="S129" s="6"/>
      <c r="T129" s="6"/>
      <c r="U129" s="6"/>
      <c r="V129" s="6"/>
      <c r="W129" s="6"/>
      <c r="X129" s="6"/>
      <c r="Y129" s="6"/>
      <c r="Z129" s="6"/>
    </row>
    <row r="130" spans="1:26" ht="12.75" customHeight="1">
      <c r="A130" s="6"/>
      <c r="B130" s="20"/>
      <c r="C130" s="21"/>
      <c r="D130" s="21"/>
      <c r="E130" s="21"/>
      <c r="F130" s="21"/>
      <c r="G130" s="21"/>
      <c r="H130" s="21"/>
      <c r="I130" s="21"/>
      <c r="J130" s="21"/>
      <c r="K130" s="21"/>
      <c r="L130" s="21"/>
      <c r="M130" s="21"/>
      <c r="N130" s="21"/>
      <c r="O130" s="79"/>
      <c r="P130" s="6"/>
      <c r="Q130" s="6"/>
      <c r="R130" s="6"/>
      <c r="S130" s="6"/>
      <c r="T130" s="6"/>
      <c r="U130" s="6"/>
      <c r="V130" s="6"/>
      <c r="W130" s="6"/>
      <c r="X130" s="6"/>
      <c r="Y130" s="6"/>
      <c r="Z130" s="6"/>
    </row>
    <row r="131" spans="1:26" ht="12.75" customHeight="1">
      <c r="A131" s="6"/>
      <c r="B131" s="20"/>
      <c r="C131" s="21"/>
      <c r="D131" s="21"/>
      <c r="E131" s="21"/>
      <c r="F131" s="21"/>
      <c r="G131" s="21"/>
      <c r="H131" s="21"/>
      <c r="I131" s="21"/>
      <c r="J131" s="21"/>
      <c r="K131" s="21"/>
      <c r="L131" s="21"/>
      <c r="M131" s="21"/>
      <c r="N131" s="21"/>
      <c r="O131" s="79"/>
      <c r="P131" s="6"/>
      <c r="Q131" s="6"/>
      <c r="R131" s="6"/>
      <c r="S131" s="6"/>
      <c r="T131" s="6"/>
      <c r="U131" s="6"/>
      <c r="V131" s="6"/>
      <c r="W131" s="6"/>
      <c r="X131" s="6"/>
      <c r="Y131" s="6"/>
      <c r="Z131" s="6"/>
    </row>
    <row r="132" spans="1:26" ht="12.75" customHeight="1">
      <c r="A132" s="6"/>
      <c r="B132" s="20"/>
      <c r="C132" s="21"/>
      <c r="D132" s="21"/>
      <c r="E132" s="21"/>
      <c r="F132" s="21"/>
      <c r="G132" s="21"/>
      <c r="H132" s="21"/>
      <c r="I132" s="21"/>
      <c r="J132" s="21"/>
      <c r="K132" s="21"/>
      <c r="L132" s="21"/>
      <c r="M132" s="21"/>
      <c r="N132" s="21"/>
      <c r="O132" s="79"/>
      <c r="P132" s="6"/>
      <c r="Q132" s="6"/>
      <c r="R132" s="6"/>
      <c r="S132" s="6"/>
      <c r="T132" s="6"/>
      <c r="U132" s="6"/>
      <c r="V132" s="6"/>
      <c r="W132" s="6"/>
      <c r="X132" s="6"/>
      <c r="Y132" s="6"/>
      <c r="Z132" s="6"/>
    </row>
    <row r="133" spans="1:26" ht="12.75" customHeight="1">
      <c r="A133" s="6"/>
      <c r="B133" s="20"/>
      <c r="C133" s="21"/>
      <c r="D133" s="21"/>
      <c r="E133" s="21"/>
      <c r="F133" s="21"/>
      <c r="G133" s="21"/>
      <c r="H133" s="21"/>
      <c r="I133" s="21"/>
      <c r="J133" s="21"/>
      <c r="K133" s="21"/>
      <c r="L133" s="21"/>
      <c r="M133" s="21"/>
      <c r="N133" s="21"/>
      <c r="O133" s="79"/>
      <c r="P133" s="6"/>
      <c r="Q133" s="6"/>
      <c r="R133" s="6"/>
      <c r="S133" s="6"/>
      <c r="T133" s="6"/>
      <c r="U133" s="6"/>
      <c r="V133" s="6"/>
      <c r="W133" s="6"/>
      <c r="X133" s="6"/>
      <c r="Y133" s="6"/>
      <c r="Z133" s="6"/>
    </row>
    <row r="134" spans="1:26" ht="12.75" customHeight="1">
      <c r="A134" s="6"/>
      <c r="B134" s="20"/>
      <c r="C134" s="21"/>
      <c r="D134" s="21"/>
      <c r="E134" s="21"/>
      <c r="F134" s="21"/>
      <c r="G134" s="21"/>
      <c r="H134" s="21"/>
      <c r="I134" s="21"/>
      <c r="J134" s="21"/>
      <c r="K134" s="21"/>
      <c r="L134" s="21"/>
      <c r="M134" s="21"/>
      <c r="N134" s="21"/>
      <c r="O134" s="79"/>
      <c r="P134" s="6"/>
      <c r="Q134" s="6"/>
      <c r="R134" s="6"/>
      <c r="S134" s="6"/>
      <c r="T134" s="6"/>
      <c r="U134" s="6"/>
      <c r="V134" s="6"/>
      <c r="W134" s="6"/>
      <c r="X134" s="6"/>
      <c r="Y134" s="6"/>
      <c r="Z134" s="6"/>
    </row>
    <row r="135" spans="1:26" ht="12.75" customHeight="1">
      <c r="A135" s="6"/>
      <c r="B135" s="20"/>
      <c r="C135" s="21"/>
      <c r="D135" s="21"/>
      <c r="E135" s="21"/>
      <c r="F135" s="21"/>
      <c r="G135" s="21"/>
      <c r="H135" s="21"/>
      <c r="I135" s="21"/>
      <c r="J135" s="21"/>
      <c r="K135" s="21"/>
      <c r="L135" s="21"/>
      <c r="M135" s="21"/>
      <c r="N135" s="21"/>
      <c r="O135" s="79"/>
      <c r="P135" s="6"/>
      <c r="Q135" s="6"/>
      <c r="R135" s="6"/>
      <c r="S135" s="6"/>
      <c r="T135" s="6"/>
      <c r="U135" s="6"/>
      <c r="V135" s="6"/>
      <c r="W135" s="6"/>
      <c r="X135" s="6"/>
      <c r="Y135" s="6"/>
      <c r="Z135" s="6"/>
    </row>
    <row r="136" spans="1:26" ht="12.75" customHeight="1">
      <c r="A136" s="6"/>
      <c r="B136" s="20"/>
      <c r="C136" s="21"/>
      <c r="D136" s="21"/>
      <c r="E136" s="21"/>
      <c r="F136" s="21"/>
      <c r="G136" s="21"/>
      <c r="H136" s="21"/>
      <c r="I136" s="21"/>
      <c r="J136" s="21"/>
      <c r="K136" s="21"/>
      <c r="L136" s="21"/>
      <c r="M136" s="21"/>
      <c r="N136" s="21"/>
      <c r="O136" s="79"/>
      <c r="P136" s="6"/>
      <c r="Q136" s="6"/>
      <c r="R136" s="6"/>
      <c r="S136" s="6"/>
      <c r="T136" s="6"/>
      <c r="U136" s="6"/>
      <c r="V136" s="6"/>
      <c r="W136" s="6"/>
      <c r="X136" s="6"/>
      <c r="Y136" s="6"/>
      <c r="Z136" s="6"/>
    </row>
    <row r="137" spans="1:26" ht="12.75" customHeight="1">
      <c r="A137" s="6"/>
      <c r="B137" s="20"/>
      <c r="C137" s="21"/>
      <c r="D137" s="21"/>
      <c r="E137" s="21"/>
      <c r="F137" s="21"/>
      <c r="G137" s="21"/>
      <c r="H137" s="21"/>
      <c r="I137" s="21"/>
      <c r="J137" s="21"/>
      <c r="K137" s="21"/>
      <c r="L137" s="21"/>
      <c r="M137" s="21"/>
      <c r="N137" s="21"/>
      <c r="O137" s="79"/>
      <c r="P137" s="6"/>
      <c r="Q137" s="6"/>
      <c r="R137" s="6"/>
      <c r="S137" s="6"/>
      <c r="T137" s="6"/>
      <c r="U137" s="6"/>
      <c r="V137" s="6"/>
      <c r="W137" s="6"/>
      <c r="X137" s="6"/>
      <c r="Y137" s="6"/>
      <c r="Z137" s="6"/>
    </row>
    <row r="138" spans="1:26" ht="12.75" customHeight="1">
      <c r="A138" s="6"/>
      <c r="B138" s="20"/>
      <c r="C138" s="21"/>
      <c r="D138" s="21"/>
      <c r="E138" s="21"/>
      <c r="F138" s="21"/>
      <c r="G138" s="21"/>
      <c r="H138" s="21"/>
      <c r="I138" s="21"/>
      <c r="J138" s="21"/>
      <c r="K138" s="21"/>
      <c r="L138" s="21"/>
      <c r="M138" s="21"/>
      <c r="N138" s="21"/>
      <c r="O138" s="79"/>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conditionalFormatting sqref="D30">
    <cfRule type="cellIs" dxfId="158" priority="1" operator="lessThan">
      <formula>1</formula>
    </cfRule>
  </conditionalFormatting>
  <conditionalFormatting sqref="D30">
    <cfRule type="cellIs" dxfId="157" priority="2" operator="greaterThanOrEqual">
      <formula>1</formula>
    </cfRule>
  </conditionalFormatting>
  <conditionalFormatting sqref="D32">
    <cfRule type="cellIs" dxfId="156" priority="3" operator="lessThan">
      <formula>1</formula>
    </cfRule>
  </conditionalFormatting>
  <conditionalFormatting sqref="D32">
    <cfRule type="cellIs" dxfId="155" priority="4" operator="greaterThanOrEqual">
      <formula>1</formula>
    </cfRule>
  </conditionalFormatting>
  <conditionalFormatting sqref="D22">
    <cfRule type="cellIs" dxfId="154" priority="5" operator="greaterThan">
      <formula>$D$17</formula>
    </cfRule>
  </conditionalFormatting>
  <conditionalFormatting sqref="D23">
    <cfRule type="cellIs" dxfId="153" priority="6" operator="greaterThan">
      <formula>$D$18</formula>
    </cfRule>
  </conditionalFormatting>
  <conditionalFormatting sqref="D33">
    <cfRule type="cellIs" dxfId="152" priority="7" operator="equal">
      <formula>"N/A"</formula>
    </cfRule>
  </conditionalFormatting>
  <conditionalFormatting sqref="D33">
    <cfRule type="cellIs" dxfId="151" priority="8" operator="equal">
      <formula>"FAIL"</formula>
    </cfRule>
  </conditionalFormatting>
  <conditionalFormatting sqref="D33">
    <cfRule type="cellIs" dxfId="150" priority="9" operator="equal">
      <formula>"PASS"</formula>
    </cfRule>
  </conditionalFormatting>
  <dataValidations count="2">
    <dataValidation type="list" allowBlank="1" showInputMessage="1" showErrorMessage="1" prompt="Select Material - " sqref="D4">
      <formula1>"Steel,Aluminium 1,Composite AIP,Comp (IAD Test)"</formula1>
    </dataValidation>
    <dataValidation type="list" allowBlank="1" showInputMessage="1" showErrorMessage="1" prompt="Select Material - " sqref="C4">
      <formula1>Materials</formula1>
    </dataValidation>
  </dataValidations>
  <pageMargins left="0.7" right="0.7" top="0.75" bottom="0.75" header="0" footer="0"/>
  <pageSetup orientation="landscape"/>
  <drawing r:id="rId1"/>
  <legacyDrawing r:id="rId2"/>
</worksheet>
</file>

<file path=xl/worksheets/sheet17.xml><?xml version="1.0" encoding="utf-8"?>
<worksheet xmlns="http://schemas.openxmlformats.org/spreadsheetml/2006/main" xmlns:r="http://schemas.openxmlformats.org/officeDocument/2006/relationships">
  <dimension ref="A1:AO1000"/>
  <sheetViews>
    <sheetView showGridLines="0" topLeftCell="A56" workbookViewId="0">
      <selection activeCell="D72" sqref="D72"/>
    </sheetView>
  </sheetViews>
  <sheetFormatPr defaultColWidth="14.42578125" defaultRowHeight="15" customHeight="1"/>
  <cols>
    <col min="1" max="38" width="5" customWidth="1"/>
    <col min="39" max="41" width="9.140625" customWidth="1"/>
  </cols>
  <sheetData>
    <row r="1" spans="1:41" ht="12.75" customHeight="1">
      <c r="A1" s="335" t="s">
        <v>374</v>
      </c>
      <c r="B1" s="282"/>
      <c r="C1" s="282"/>
      <c r="D1" s="282"/>
      <c r="E1" s="282"/>
      <c r="F1" s="282"/>
      <c r="G1" s="282"/>
      <c r="H1" s="282"/>
      <c r="I1" s="282"/>
      <c r="J1" s="282"/>
      <c r="K1" s="282"/>
      <c r="L1" s="282"/>
      <c r="M1" s="282"/>
      <c r="N1" s="282"/>
      <c r="O1" s="282"/>
      <c r="P1" s="282"/>
      <c r="Q1" s="282"/>
      <c r="R1" s="282"/>
      <c r="S1" s="283"/>
      <c r="T1" s="335" t="s">
        <v>375</v>
      </c>
      <c r="U1" s="282"/>
      <c r="V1" s="282"/>
      <c r="W1" s="282"/>
      <c r="X1" s="282"/>
      <c r="Y1" s="282"/>
      <c r="Z1" s="282"/>
      <c r="AA1" s="282"/>
      <c r="AB1" s="282"/>
      <c r="AC1" s="282"/>
      <c r="AD1" s="282"/>
      <c r="AE1" s="282"/>
      <c r="AF1" s="282"/>
      <c r="AG1" s="282"/>
      <c r="AH1" s="282"/>
      <c r="AI1" s="282"/>
      <c r="AJ1" s="282"/>
      <c r="AK1" s="282"/>
      <c r="AL1" s="283"/>
    </row>
    <row r="2" spans="1:41" ht="12.75" customHeight="1">
      <c r="A2" s="23"/>
      <c r="B2" s="6"/>
      <c r="C2" s="6"/>
      <c r="D2" s="6"/>
      <c r="E2" s="6"/>
      <c r="F2" s="6"/>
      <c r="G2" s="6"/>
      <c r="H2" s="6"/>
      <c r="I2" s="6"/>
      <c r="J2" s="6"/>
      <c r="K2" s="6"/>
      <c r="L2" s="6"/>
      <c r="M2" s="6"/>
      <c r="N2" s="6"/>
      <c r="O2" s="6"/>
      <c r="P2" s="6"/>
      <c r="Q2" s="6"/>
      <c r="R2" s="6"/>
      <c r="S2" s="24"/>
      <c r="T2" s="23"/>
      <c r="U2" s="6"/>
      <c r="V2" s="6"/>
      <c r="W2" s="6"/>
      <c r="X2" s="6"/>
      <c r="Y2" s="6"/>
      <c r="Z2" s="6"/>
      <c r="AA2" s="6"/>
      <c r="AB2" s="6"/>
      <c r="AC2" s="6"/>
      <c r="AD2" s="6"/>
      <c r="AE2" s="6"/>
      <c r="AF2" s="6"/>
      <c r="AG2" s="6"/>
      <c r="AH2" s="6"/>
      <c r="AI2" s="6"/>
      <c r="AJ2" s="6"/>
      <c r="AK2" s="6"/>
      <c r="AL2" s="24"/>
      <c r="AM2" s="34" t="s">
        <v>131</v>
      </c>
      <c r="AN2" s="34"/>
      <c r="AO2" s="34"/>
    </row>
    <row r="3" spans="1:41"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3" t="s">
        <v>34</v>
      </c>
      <c r="W3" s="316" t="str">
        <f>IF('Cover Sheet'!W14:AC14&gt;0,'Cover Sheet'!W14:AC14,"")</f>
        <v/>
      </c>
      <c r="X3" s="287"/>
      <c r="Y3" s="287"/>
      <c r="Z3" s="287"/>
      <c r="AA3" s="287"/>
      <c r="AB3" s="287"/>
      <c r="AC3" s="287"/>
      <c r="AD3" t="s">
        <v>35</v>
      </c>
      <c r="AH3" s="316" t="str">
        <f>IF('Cover Sheet'!AH14:AL14&gt;0,'Cover Sheet'!AH14:AL14,"")</f>
        <v/>
      </c>
      <c r="AI3" s="287"/>
      <c r="AJ3" s="287"/>
      <c r="AK3" s="287"/>
      <c r="AL3" s="280"/>
      <c r="AM3" s="23"/>
    </row>
    <row r="4" spans="1:41" ht="12.75" customHeight="1">
      <c r="A4" s="23"/>
      <c r="B4" s="6"/>
      <c r="C4" s="6"/>
      <c r="D4" s="6"/>
      <c r="E4" s="6"/>
      <c r="F4" s="6"/>
      <c r="G4" s="6"/>
      <c r="H4" s="6"/>
      <c r="I4" s="6"/>
      <c r="J4" s="6"/>
      <c r="K4" s="6"/>
      <c r="L4" s="6"/>
      <c r="M4" s="6"/>
      <c r="N4" s="6"/>
      <c r="O4" s="6"/>
      <c r="P4" s="6"/>
      <c r="Q4" s="6"/>
      <c r="R4" s="6"/>
      <c r="S4" s="24"/>
      <c r="T4" s="23"/>
      <c r="U4" s="6"/>
      <c r="V4" s="6"/>
      <c r="W4" s="6"/>
      <c r="X4" s="6"/>
      <c r="Y4" s="6"/>
      <c r="Z4" s="6"/>
      <c r="AA4" s="6"/>
      <c r="AB4" s="6"/>
      <c r="AC4" s="6"/>
      <c r="AD4" s="6"/>
      <c r="AE4" s="6"/>
      <c r="AF4" s="6"/>
      <c r="AG4" s="6"/>
      <c r="AH4" s="6"/>
      <c r="AI4" s="6"/>
      <c r="AJ4" s="6"/>
      <c r="AK4" s="6"/>
      <c r="AL4" s="24"/>
    </row>
    <row r="5" spans="1:41" ht="12.75" customHeight="1">
      <c r="A5" s="327"/>
      <c r="B5" s="328"/>
      <c r="C5" s="328"/>
      <c r="D5" s="328"/>
      <c r="E5" s="328"/>
      <c r="F5" s="328"/>
      <c r="G5" s="328"/>
      <c r="H5" s="328"/>
      <c r="I5" s="328"/>
      <c r="J5" s="328"/>
      <c r="K5" s="328"/>
      <c r="L5" s="328"/>
      <c r="M5" s="328"/>
      <c r="N5" s="328"/>
      <c r="O5" s="328"/>
      <c r="P5" s="328"/>
      <c r="Q5" s="328"/>
      <c r="R5" s="328"/>
      <c r="S5" s="329"/>
      <c r="T5" s="18"/>
      <c r="U5" s="19"/>
      <c r="V5" s="19"/>
      <c r="W5" s="19"/>
      <c r="X5" s="19"/>
      <c r="Y5" s="19"/>
      <c r="Z5" s="19"/>
      <c r="AA5" s="19"/>
      <c r="AB5" s="19"/>
      <c r="AC5" s="19"/>
      <c r="AD5" s="19"/>
      <c r="AE5" s="19"/>
      <c r="AF5" s="19"/>
      <c r="AG5" s="19"/>
      <c r="AH5" s="19"/>
      <c r="AI5" s="19"/>
      <c r="AJ5" s="19"/>
      <c r="AK5" s="19"/>
      <c r="AL5" s="77"/>
    </row>
    <row r="6" spans="1:41" ht="12.75" customHeight="1">
      <c r="A6" s="126"/>
      <c r="B6" s="127"/>
      <c r="C6" s="127"/>
      <c r="D6" s="127"/>
      <c r="E6" s="127"/>
      <c r="F6" s="127"/>
      <c r="G6" s="127"/>
      <c r="H6" s="127"/>
      <c r="I6" s="127"/>
      <c r="J6" s="127"/>
      <c r="K6" s="127"/>
      <c r="L6" s="127"/>
      <c r="M6" s="127"/>
      <c r="N6" s="127"/>
      <c r="O6" s="127"/>
      <c r="P6" s="127"/>
      <c r="Q6" s="127"/>
      <c r="R6" s="127"/>
      <c r="S6" s="128"/>
      <c r="T6" s="20"/>
      <c r="U6" s="21"/>
      <c r="V6" s="21"/>
      <c r="W6" s="21"/>
      <c r="X6" s="21"/>
      <c r="Y6" s="21"/>
      <c r="Z6" s="21"/>
      <c r="AA6" s="21"/>
      <c r="AB6" s="21"/>
      <c r="AC6" s="21"/>
      <c r="AD6" s="21"/>
      <c r="AE6" s="21"/>
      <c r="AF6" s="21"/>
      <c r="AG6" s="21"/>
      <c r="AH6" s="21"/>
      <c r="AI6" s="21"/>
      <c r="AJ6" s="21"/>
      <c r="AK6" s="21"/>
      <c r="AL6" s="79"/>
    </row>
    <row r="7" spans="1:41" ht="12.75" customHeight="1">
      <c r="A7" s="126"/>
      <c r="B7" s="127"/>
      <c r="C7" s="127"/>
      <c r="D7" s="127"/>
      <c r="E7" s="127"/>
      <c r="F7" s="127"/>
      <c r="G7" s="127"/>
      <c r="H7" s="127"/>
      <c r="I7" s="127"/>
      <c r="J7" s="127"/>
      <c r="K7" s="127"/>
      <c r="L7" s="127"/>
      <c r="M7" s="127"/>
      <c r="N7" s="127"/>
      <c r="O7" s="127"/>
      <c r="P7" s="127"/>
      <c r="Q7" s="127"/>
      <c r="R7" s="127"/>
      <c r="S7" s="128"/>
      <c r="T7" s="20"/>
      <c r="U7" s="21"/>
      <c r="V7" s="21"/>
      <c r="W7" s="21"/>
      <c r="X7" s="21"/>
      <c r="Y7" s="21"/>
      <c r="Z7" s="21"/>
      <c r="AA7" s="21"/>
      <c r="AB7" s="21"/>
      <c r="AC7" s="21"/>
      <c r="AD7" s="21"/>
      <c r="AE7" s="21"/>
      <c r="AF7" s="21"/>
      <c r="AG7" s="21"/>
      <c r="AH7" s="21"/>
      <c r="AI7" s="21"/>
      <c r="AJ7" s="21"/>
      <c r="AK7" s="21"/>
      <c r="AL7" s="79"/>
    </row>
    <row r="8" spans="1:41" ht="12.75" customHeight="1">
      <c r="A8" s="126"/>
      <c r="B8" s="127"/>
      <c r="C8" s="127"/>
      <c r="D8" s="127"/>
      <c r="E8" s="127"/>
      <c r="F8" s="127"/>
      <c r="G8" s="127"/>
      <c r="H8" s="127"/>
      <c r="I8" s="127"/>
      <c r="J8" s="127"/>
      <c r="K8" s="127"/>
      <c r="L8" s="127"/>
      <c r="M8" s="127"/>
      <c r="N8" s="127"/>
      <c r="O8" s="127"/>
      <c r="P8" s="127"/>
      <c r="Q8" s="127"/>
      <c r="R8" s="127"/>
      <c r="S8" s="128"/>
      <c r="T8" s="20"/>
      <c r="U8" s="21"/>
      <c r="V8" s="21"/>
      <c r="W8" s="21"/>
      <c r="X8" s="21"/>
      <c r="Y8" s="21"/>
      <c r="Z8" s="21"/>
      <c r="AA8" s="21"/>
      <c r="AB8" s="21"/>
      <c r="AC8" s="21"/>
      <c r="AD8" s="21"/>
      <c r="AE8" s="21"/>
      <c r="AF8" s="21"/>
      <c r="AG8" s="21"/>
      <c r="AH8" s="21"/>
      <c r="AI8" s="21"/>
      <c r="AJ8" s="21"/>
      <c r="AK8" s="21"/>
      <c r="AL8" s="79"/>
    </row>
    <row r="9" spans="1:41" ht="12.75" customHeight="1">
      <c r="A9" s="126"/>
      <c r="B9" s="127"/>
      <c r="C9" s="127"/>
      <c r="D9" s="127"/>
      <c r="E9" s="127"/>
      <c r="F9" s="21"/>
      <c r="G9" s="21"/>
      <c r="H9" s="127"/>
      <c r="I9" s="127"/>
      <c r="J9" s="127"/>
      <c r="K9" s="127"/>
      <c r="L9" s="127"/>
      <c r="M9" s="127"/>
      <c r="N9" s="127"/>
      <c r="O9" s="127"/>
      <c r="P9" s="127"/>
      <c r="Q9" s="127"/>
      <c r="R9" s="127"/>
      <c r="S9" s="128"/>
      <c r="T9" s="20"/>
      <c r="U9" s="21"/>
      <c r="V9" s="21"/>
      <c r="W9" s="21"/>
      <c r="X9" s="21"/>
      <c r="Y9" s="21"/>
      <c r="Z9" s="21"/>
      <c r="AA9" s="21"/>
      <c r="AB9" s="21"/>
      <c r="AC9" s="21"/>
      <c r="AD9" s="21"/>
      <c r="AE9" s="21"/>
      <c r="AF9" s="21"/>
      <c r="AG9" s="21"/>
      <c r="AH9" s="21"/>
      <c r="AI9" s="21"/>
      <c r="AJ9" s="21"/>
      <c r="AK9" s="21"/>
      <c r="AL9" s="79"/>
    </row>
    <row r="10" spans="1:41" ht="12.75" customHeight="1">
      <c r="A10" s="126"/>
      <c r="B10" s="127"/>
      <c r="C10" s="127"/>
      <c r="D10" s="127"/>
      <c r="E10" s="127"/>
      <c r="F10" s="127"/>
      <c r="G10" s="127"/>
      <c r="H10" s="127"/>
      <c r="I10" s="127"/>
      <c r="J10" s="127"/>
      <c r="K10" s="127"/>
      <c r="L10" s="127"/>
      <c r="M10" s="127"/>
      <c r="N10" s="127"/>
      <c r="O10" s="127"/>
      <c r="P10" s="127"/>
      <c r="Q10" s="127"/>
      <c r="R10" s="127"/>
      <c r="S10" s="128"/>
      <c r="T10" s="20"/>
      <c r="U10" s="21"/>
      <c r="V10" s="21"/>
      <c r="W10" s="21"/>
      <c r="X10" s="21"/>
      <c r="Y10" s="21"/>
      <c r="Z10" s="21"/>
      <c r="AA10" s="21"/>
      <c r="AB10" s="21"/>
      <c r="AC10" s="21"/>
      <c r="AD10" s="21"/>
      <c r="AE10" s="21"/>
      <c r="AF10" s="21"/>
      <c r="AG10" s="21"/>
      <c r="AH10" s="21"/>
      <c r="AI10" s="21"/>
      <c r="AJ10" s="21"/>
      <c r="AK10" s="21"/>
      <c r="AL10" s="79"/>
    </row>
    <row r="11" spans="1:41" ht="12.75" customHeight="1">
      <c r="A11" s="126"/>
      <c r="B11" s="127"/>
      <c r="C11" s="127"/>
      <c r="D11" s="127"/>
      <c r="E11" s="127"/>
      <c r="F11" s="127"/>
      <c r="G11" s="129" t="s">
        <v>377</v>
      </c>
      <c r="H11" s="127"/>
      <c r="I11" s="127"/>
      <c r="J11" s="127"/>
      <c r="K11" s="127"/>
      <c r="L11" s="127"/>
      <c r="M11" s="127"/>
      <c r="N11" s="127"/>
      <c r="O11" s="127"/>
      <c r="P11" s="127"/>
      <c r="Q11" s="127"/>
      <c r="R11" s="127"/>
      <c r="S11" s="128"/>
      <c r="T11" s="20"/>
      <c r="U11" s="21"/>
      <c r="V11" s="21"/>
      <c r="W11" s="21"/>
      <c r="X11" s="129"/>
      <c r="Y11" s="21"/>
      <c r="Z11" s="129" t="s">
        <v>377</v>
      </c>
      <c r="AA11" s="21"/>
      <c r="AB11" s="21"/>
      <c r="AC11" s="21"/>
      <c r="AD11" s="21"/>
      <c r="AE11" s="21"/>
      <c r="AF11" s="21"/>
      <c r="AG11" s="21"/>
      <c r="AH11" s="21"/>
      <c r="AI11" s="21"/>
      <c r="AJ11" s="21"/>
      <c r="AK11" s="21"/>
      <c r="AL11" s="79"/>
    </row>
    <row r="12" spans="1:41" ht="12.75" customHeight="1">
      <c r="A12" s="126"/>
      <c r="B12" s="127"/>
      <c r="C12" s="127"/>
      <c r="D12" s="127"/>
      <c r="E12" s="127"/>
      <c r="F12" s="127"/>
      <c r="G12" s="127"/>
      <c r="H12" s="127"/>
      <c r="I12" s="127"/>
      <c r="J12" s="127"/>
      <c r="K12" s="127"/>
      <c r="L12" s="127"/>
      <c r="M12" s="127"/>
      <c r="N12" s="127"/>
      <c r="O12" s="127"/>
      <c r="P12" s="127"/>
      <c r="Q12" s="127"/>
      <c r="R12" s="127"/>
      <c r="S12" s="128"/>
      <c r="T12" s="20"/>
      <c r="U12" s="21"/>
      <c r="V12" s="21"/>
      <c r="W12" s="21"/>
      <c r="X12" s="21"/>
      <c r="Y12" s="21"/>
      <c r="Z12" s="21"/>
      <c r="AA12" s="21"/>
      <c r="AB12" s="21"/>
      <c r="AC12" s="21"/>
      <c r="AD12" s="21"/>
      <c r="AE12" s="21"/>
      <c r="AF12" s="21"/>
      <c r="AG12" s="21"/>
      <c r="AH12" s="21"/>
      <c r="AI12" s="21"/>
      <c r="AJ12" s="21"/>
      <c r="AK12" s="21"/>
      <c r="AL12" s="79"/>
    </row>
    <row r="13" spans="1:41" ht="12.75" customHeight="1">
      <c r="A13" s="126"/>
      <c r="B13" s="127"/>
      <c r="C13" s="127"/>
      <c r="D13" s="127"/>
      <c r="E13" s="127"/>
      <c r="F13" s="127"/>
      <c r="G13" s="129" t="s">
        <v>378</v>
      </c>
      <c r="H13" s="127"/>
      <c r="I13" s="127"/>
      <c r="J13" s="127"/>
      <c r="K13" s="127"/>
      <c r="L13" s="127"/>
      <c r="M13" s="127"/>
      <c r="N13" s="127"/>
      <c r="O13" s="127"/>
      <c r="P13" s="127"/>
      <c r="Q13" s="127"/>
      <c r="R13" s="127"/>
      <c r="S13" s="128"/>
      <c r="T13" s="20"/>
      <c r="U13" s="21"/>
      <c r="V13" s="21"/>
      <c r="W13" s="21"/>
      <c r="X13" s="21"/>
      <c r="Y13" s="21"/>
      <c r="Z13" s="129" t="s">
        <v>378</v>
      </c>
      <c r="AA13" s="21"/>
      <c r="AB13" s="21"/>
      <c r="AC13" s="21"/>
      <c r="AD13" s="21"/>
      <c r="AE13" s="21"/>
      <c r="AF13" s="21"/>
      <c r="AG13" s="21"/>
      <c r="AH13" s="21"/>
      <c r="AI13" s="21"/>
      <c r="AJ13" s="21"/>
      <c r="AK13" s="21"/>
      <c r="AL13" s="79"/>
    </row>
    <row r="14" spans="1:41" ht="12.75" customHeight="1">
      <c r="A14" s="126"/>
      <c r="B14" s="127"/>
      <c r="C14" s="127"/>
      <c r="D14" s="127"/>
      <c r="E14" s="127"/>
      <c r="F14" s="127"/>
      <c r="G14" s="127"/>
      <c r="H14" s="127"/>
      <c r="I14" s="127"/>
      <c r="J14" s="127"/>
      <c r="K14" s="127"/>
      <c r="L14" s="127"/>
      <c r="M14" s="127"/>
      <c r="N14" s="127"/>
      <c r="O14" s="127"/>
      <c r="P14" s="127"/>
      <c r="Q14" s="127"/>
      <c r="R14" s="127"/>
      <c r="S14" s="128"/>
      <c r="T14" s="20"/>
      <c r="U14" s="21"/>
      <c r="V14" s="21"/>
      <c r="W14" s="21"/>
      <c r="X14" s="21"/>
      <c r="Y14" s="21"/>
      <c r="Z14" s="21"/>
      <c r="AA14" s="21"/>
      <c r="AB14" s="21"/>
      <c r="AC14" s="21"/>
      <c r="AD14" s="21"/>
      <c r="AE14" s="21"/>
      <c r="AF14" s="21"/>
      <c r="AG14" s="21"/>
      <c r="AH14" s="21"/>
      <c r="AI14" s="21"/>
      <c r="AJ14" s="21"/>
      <c r="AK14" s="21"/>
      <c r="AL14" s="79"/>
    </row>
    <row r="15" spans="1:41" ht="12.75" customHeight="1">
      <c r="A15" s="126"/>
      <c r="B15" s="127"/>
      <c r="C15" s="127"/>
      <c r="D15" s="127"/>
      <c r="E15" s="127"/>
      <c r="F15" s="127"/>
      <c r="G15" s="127"/>
      <c r="H15" s="127"/>
      <c r="I15" s="127"/>
      <c r="J15" s="127"/>
      <c r="K15" s="127"/>
      <c r="L15" s="127"/>
      <c r="M15" s="127"/>
      <c r="N15" s="127"/>
      <c r="O15" s="127"/>
      <c r="P15" s="127"/>
      <c r="Q15" s="127"/>
      <c r="R15" s="127"/>
      <c r="S15" s="128"/>
      <c r="T15" s="20"/>
      <c r="U15" s="21"/>
      <c r="V15" s="21"/>
      <c r="W15" s="21"/>
      <c r="X15" s="21"/>
      <c r="Y15" s="21"/>
      <c r="Z15" s="21"/>
      <c r="AA15" s="21"/>
      <c r="AB15" s="21"/>
      <c r="AC15" s="21"/>
      <c r="AD15" s="21"/>
      <c r="AE15" s="21"/>
      <c r="AF15" s="21"/>
      <c r="AG15" s="21"/>
      <c r="AH15" s="21"/>
      <c r="AI15" s="21"/>
      <c r="AJ15" s="21"/>
      <c r="AK15" s="21"/>
      <c r="AL15" s="79"/>
    </row>
    <row r="16" spans="1:41" ht="12.75" customHeight="1">
      <c r="A16" s="126"/>
      <c r="B16" s="127"/>
      <c r="C16" s="127"/>
      <c r="D16" s="127"/>
      <c r="E16" s="127"/>
      <c r="F16" s="127"/>
      <c r="G16" s="127"/>
      <c r="H16" s="127"/>
      <c r="I16" s="127"/>
      <c r="J16" s="127"/>
      <c r="K16" s="127"/>
      <c r="L16" s="127"/>
      <c r="M16" s="127"/>
      <c r="N16" s="127"/>
      <c r="O16" s="127"/>
      <c r="P16" s="127"/>
      <c r="Q16" s="127"/>
      <c r="R16" s="127"/>
      <c r="S16" s="128"/>
      <c r="T16" s="20"/>
      <c r="U16" s="21"/>
      <c r="V16" s="21"/>
      <c r="W16" s="21"/>
      <c r="X16" s="21"/>
      <c r="Y16" s="21"/>
      <c r="Z16" s="21"/>
      <c r="AA16" s="21"/>
      <c r="AB16" s="21"/>
      <c r="AC16" s="21"/>
      <c r="AD16" s="21"/>
      <c r="AE16" s="21"/>
      <c r="AF16" s="21"/>
      <c r="AG16" s="21"/>
      <c r="AH16" s="21"/>
      <c r="AI16" s="21"/>
      <c r="AJ16" s="21"/>
      <c r="AK16" s="21"/>
      <c r="AL16" s="79"/>
    </row>
    <row r="17" spans="1:38" ht="12.75" customHeight="1">
      <c r="A17" s="126"/>
      <c r="B17" s="127"/>
      <c r="C17" s="127"/>
      <c r="D17" s="127"/>
      <c r="E17" s="127"/>
      <c r="F17" s="127"/>
      <c r="G17" s="127"/>
      <c r="H17" s="127"/>
      <c r="I17" s="127"/>
      <c r="J17" s="127"/>
      <c r="K17" s="127"/>
      <c r="L17" s="127"/>
      <c r="M17" s="127"/>
      <c r="N17" s="127"/>
      <c r="O17" s="127"/>
      <c r="P17" s="127"/>
      <c r="Q17" s="127"/>
      <c r="R17" s="127"/>
      <c r="S17" s="128"/>
      <c r="T17" s="20"/>
      <c r="U17" s="21"/>
      <c r="V17" s="21"/>
      <c r="W17" s="21"/>
      <c r="X17" s="21"/>
      <c r="Y17" s="21"/>
      <c r="Z17" s="21"/>
      <c r="AA17" s="21"/>
      <c r="AB17" s="21"/>
      <c r="AC17" s="21"/>
      <c r="AD17" s="21"/>
      <c r="AE17" s="21"/>
      <c r="AF17" s="21"/>
      <c r="AG17" s="21"/>
      <c r="AH17" s="21"/>
      <c r="AI17" s="21"/>
      <c r="AJ17" s="21"/>
      <c r="AK17" s="21"/>
      <c r="AL17" s="79"/>
    </row>
    <row r="18" spans="1:38" ht="12.75" customHeight="1">
      <c r="A18" s="130"/>
      <c r="B18" s="131"/>
      <c r="C18" s="131"/>
      <c r="D18" s="131"/>
      <c r="E18" s="29"/>
      <c r="F18" s="29"/>
      <c r="G18" s="131"/>
      <c r="H18" s="29"/>
      <c r="I18" s="131"/>
      <c r="J18" s="131"/>
      <c r="K18" s="131"/>
      <c r="L18" s="131"/>
      <c r="M18" s="131"/>
      <c r="N18" s="131"/>
      <c r="O18" s="131"/>
      <c r="P18" s="131"/>
      <c r="Q18" s="131"/>
      <c r="R18" s="131"/>
      <c r="S18" s="132"/>
      <c r="T18" s="28"/>
      <c r="U18" s="29"/>
      <c r="V18" s="29"/>
      <c r="W18" s="29"/>
      <c r="X18" s="29"/>
      <c r="Y18" s="29"/>
      <c r="Z18" s="29"/>
      <c r="AA18" s="29"/>
      <c r="AB18" s="29"/>
      <c r="AC18" s="29"/>
      <c r="AD18" s="29"/>
      <c r="AE18" s="29"/>
      <c r="AF18" s="29"/>
      <c r="AG18" s="29"/>
      <c r="AH18" s="29"/>
      <c r="AI18" s="29"/>
      <c r="AJ18" s="29"/>
      <c r="AK18" s="29"/>
      <c r="AL18" s="135"/>
    </row>
    <row r="19" spans="1:38" ht="12.75" customHeight="1">
      <c r="A19" s="133" t="s">
        <v>380</v>
      </c>
      <c r="B19" s="134"/>
      <c r="C19" s="134"/>
      <c r="D19" s="134"/>
      <c r="E19" s="134"/>
      <c r="F19" s="134"/>
      <c r="G19" s="134"/>
      <c r="H19" s="134"/>
      <c r="I19" s="134"/>
      <c r="J19" s="134"/>
      <c r="K19" s="134"/>
      <c r="L19" s="134"/>
      <c r="M19" s="134"/>
      <c r="N19" s="134"/>
      <c r="O19" s="134"/>
      <c r="P19" s="134"/>
      <c r="Q19" s="134"/>
      <c r="R19" s="134"/>
      <c r="S19" s="136"/>
      <c r="T19" s="133" t="s">
        <v>381</v>
      </c>
      <c r="U19" s="6"/>
      <c r="V19" s="6"/>
      <c r="W19" s="6"/>
      <c r="X19" s="6"/>
      <c r="Y19" s="6"/>
      <c r="Z19" s="6"/>
      <c r="AA19" s="6"/>
      <c r="AB19" s="6"/>
      <c r="AC19" s="6"/>
      <c r="AD19" s="6"/>
      <c r="AE19" s="6"/>
      <c r="AF19" s="6"/>
      <c r="AG19" s="6"/>
      <c r="AH19" s="6"/>
      <c r="AI19" s="6"/>
      <c r="AJ19" s="6"/>
      <c r="AK19" s="6"/>
      <c r="AL19" s="24"/>
    </row>
    <row r="20" spans="1:38" ht="12.75" customHeight="1">
      <c r="A20" s="137"/>
      <c r="B20" s="134"/>
      <c r="C20" s="134"/>
      <c r="D20" s="134"/>
      <c r="E20" s="134"/>
      <c r="F20" s="134"/>
      <c r="G20" s="134"/>
      <c r="H20" s="134"/>
      <c r="I20" s="134"/>
      <c r="J20" s="134"/>
      <c r="K20" s="134"/>
      <c r="L20" s="134"/>
      <c r="M20" s="134"/>
      <c r="N20" s="134"/>
      <c r="O20" s="134"/>
      <c r="P20" s="134"/>
      <c r="Q20" s="134"/>
      <c r="R20" s="134"/>
      <c r="S20" s="136"/>
      <c r="T20" s="23"/>
      <c r="U20" s="6"/>
      <c r="V20" s="6"/>
      <c r="W20" s="6"/>
      <c r="X20" s="6"/>
      <c r="Y20" s="6"/>
      <c r="Z20" s="6"/>
      <c r="AA20" s="6"/>
      <c r="AB20" s="6"/>
      <c r="AC20" s="6"/>
      <c r="AD20" s="6"/>
      <c r="AE20" s="6"/>
      <c r="AF20" s="6"/>
      <c r="AG20" s="6"/>
      <c r="AH20" s="6"/>
      <c r="AI20" s="6"/>
      <c r="AJ20" s="6"/>
      <c r="AK20" s="6"/>
      <c r="AL20" s="24"/>
    </row>
    <row r="21" spans="1:38" ht="12.75" customHeight="1">
      <c r="A21" s="123"/>
      <c r="B21" s="124"/>
      <c r="C21" s="124"/>
      <c r="D21" s="124"/>
      <c r="E21" s="124"/>
      <c r="F21" s="124"/>
      <c r="G21" s="124"/>
      <c r="H21" s="124"/>
      <c r="I21" s="124"/>
      <c r="J21" s="124"/>
      <c r="K21" s="124"/>
      <c r="L21" s="124"/>
      <c r="M21" s="124"/>
      <c r="N21" s="124"/>
      <c r="O21" s="124"/>
      <c r="P21" s="124"/>
      <c r="Q21" s="124"/>
      <c r="R21" s="124"/>
      <c r="S21" s="125"/>
      <c r="T21" s="18"/>
      <c r="U21" s="19"/>
      <c r="V21" s="19"/>
      <c r="W21" s="19"/>
      <c r="X21" s="19"/>
      <c r="Y21" s="19"/>
      <c r="Z21" s="19"/>
      <c r="AA21" s="19"/>
      <c r="AB21" s="19"/>
      <c r="AC21" s="19"/>
      <c r="AD21" s="19"/>
      <c r="AE21" s="19"/>
      <c r="AF21" s="19"/>
      <c r="AG21" s="19"/>
      <c r="AH21" s="19"/>
      <c r="AI21" s="19"/>
      <c r="AJ21" s="19"/>
      <c r="AK21" s="19"/>
      <c r="AL21" s="77"/>
    </row>
    <row r="22" spans="1:38" ht="12.75" customHeight="1">
      <c r="A22" s="126"/>
      <c r="B22" s="127"/>
      <c r="C22" s="127"/>
      <c r="D22" s="127"/>
      <c r="E22" s="127"/>
      <c r="F22" s="127"/>
      <c r="G22" s="127"/>
      <c r="H22" s="127"/>
      <c r="I22" s="127"/>
      <c r="J22" s="127"/>
      <c r="K22" s="127"/>
      <c r="L22" s="127"/>
      <c r="M22" s="127"/>
      <c r="N22" s="127"/>
      <c r="O22" s="127"/>
      <c r="P22" s="127"/>
      <c r="Q22" s="127"/>
      <c r="R22" s="127"/>
      <c r="S22" s="128"/>
      <c r="T22" s="20"/>
      <c r="U22" s="21"/>
      <c r="V22" s="21"/>
      <c r="W22" s="21"/>
      <c r="X22" s="21"/>
      <c r="Y22" s="21"/>
      <c r="Z22" s="21"/>
      <c r="AA22" s="21"/>
      <c r="AB22" s="21"/>
      <c r="AC22" s="21"/>
      <c r="AD22" s="21"/>
      <c r="AE22" s="21"/>
      <c r="AF22" s="21"/>
      <c r="AG22" s="21"/>
      <c r="AH22" s="21"/>
      <c r="AI22" s="21"/>
      <c r="AJ22" s="21"/>
      <c r="AK22" s="21"/>
      <c r="AL22" s="79"/>
    </row>
    <row r="23" spans="1:38" ht="12.75" customHeight="1">
      <c r="A23" s="126"/>
      <c r="B23" s="127"/>
      <c r="C23" s="127"/>
      <c r="D23" s="127"/>
      <c r="E23" s="127"/>
      <c r="F23" s="127"/>
      <c r="G23" s="127"/>
      <c r="H23" s="127"/>
      <c r="I23" s="127"/>
      <c r="J23" s="127"/>
      <c r="K23" s="127"/>
      <c r="L23" s="127"/>
      <c r="M23" s="127"/>
      <c r="N23" s="127"/>
      <c r="O23" s="127"/>
      <c r="P23" s="127"/>
      <c r="Q23" s="127"/>
      <c r="R23" s="127"/>
      <c r="S23" s="128"/>
      <c r="T23" s="20"/>
      <c r="U23" s="21"/>
      <c r="V23" s="21"/>
      <c r="W23" s="21"/>
      <c r="X23" s="21"/>
      <c r="Y23" s="21"/>
      <c r="Z23" s="21"/>
      <c r="AA23" s="21"/>
      <c r="AB23" s="21"/>
      <c r="AC23" s="21"/>
      <c r="AD23" s="21"/>
      <c r="AE23" s="21"/>
      <c r="AF23" s="21"/>
      <c r="AG23" s="21"/>
      <c r="AH23" s="21"/>
      <c r="AI23" s="21"/>
      <c r="AJ23" s="21"/>
      <c r="AK23" s="21"/>
      <c r="AL23" s="79"/>
    </row>
    <row r="24" spans="1:38" ht="12.75" customHeight="1">
      <c r="A24" s="126"/>
      <c r="B24" s="127"/>
      <c r="C24" s="127"/>
      <c r="D24" s="127"/>
      <c r="E24" s="127"/>
      <c r="F24" s="127"/>
      <c r="G24" s="127"/>
      <c r="H24" s="127"/>
      <c r="I24" s="127"/>
      <c r="J24" s="127"/>
      <c r="K24" s="127"/>
      <c r="L24" s="127"/>
      <c r="M24" s="127"/>
      <c r="N24" s="127"/>
      <c r="O24" s="127"/>
      <c r="P24" s="127"/>
      <c r="Q24" s="127"/>
      <c r="R24" s="127"/>
      <c r="S24" s="128"/>
      <c r="T24" s="20"/>
      <c r="U24" s="21"/>
      <c r="V24" s="21"/>
      <c r="W24" s="21"/>
      <c r="X24" s="21"/>
      <c r="Y24" s="21"/>
      <c r="Z24" s="21"/>
      <c r="AA24" s="21"/>
      <c r="AB24" s="21"/>
      <c r="AC24" s="21"/>
      <c r="AD24" s="21"/>
      <c r="AE24" s="21"/>
      <c r="AF24" s="21"/>
      <c r="AG24" s="21"/>
      <c r="AH24" s="21"/>
      <c r="AI24" s="21"/>
      <c r="AJ24" s="21"/>
      <c r="AK24" s="21"/>
      <c r="AL24" s="79"/>
    </row>
    <row r="25" spans="1:38" ht="12.75" customHeight="1">
      <c r="A25" s="126"/>
      <c r="B25" s="127"/>
      <c r="C25" s="127"/>
      <c r="D25" s="127"/>
      <c r="E25" s="127"/>
      <c r="F25" s="127"/>
      <c r="G25" s="127"/>
      <c r="H25" s="127"/>
      <c r="I25" s="127"/>
      <c r="J25" s="127"/>
      <c r="K25" s="127"/>
      <c r="L25" s="127"/>
      <c r="M25" s="127"/>
      <c r="N25" s="127"/>
      <c r="O25" s="127"/>
      <c r="P25" s="127"/>
      <c r="Q25" s="127"/>
      <c r="R25" s="127"/>
      <c r="S25" s="128"/>
      <c r="T25" s="20"/>
      <c r="U25" s="21"/>
      <c r="V25" s="21"/>
      <c r="W25" s="21"/>
      <c r="X25" s="21"/>
      <c r="Y25" s="21"/>
      <c r="Z25" s="21"/>
      <c r="AA25" s="21"/>
      <c r="AB25" s="21"/>
      <c r="AC25" s="21"/>
      <c r="AD25" s="21"/>
      <c r="AE25" s="21"/>
      <c r="AF25" s="21"/>
      <c r="AG25" s="21"/>
      <c r="AH25" s="21"/>
      <c r="AI25" s="21"/>
      <c r="AJ25" s="21"/>
      <c r="AK25" s="21"/>
      <c r="AL25" s="79"/>
    </row>
    <row r="26" spans="1:38" ht="12.75" customHeight="1">
      <c r="A26" s="126"/>
      <c r="B26" s="127"/>
      <c r="C26" s="127"/>
      <c r="D26" s="127"/>
      <c r="E26" s="127"/>
      <c r="F26" s="127"/>
      <c r="G26" s="127"/>
      <c r="H26" s="127"/>
      <c r="I26" s="127"/>
      <c r="J26" s="127"/>
      <c r="K26" s="127"/>
      <c r="L26" s="127"/>
      <c r="M26" s="127"/>
      <c r="N26" s="127"/>
      <c r="O26" s="127"/>
      <c r="P26" s="127"/>
      <c r="Q26" s="127"/>
      <c r="R26" s="127"/>
      <c r="S26" s="128"/>
      <c r="T26" s="20"/>
      <c r="U26" s="21"/>
      <c r="V26" s="21"/>
      <c r="W26" s="21"/>
      <c r="X26" s="21"/>
      <c r="Y26" s="21"/>
      <c r="Z26" s="21"/>
      <c r="AA26" s="21"/>
      <c r="AB26" s="21"/>
      <c r="AC26" s="21"/>
      <c r="AD26" s="21"/>
      <c r="AE26" s="21"/>
      <c r="AF26" s="21"/>
      <c r="AG26" s="21"/>
      <c r="AH26" s="21"/>
      <c r="AI26" s="21"/>
      <c r="AJ26" s="21"/>
      <c r="AK26" s="21"/>
      <c r="AL26" s="79"/>
    </row>
    <row r="27" spans="1:38" ht="12.75" customHeight="1">
      <c r="A27" s="126"/>
      <c r="B27" s="127"/>
      <c r="C27" s="127"/>
      <c r="D27" s="127"/>
      <c r="E27" s="127"/>
      <c r="F27" s="127"/>
      <c r="G27" s="127"/>
      <c r="H27" s="127"/>
      <c r="I27" s="127"/>
      <c r="J27" s="127"/>
      <c r="K27" s="127"/>
      <c r="L27" s="127"/>
      <c r="M27" s="127"/>
      <c r="N27" s="127"/>
      <c r="O27" s="127"/>
      <c r="P27" s="127"/>
      <c r="Q27" s="127"/>
      <c r="R27" s="127"/>
      <c r="S27" s="128"/>
      <c r="T27" s="20"/>
      <c r="U27" s="21"/>
      <c r="V27" s="21"/>
      <c r="W27" s="21"/>
      <c r="X27" s="21"/>
      <c r="Y27" s="21"/>
      <c r="Z27" s="21"/>
      <c r="AA27" s="21"/>
      <c r="AB27" s="21"/>
      <c r="AC27" s="21"/>
      <c r="AD27" s="21"/>
      <c r="AE27" s="21"/>
      <c r="AF27" s="21"/>
      <c r="AG27" s="21"/>
      <c r="AH27" s="21"/>
      <c r="AI27" s="21"/>
      <c r="AJ27" s="21"/>
      <c r="AK27" s="21"/>
      <c r="AL27" s="79"/>
    </row>
    <row r="28" spans="1:38" ht="12.75" customHeight="1">
      <c r="A28" s="126"/>
      <c r="B28" s="127"/>
      <c r="C28" s="127"/>
      <c r="D28" s="127"/>
      <c r="E28" s="127"/>
      <c r="F28" s="127"/>
      <c r="G28" s="127"/>
      <c r="H28" s="127"/>
      <c r="I28" s="127"/>
      <c r="J28" s="127"/>
      <c r="K28" s="127"/>
      <c r="L28" s="127"/>
      <c r="M28" s="127"/>
      <c r="N28" s="127"/>
      <c r="O28" s="127"/>
      <c r="P28" s="127"/>
      <c r="Q28" s="127"/>
      <c r="R28" s="127"/>
      <c r="S28" s="128"/>
      <c r="T28" s="20"/>
      <c r="U28" s="21"/>
      <c r="V28" s="21"/>
      <c r="W28" s="21"/>
      <c r="X28" s="21"/>
      <c r="Y28" s="21"/>
      <c r="Z28" s="21"/>
      <c r="AA28" s="21"/>
      <c r="AB28" s="21"/>
      <c r="AC28" s="21"/>
      <c r="AD28" s="21"/>
      <c r="AE28" s="21"/>
      <c r="AF28" s="21"/>
      <c r="AG28" s="21"/>
      <c r="AH28" s="21"/>
      <c r="AI28" s="21"/>
      <c r="AJ28" s="21"/>
      <c r="AK28" s="21"/>
      <c r="AL28" s="79"/>
    </row>
    <row r="29" spans="1:38" ht="12.75" customHeight="1">
      <c r="A29" s="126"/>
      <c r="B29" s="127"/>
      <c r="C29" s="127"/>
      <c r="D29" s="127"/>
      <c r="E29" s="127"/>
      <c r="F29" s="127"/>
      <c r="G29" s="127"/>
      <c r="H29" s="127"/>
      <c r="I29" s="127"/>
      <c r="J29" s="127"/>
      <c r="K29" s="127"/>
      <c r="L29" s="127"/>
      <c r="M29" s="127"/>
      <c r="N29" s="127"/>
      <c r="O29" s="127"/>
      <c r="P29" s="127"/>
      <c r="Q29" s="127"/>
      <c r="R29" s="127"/>
      <c r="S29" s="128"/>
      <c r="T29" s="20"/>
      <c r="U29" s="21"/>
      <c r="V29" s="21"/>
      <c r="W29" s="21"/>
      <c r="X29" s="21"/>
      <c r="Y29" s="21"/>
      <c r="Z29" s="21"/>
      <c r="AA29" s="21"/>
      <c r="AB29" s="21"/>
      <c r="AC29" s="21"/>
      <c r="AD29" s="21"/>
      <c r="AE29" s="21"/>
      <c r="AF29" s="21"/>
      <c r="AG29" s="21"/>
      <c r="AH29" s="21"/>
      <c r="AI29" s="21"/>
      <c r="AJ29" s="21"/>
      <c r="AK29" s="21"/>
      <c r="AL29" s="79"/>
    </row>
    <row r="30" spans="1:38" ht="12.75" customHeight="1">
      <c r="A30" s="126"/>
      <c r="B30" s="127"/>
      <c r="C30" s="127"/>
      <c r="D30" s="127"/>
      <c r="E30" s="127"/>
      <c r="F30" s="127"/>
      <c r="G30" s="127"/>
      <c r="H30" s="127"/>
      <c r="I30" s="127"/>
      <c r="J30" s="127"/>
      <c r="K30" s="127"/>
      <c r="L30" s="127"/>
      <c r="M30" s="127"/>
      <c r="N30" s="127"/>
      <c r="O30" s="127"/>
      <c r="P30" s="127"/>
      <c r="Q30" s="127"/>
      <c r="R30" s="127"/>
      <c r="S30" s="128"/>
      <c r="T30" s="20"/>
      <c r="U30" s="21"/>
      <c r="V30" s="21"/>
      <c r="W30" s="21"/>
      <c r="X30" s="21"/>
      <c r="Y30" s="21"/>
      <c r="Z30" s="21"/>
      <c r="AA30" s="21"/>
      <c r="AB30" s="21"/>
      <c r="AC30" s="21"/>
      <c r="AD30" s="21"/>
      <c r="AE30" s="21"/>
      <c r="AF30" s="21"/>
      <c r="AG30" s="21"/>
      <c r="AH30" s="21"/>
      <c r="AI30" s="21"/>
      <c r="AJ30" s="21"/>
      <c r="AK30" s="21"/>
      <c r="AL30" s="79"/>
    </row>
    <row r="31" spans="1:38" ht="12.75" customHeight="1">
      <c r="A31" s="126"/>
      <c r="B31" s="127"/>
      <c r="C31" s="127"/>
      <c r="D31" s="127"/>
      <c r="E31" s="127"/>
      <c r="F31" s="127"/>
      <c r="G31" s="127"/>
      <c r="H31" s="127"/>
      <c r="I31" s="127"/>
      <c r="J31" s="127"/>
      <c r="K31" s="127"/>
      <c r="L31" s="127"/>
      <c r="M31" s="127"/>
      <c r="N31" s="127"/>
      <c r="O31" s="127"/>
      <c r="P31" s="127"/>
      <c r="Q31" s="127"/>
      <c r="R31" s="127"/>
      <c r="S31" s="128"/>
      <c r="T31" s="20"/>
      <c r="U31" s="21"/>
      <c r="V31" s="21"/>
      <c r="W31" s="21"/>
      <c r="X31" s="21"/>
      <c r="Y31" s="21"/>
      <c r="Z31" s="21"/>
      <c r="AA31" s="21"/>
      <c r="AB31" s="21"/>
      <c r="AC31" s="21"/>
      <c r="AD31" s="21"/>
      <c r="AE31" s="21"/>
      <c r="AF31" s="21"/>
      <c r="AG31" s="21"/>
      <c r="AH31" s="21"/>
      <c r="AI31" s="21"/>
      <c r="AJ31" s="21"/>
      <c r="AK31" s="21"/>
      <c r="AL31" s="79"/>
    </row>
    <row r="32" spans="1:38" ht="12.75" customHeight="1">
      <c r="A32" s="126"/>
      <c r="B32" s="127"/>
      <c r="C32" s="127"/>
      <c r="D32" s="127"/>
      <c r="E32" s="21"/>
      <c r="F32" s="21"/>
      <c r="G32" s="129" t="s">
        <v>382</v>
      </c>
      <c r="H32" s="127"/>
      <c r="I32" s="127"/>
      <c r="J32" s="127"/>
      <c r="K32" s="127"/>
      <c r="L32" s="127"/>
      <c r="M32" s="127"/>
      <c r="N32" s="127"/>
      <c r="O32" s="127"/>
      <c r="P32" s="127"/>
      <c r="Q32" s="127"/>
      <c r="R32" s="127"/>
      <c r="S32" s="128"/>
      <c r="T32" s="20"/>
      <c r="U32" s="21"/>
      <c r="V32" s="21"/>
      <c r="W32" s="21"/>
      <c r="X32" s="21"/>
      <c r="Y32" s="21"/>
      <c r="Z32" s="129" t="s">
        <v>382</v>
      </c>
      <c r="AA32" s="21"/>
      <c r="AB32" s="21"/>
      <c r="AC32" s="21"/>
      <c r="AD32" s="21"/>
      <c r="AE32" s="21"/>
      <c r="AF32" s="21"/>
      <c r="AG32" s="21"/>
      <c r="AH32" s="21"/>
      <c r="AI32" s="21"/>
      <c r="AJ32" s="21"/>
      <c r="AK32" s="21"/>
      <c r="AL32" s="79"/>
    </row>
    <row r="33" spans="1:38" ht="12.75" customHeight="1">
      <c r="A33" s="126"/>
      <c r="B33" s="127"/>
      <c r="C33" s="127"/>
      <c r="D33" s="129"/>
      <c r="E33" s="21"/>
      <c r="F33" s="127"/>
      <c r="G33" s="21"/>
      <c r="H33" s="127"/>
      <c r="I33" s="127"/>
      <c r="J33" s="127"/>
      <c r="K33" s="127"/>
      <c r="L33" s="127"/>
      <c r="M33" s="127"/>
      <c r="N33" s="127"/>
      <c r="O33" s="127"/>
      <c r="P33" s="127"/>
      <c r="Q33" s="127"/>
      <c r="R33" s="127"/>
      <c r="S33" s="128"/>
      <c r="T33" s="20"/>
      <c r="U33" s="21"/>
      <c r="V33" s="21"/>
      <c r="W33" s="21"/>
      <c r="X33" s="21"/>
      <c r="Y33" s="21"/>
      <c r="Z33" s="21"/>
      <c r="AA33" s="21"/>
      <c r="AB33" s="21"/>
      <c r="AC33" s="21"/>
      <c r="AD33" s="21"/>
      <c r="AE33" s="21"/>
      <c r="AF33" s="21"/>
      <c r="AG33" s="21"/>
      <c r="AH33" s="21"/>
      <c r="AI33" s="21"/>
      <c r="AJ33" s="21"/>
      <c r="AK33" s="21"/>
      <c r="AL33" s="79"/>
    </row>
    <row r="34" spans="1:38" ht="12.75" customHeight="1">
      <c r="A34" s="126"/>
      <c r="B34" s="127"/>
      <c r="C34" s="127"/>
      <c r="D34" s="127"/>
      <c r="E34" s="127"/>
      <c r="F34" s="127"/>
      <c r="G34" s="129" t="s">
        <v>383</v>
      </c>
      <c r="H34" s="127"/>
      <c r="I34" s="127"/>
      <c r="J34" s="127"/>
      <c r="K34" s="127"/>
      <c r="L34" s="127"/>
      <c r="M34" s="127"/>
      <c r="N34" s="127"/>
      <c r="O34" s="127"/>
      <c r="P34" s="127"/>
      <c r="Q34" s="127"/>
      <c r="R34" s="127"/>
      <c r="S34" s="128"/>
      <c r="T34" s="20"/>
      <c r="U34" s="21"/>
      <c r="V34" s="21"/>
      <c r="W34" s="21"/>
      <c r="X34" s="21"/>
      <c r="Y34" s="21"/>
      <c r="Z34" s="129" t="s">
        <v>383</v>
      </c>
      <c r="AA34" s="21"/>
      <c r="AB34" s="21"/>
      <c r="AC34" s="21"/>
      <c r="AD34" s="21"/>
      <c r="AE34" s="21"/>
      <c r="AF34" s="21"/>
      <c r="AG34" s="21"/>
      <c r="AH34" s="21"/>
      <c r="AI34" s="21"/>
      <c r="AJ34" s="21"/>
      <c r="AK34" s="21"/>
      <c r="AL34" s="79"/>
    </row>
    <row r="35" spans="1:38" ht="12.75" customHeight="1">
      <c r="A35" s="20"/>
      <c r="B35" s="127"/>
      <c r="C35" s="127"/>
      <c r="D35" s="127"/>
      <c r="E35" s="127"/>
      <c r="F35" s="127"/>
      <c r="G35" s="127"/>
      <c r="H35" s="127"/>
      <c r="I35" s="127"/>
      <c r="J35" s="127"/>
      <c r="K35" s="127"/>
      <c r="L35" s="127"/>
      <c r="M35" s="127"/>
      <c r="N35" s="127"/>
      <c r="O35" s="127"/>
      <c r="P35" s="127"/>
      <c r="Q35" s="127"/>
      <c r="R35" s="127"/>
      <c r="S35" s="128"/>
      <c r="T35" s="20"/>
      <c r="U35" s="21"/>
      <c r="V35" s="21"/>
      <c r="W35" s="21"/>
      <c r="X35" s="21"/>
      <c r="Y35" s="21"/>
      <c r="Z35" s="21"/>
      <c r="AA35" s="21"/>
      <c r="AB35" s="21"/>
      <c r="AC35" s="21"/>
      <c r="AD35" s="21"/>
      <c r="AE35" s="21"/>
      <c r="AF35" s="21"/>
      <c r="AG35" s="21"/>
      <c r="AH35" s="21"/>
      <c r="AI35" s="21"/>
      <c r="AJ35" s="21"/>
      <c r="AK35" s="21"/>
      <c r="AL35" s="79"/>
    </row>
    <row r="36" spans="1:38" ht="12.75" customHeight="1">
      <c r="A36" s="20"/>
      <c r="B36" s="127"/>
      <c r="C36" s="127"/>
      <c r="D36" s="127"/>
      <c r="E36" s="127"/>
      <c r="F36" s="127"/>
      <c r="G36" s="127"/>
      <c r="H36" s="127"/>
      <c r="I36" s="127"/>
      <c r="J36" s="127"/>
      <c r="K36" s="127"/>
      <c r="L36" s="127"/>
      <c r="M36" s="127"/>
      <c r="N36" s="127"/>
      <c r="O36" s="127"/>
      <c r="P36" s="127"/>
      <c r="Q36" s="127"/>
      <c r="R36" s="127"/>
      <c r="S36" s="128"/>
      <c r="T36" s="20"/>
      <c r="U36" s="21"/>
      <c r="V36" s="21"/>
      <c r="W36" s="21"/>
      <c r="X36" s="21"/>
      <c r="Y36" s="21"/>
      <c r="Z36" s="21"/>
      <c r="AA36" s="21"/>
      <c r="AB36" s="21"/>
      <c r="AC36" s="21"/>
      <c r="AD36" s="21"/>
      <c r="AE36" s="21"/>
      <c r="AF36" s="21"/>
      <c r="AG36" s="21"/>
      <c r="AH36" s="21"/>
      <c r="AI36" s="21"/>
      <c r="AJ36" s="21"/>
      <c r="AK36" s="21"/>
      <c r="AL36" s="79"/>
    </row>
    <row r="37" spans="1:38" ht="12.75" customHeight="1">
      <c r="A37" s="20"/>
      <c r="B37" s="127"/>
      <c r="C37" s="127"/>
      <c r="D37" s="127"/>
      <c r="E37" s="127"/>
      <c r="F37" s="127"/>
      <c r="G37" s="127"/>
      <c r="H37" s="127"/>
      <c r="I37" s="127"/>
      <c r="J37" s="127"/>
      <c r="K37" s="127"/>
      <c r="L37" s="127"/>
      <c r="M37" s="127"/>
      <c r="N37" s="127"/>
      <c r="O37" s="127"/>
      <c r="P37" s="127"/>
      <c r="Q37" s="127"/>
      <c r="R37" s="127"/>
      <c r="S37" s="128"/>
      <c r="T37" s="20"/>
      <c r="U37" s="21"/>
      <c r="V37" s="21"/>
      <c r="W37" s="21"/>
      <c r="X37" s="21"/>
      <c r="Y37" s="21"/>
      <c r="Z37" s="21"/>
      <c r="AA37" s="21"/>
      <c r="AB37" s="21"/>
      <c r="AC37" s="21"/>
      <c r="AD37" s="21"/>
      <c r="AE37" s="21"/>
      <c r="AF37" s="21"/>
      <c r="AG37" s="21"/>
      <c r="AH37" s="21"/>
      <c r="AI37" s="21"/>
      <c r="AJ37" s="21"/>
      <c r="AK37" s="21"/>
      <c r="AL37" s="79"/>
    </row>
    <row r="38" spans="1:38" ht="12.75" customHeight="1">
      <c r="A38" s="20"/>
      <c r="B38" s="127"/>
      <c r="C38" s="127"/>
      <c r="D38" s="127"/>
      <c r="E38" s="127"/>
      <c r="F38" s="127"/>
      <c r="G38" s="127"/>
      <c r="H38" s="127"/>
      <c r="I38" s="127"/>
      <c r="J38" s="127"/>
      <c r="K38" s="127"/>
      <c r="L38" s="127"/>
      <c r="M38" s="127"/>
      <c r="N38" s="127"/>
      <c r="O38" s="127"/>
      <c r="P38" s="127"/>
      <c r="Q38" s="127"/>
      <c r="R38" s="127"/>
      <c r="S38" s="128"/>
      <c r="T38" s="20"/>
      <c r="U38" s="21"/>
      <c r="V38" s="21"/>
      <c r="W38" s="21"/>
      <c r="X38" s="21"/>
      <c r="Y38" s="21"/>
      <c r="Z38" s="21"/>
      <c r="AA38" s="21"/>
      <c r="AB38" s="21"/>
      <c r="AC38" s="21"/>
      <c r="AD38" s="21"/>
      <c r="AE38" s="21"/>
      <c r="AF38" s="21"/>
      <c r="AG38" s="21"/>
      <c r="AH38" s="21"/>
      <c r="AI38" s="21"/>
      <c r="AJ38" s="21"/>
      <c r="AK38" s="21"/>
      <c r="AL38" s="79"/>
    </row>
    <row r="39" spans="1:38" ht="12.75" customHeight="1">
      <c r="A39" s="20"/>
      <c r="B39" s="127"/>
      <c r="C39" s="127"/>
      <c r="D39" s="127"/>
      <c r="E39" s="127"/>
      <c r="F39" s="127"/>
      <c r="G39" s="127"/>
      <c r="H39" s="127"/>
      <c r="I39" s="127"/>
      <c r="J39" s="127"/>
      <c r="K39" s="127"/>
      <c r="L39" s="127"/>
      <c r="M39" s="127"/>
      <c r="N39" s="127"/>
      <c r="O39" s="127"/>
      <c r="P39" s="127"/>
      <c r="Q39" s="127"/>
      <c r="R39" s="127"/>
      <c r="S39" s="128"/>
      <c r="T39" s="20"/>
      <c r="U39" s="21"/>
      <c r="V39" s="21"/>
      <c r="W39" s="21"/>
      <c r="X39" s="21"/>
      <c r="Y39" s="21"/>
      <c r="Z39" s="21"/>
      <c r="AA39" s="21"/>
      <c r="AB39" s="21"/>
      <c r="AC39" s="21"/>
      <c r="AD39" s="21"/>
      <c r="AE39" s="21"/>
      <c r="AF39" s="21"/>
      <c r="AG39" s="21"/>
      <c r="AH39" s="21"/>
      <c r="AI39" s="21"/>
      <c r="AJ39" s="21"/>
      <c r="AK39" s="21"/>
      <c r="AL39" s="79"/>
    </row>
    <row r="40" spans="1:38" ht="12.75" customHeight="1">
      <c r="A40" s="20"/>
      <c r="B40" s="127"/>
      <c r="C40" s="127"/>
      <c r="D40" s="127"/>
      <c r="E40" s="127"/>
      <c r="F40" s="127"/>
      <c r="G40" s="127"/>
      <c r="H40" s="127"/>
      <c r="I40" s="127"/>
      <c r="J40" s="127"/>
      <c r="K40" s="127"/>
      <c r="L40" s="127"/>
      <c r="M40" s="127"/>
      <c r="N40" s="127"/>
      <c r="O40" s="127"/>
      <c r="P40" s="127"/>
      <c r="Q40" s="127"/>
      <c r="R40" s="127"/>
      <c r="S40" s="128"/>
      <c r="T40" s="20"/>
      <c r="U40" s="21"/>
      <c r="V40" s="21"/>
      <c r="W40" s="21"/>
      <c r="X40" s="21"/>
      <c r="Y40" s="21"/>
      <c r="Z40" s="21"/>
      <c r="AA40" s="21"/>
      <c r="AB40" s="21"/>
      <c r="AC40" s="21"/>
      <c r="AD40" s="21"/>
      <c r="AE40" s="21"/>
      <c r="AF40" s="21"/>
      <c r="AG40" s="21"/>
      <c r="AH40" s="21"/>
      <c r="AI40" s="21"/>
      <c r="AJ40" s="21"/>
      <c r="AK40" s="21"/>
      <c r="AL40" s="79"/>
    </row>
    <row r="41" spans="1:38" ht="12.75" customHeight="1">
      <c r="A41" s="20"/>
      <c r="B41" s="127"/>
      <c r="C41" s="127"/>
      <c r="D41" s="127"/>
      <c r="E41" s="127"/>
      <c r="F41" s="127"/>
      <c r="G41" s="127"/>
      <c r="H41" s="127"/>
      <c r="I41" s="127"/>
      <c r="J41" s="127"/>
      <c r="K41" s="127"/>
      <c r="L41" s="127"/>
      <c r="M41" s="127"/>
      <c r="N41" s="127"/>
      <c r="O41" s="127"/>
      <c r="P41" s="127"/>
      <c r="Q41" s="127"/>
      <c r="R41" s="127"/>
      <c r="S41" s="128"/>
      <c r="T41" s="20"/>
      <c r="U41" s="21"/>
      <c r="V41" s="21"/>
      <c r="W41" s="21"/>
      <c r="X41" s="21"/>
      <c r="Y41" s="21"/>
      <c r="Z41" s="21"/>
      <c r="AA41" s="21"/>
      <c r="AB41" s="21"/>
      <c r="AC41" s="21"/>
      <c r="AD41" s="21"/>
      <c r="AE41" s="21"/>
      <c r="AF41" s="21"/>
      <c r="AG41" s="21"/>
      <c r="AH41" s="21"/>
      <c r="AI41" s="21"/>
      <c r="AJ41" s="21"/>
      <c r="AK41" s="21"/>
      <c r="AL41" s="79"/>
    </row>
    <row r="42" spans="1:38" ht="12.75" customHeight="1">
      <c r="A42" s="28"/>
      <c r="B42" s="131"/>
      <c r="C42" s="131"/>
      <c r="D42" s="131"/>
      <c r="E42" s="131"/>
      <c r="F42" s="131"/>
      <c r="G42" s="131"/>
      <c r="H42" s="131"/>
      <c r="I42" s="131"/>
      <c r="J42" s="131"/>
      <c r="K42" s="131"/>
      <c r="L42" s="131"/>
      <c r="M42" s="131"/>
      <c r="N42" s="131"/>
      <c r="O42" s="131"/>
      <c r="P42" s="131"/>
      <c r="Q42" s="131"/>
      <c r="R42" s="131"/>
      <c r="S42" s="132"/>
      <c r="T42" s="28"/>
      <c r="U42" s="29"/>
      <c r="V42" s="29"/>
      <c r="W42" s="29"/>
      <c r="X42" s="29"/>
      <c r="Y42" s="29"/>
      <c r="Z42" s="29"/>
      <c r="AA42" s="29"/>
      <c r="AB42" s="29"/>
      <c r="AC42" s="29"/>
      <c r="AD42" s="29"/>
      <c r="AE42" s="29"/>
      <c r="AF42" s="29"/>
      <c r="AG42" s="29"/>
      <c r="AH42" s="29"/>
      <c r="AI42" s="29"/>
      <c r="AJ42" s="29"/>
      <c r="AK42" s="29"/>
      <c r="AL42" s="135"/>
    </row>
    <row r="43" spans="1:38" ht="12.75" customHeight="1">
      <c r="A43" s="133" t="s">
        <v>384</v>
      </c>
      <c r="B43" s="134"/>
      <c r="C43" s="134"/>
      <c r="D43" s="134"/>
      <c r="E43" s="134"/>
      <c r="F43" s="134"/>
      <c r="G43" s="134"/>
      <c r="H43" s="134"/>
      <c r="I43" s="134"/>
      <c r="J43" s="134"/>
      <c r="K43" s="134"/>
      <c r="L43" s="134"/>
      <c r="M43" s="134"/>
      <c r="N43" s="134"/>
      <c r="O43" s="134"/>
      <c r="P43" s="134"/>
      <c r="Q43" s="134"/>
      <c r="R43" s="134"/>
      <c r="S43" s="136"/>
      <c r="T43" s="133" t="s">
        <v>387</v>
      </c>
      <c r="U43" s="141"/>
      <c r="V43" s="141"/>
      <c r="W43" s="141"/>
      <c r="X43" s="141"/>
      <c r="Y43" s="141"/>
      <c r="Z43" s="141"/>
      <c r="AA43" s="141"/>
      <c r="AB43" s="141"/>
      <c r="AC43" s="141"/>
      <c r="AD43" s="141"/>
      <c r="AE43" s="141"/>
      <c r="AF43" s="141"/>
      <c r="AG43" s="141"/>
      <c r="AH43" s="141"/>
      <c r="AI43" s="141"/>
      <c r="AJ43" s="141"/>
      <c r="AK43" s="141"/>
      <c r="AL43" s="142"/>
    </row>
    <row r="44" spans="1:38" ht="12.75" customHeight="1">
      <c r="A44" s="133"/>
      <c r="B44" s="134"/>
      <c r="C44" s="134"/>
      <c r="D44" s="134"/>
      <c r="E44" s="134"/>
      <c r="F44" s="134"/>
      <c r="G44" s="134"/>
      <c r="H44" s="134"/>
      <c r="I44" s="134"/>
      <c r="J44" s="134"/>
      <c r="K44" s="134"/>
      <c r="L44" s="134"/>
      <c r="M44" s="134"/>
      <c r="N44" s="134"/>
      <c r="O44" s="134"/>
      <c r="P44" s="134"/>
      <c r="Q44" s="134"/>
      <c r="R44" s="134"/>
      <c r="S44" s="136"/>
      <c r="T44" s="133"/>
      <c r="U44" s="141"/>
      <c r="V44" s="141"/>
      <c r="W44" s="141"/>
      <c r="X44" s="141"/>
      <c r="Y44" s="141"/>
      <c r="Z44" s="141"/>
      <c r="AA44" s="141"/>
      <c r="AB44" s="141"/>
      <c r="AC44" s="141"/>
      <c r="AD44" s="141"/>
      <c r="AE44" s="141"/>
      <c r="AF44" s="141"/>
      <c r="AG44" s="141"/>
      <c r="AH44" s="141"/>
      <c r="AI44" s="141"/>
      <c r="AJ44" s="141"/>
      <c r="AK44" s="141"/>
      <c r="AL44" s="142"/>
    </row>
    <row r="45" spans="1:38" ht="12.75" customHeight="1">
      <c r="A45" s="144" t="s">
        <v>388</v>
      </c>
      <c r="B45" s="138"/>
      <c r="C45" s="138"/>
      <c r="D45" s="138"/>
      <c r="E45" s="138"/>
      <c r="F45" s="138"/>
      <c r="G45" s="138"/>
      <c r="H45" s="138"/>
      <c r="I45" s="138"/>
      <c r="J45" s="138"/>
      <c r="K45" s="138"/>
      <c r="L45" s="138"/>
      <c r="M45" s="138"/>
      <c r="N45" s="138"/>
      <c r="O45" s="138"/>
      <c r="P45" s="138"/>
      <c r="Q45" s="138"/>
      <c r="R45" s="138"/>
      <c r="S45" s="139"/>
      <c r="T45" s="144" t="s">
        <v>388</v>
      </c>
      <c r="U45" s="138"/>
      <c r="V45" s="138"/>
      <c r="W45" s="138"/>
      <c r="X45" s="138"/>
      <c r="Y45" s="138"/>
      <c r="Z45" s="138"/>
      <c r="AA45" s="138"/>
      <c r="AB45" s="138"/>
      <c r="AC45" s="138"/>
      <c r="AD45" s="138"/>
      <c r="AE45" s="138"/>
      <c r="AF45" s="138"/>
      <c r="AG45" s="138"/>
      <c r="AH45" s="138"/>
      <c r="AI45" s="138"/>
      <c r="AJ45" s="138"/>
      <c r="AK45" s="138"/>
      <c r="AL45" s="139"/>
    </row>
    <row r="46" spans="1:38" ht="14.25" customHeight="1">
      <c r="A46" s="333" t="s">
        <v>391</v>
      </c>
      <c r="B46" s="264"/>
      <c r="C46" s="330">
        <v>0</v>
      </c>
      <c r="D46" s="268"/>
      <c r="E46" s="331" t="s">
        <v>392</v>
      </c>
      <c r="F46" s="264"/>
      <c r="G46" s="330">
        <v>0</v>
      </c>
      <c r="H46" s="268"/>
      <c r="I46" s="141"/>
      <c r="J46" s="138"/>
      <c r="K46" s="138"/>
      <c r="L46" s="138"/>
      <c r="M46" s="145" t="s">
        <v>393</v>
      </c>
      <c r="N46" s="334">
        <f>IF(C47&gt;0,(((G47-G46)/(C47-C46))^-1-IF(AG52&gt;0,AG52^-1,0))^-1,0)</f>
        <v>0</v>
      </c>
      <c r="O46" s="268"/>
      <c r="P46" s="339">
        <f>(48*'T2.16.1 T2.16.2 SIS'!C27/0.000003)/(C53^3)</f>
        <v>1276.4877720000004</v>
      </c>
      <c r="Q46" s="264"/>
      <c r="R46" s="264"/>
      <c r="S46" s="139"/>
      <c r="T46" s="333" t="s">
        <v>395</v>
      </c>
      <c r="U46" s="264"/>
      <c r="V46" s="330">
        <v>0</v>
      </c>
      <c r="W46" s="268"/>
      <c r="X46" s="331" t="s">
        <v>396</v>
      </c>
      <c r="Y46" s="264"/>
      <c r="Z46" s="330">
        <v>0</v>
      </c>
      <c r="AA46" s="268"/>
      <c r="AB46" s="141"/>
      <c r="AC46" s="138"/>
      <c r="AD46" s="138"/>
      <c r="AE46" s="138"/>
      <c r="AF46" s="145" t="s">
        <v>393</v>
      </c>
      <c r="AG46" s="332">
        <f>IF((V47-V46)&gt;0,(Z47-Z46)/(V47-V46),0)</f>
        <v>0</v>
      </c>
      <c r="AH46" s="268"/>
      <c r="AI46" s="138"/>
      <c r="AJ46" s="138"/>
      <c r="AK46" s="138"/>
      <c r="AL46" s="139"/>
    </row>
    <row r="47" spans="1:38" ht="14.25" customHeight="1">
      <c r="A47" s="333" t="s">
        <v>398</v>
      </c>
      <c r="B47" s="264"/>
      <c r="C47" s="330">
        <v>0</v>
      </c>
      <c r="D47" s="268"/>
      <c r="E47" s="331" t="s">
        <v>399</v>
      </c>
      <c r="F47" s="264"/>
      <c r="G47" s="330">
        <v>0</v>
      </c>
      <c r="H47" s="268"/>
      <c r="I47" s="141"/>
      <c r="J47" s="6"/>
      <c r="K47" s="6"/>
      <c r="L47" s="6"/>
      <c r="M47" s="6"/>
      <c r="N47" s="6"/>
      <c r="O47" s="6"/>
      <c r="P47" s="138"/>
      <c r="Q47" s="138"/>
      <c r="R47" s="138"/>
      <c r="S47" s="139"/>
      <c r="T47" s="333" t="s">
        <v>401</v>
      </c>
      <c r="U47" s="264"/>
      <c r="V47" s="330">
        <v>0</v>
      </c>
      <c r="W47" s="268"/>
      <c r="X47" s="331" t="s">
        <v>402</v>
      </c>
      <c r="Y47" s="264"/>
      <c r="Z47" s="330">
        <v>0</v>
      </c>
      <c r="AA47" s="268"/>
      <c r="AB47" s="141"/>
      <c r="AC47" s="141"/>
      <c r="AD47" s="141"/>
      <c r="AE47" s="141"/>
      <c r="AF47" s="141"/>
      <c r="AG47" s="141"/>
      <c r="AH47" s="141"/>
      <c r="AI47" s="138"/>
      <c r="AJ47" s="138"/>
      <c r="AK47" s="138"/>
      <c r="AL47" s="139"/>
    </row>
    <row r="48" spans="1:38" ht="12.75" customHeight="1">
      <c r="A48" s="143"/>
      <c r="B48" s="138"/>
      <c r="C48" s="138"/>
      <c r="D48" s="138"/>
      <c r="E48" s="138"/>
      <c r="F48" s="138"/>
      <c r="G48" s="138"/>
      <c r="H48" s="138"/>
      <c r="I48" s="138"/>
      <c r="J48" s="138"/>
      <c r="K48" s="138"/>
      <c r="L48" s="138"/>
      <c r="M48" s="138"/>
      <c r="N48" s="138"/>
      <c r="O48" s="138"/>
      <c r="P48" s="138"/>
      <c r="Q48" s="138"/>
      <c r="R48" s="138"/>
      <c r="S48" s="139"/>
      <c r="T48" s="133"/>
      <c r="U48" s="141"/>
      <c r="V48" s="141"/>
      <c r="W48" s="141"/>
      <c r="X48" s="141"/>
      <c r="Y48" s="141"/>
      <c r="Z48" s="141"/>
      <c r="AA48" s="141"/>
      <c r="AB48" s="141"/>
      <c r="AC48" s="141"/>
      <c r="AD48" s="141"/>
      <c r="AE48" s="141"/>
      <c r="AF48" s="141"/>
      <c r="AG48" s="141"/>
      <c r="AH48" s="141"/>
      <c r="AI48" s="141"/>
      <c r="AJ48" s="141"/>
      <c r="AK48" s="141"/>
      <c r="AL48" s="142"/>
    </row>
    <row r="49" spans="1:38" ht="12.75" customHeight="1">
      <c r="A49" s="133" t="s">
        <v>404</v>
      </c>
      <c r="B49" s="138"/>
      <c r="C49" s="138"/>
      <c r="D49" s="138"/>
      <c r="E49" s="138"/>
      <c r="F49" s="138"/>
      <c r="G49" s="138"/>
      <c r="H49" s="138"/>
      <c r="I49" s="138"/>
      <c r="J49" s="138"/>
      <c r="K49" s="138"/>
      <c r="L49" s="138"/>
      <c r="M49" s="138"/>
      <c r="N49" s="138"/>
      <c r="O49" s="138"/>
      <c r="P49" s="138"/>
      <c r="Q49" s="138"/>
      <c r="R49" s="138"/>
      <c r="S49" s="139"/>
      <c r="T49" s="133" t="s">
        <v>405</v>
      </c>
      <c r="U49" s="141"/>
      <c r="V49" s="141"/>
      <c r="W49" s="141"/>
      <c r="X49" s="141"/>
      <c r="Y49" s="141"/>
      <c r="Z49" s="141"/>
      <c r="AA49" s="141"/>
      <c r="AB49" s="141"/>
      <c r="AC49" s="141"/>
      <c r="AD49" s="141"/>
      <c r="AE49" s="141"/>
      <c r="AF49" s="141"/>
      <c r="AG49" s="141"/>
      <c r="AH49" s="141"/>
      <c r="AI49" s="141"/>
      <c r="AJ49" s="141"/>
      <c r="AK49" s="141"/>
      <c r="AL49" s="142"/>
    </row>
    <row r="50" spans="1:38" ht="14.25" customHeight="1">
      <c r="A50" s="333" t="s">
        <v>406</v>
      </c>
      <c r="B50" s="264"/>
      <c r="C50" s="343">
        <v>0</v>
      </c>
      <c r="D50" s="268"/>
      <c r="E50" s="141"/>
      <c r="F50" s="138"/>
      <c r="G50" s="138"/>
      <c r="H50" s="138"/>
      <c r="I50" s="138"/>
      <c r="J50" s="138"/>
      <c r="K50" s="138"/>
      <c r="L50" s="138"/>
      <c r="M50" s="138"/>
      <c r="N50" s="138"/>
      <c r="O50" s="138"/>
      <c r="P50" s="138"/>
      <c r="Q50" s="138"/>
      <c r="R50" s="138"/>
      <c r="S50" s="139"/>
      <c r="T50" s="133"/>
      <c r="U50" s="145" t="s">
        <v>407</v>
      </c>
      <c r="V50" s="340">
        <f>C53</f>
        <v>400</v>
      </c>
      <c r="W50" s="268"/>
      <c r="X50" s="141" t="s">
        <v>408</v>
      </c>
      <c r="Y50" s="141"/>
      <c r="Z50" s="141"/>
      <c r="AA50" s="141"/>
      <c r="AB50" s="141"/>
      <c r="AC50" s="141"/>
      <c r="AD50" s="141"/>
      <c r="AE50" s="141"/>
      <c r="AF50" s="145" t="s">
        <v>409</v>
      </c>
      <c r="AG50" s="336">
        <f>V51*(1/64)*PI()*(V52^4-V53^4)*200000</f>
        <v>1744439000.4490404</v>
      </c>
      <c r="AH50" s="268"/>
      <c r="AI50" s="154">
        <f>AG50*48/V50^3</f>
        <v>1308.3292503367802</v>
      </c>
      <c r="AJ50" s="141"/>
      <c r="AK50" s="141"/>
      <c r="AL50" s="142"/>
    </row>
    <row r="51" spans="1:38" ht="14.25" customHeight="1">
      <c r="A51" s="143"/>
      <c r="B51" s="138"/>
      <c r="C51" s="344">
        <f>2*(PI()*(12.7^4-11.4^4)*365)/(C53*12.7)</f>
        <v>4119.413135110708</v>
      </c>
      <c r="D51" s="282"/>
      <c r="E51" s="138"/>
      <c r="F51" s="138"/>
      <c r="G51" s="138"/>
      <c r="H51" s="138"/>
      <c r="I51" s="138"/>
      <c r="J51" s="138"/>
      <c r="K51" s="138"/>
      <c r="L51" s="138"/>
      <c r="M51" s="138"/>
      <c r="N51" s="138"/>
      <c r="O51" s="138"/>
      <c r="P51" s="138"/>
      <c r="Q51" s="138"/>
      <c r="R51" s="138"/>
      <c r="S51" s="139"/>
      <c r="T51" s="133"/>
      <c r="U51" s="145" t="s">
        <v>410</v>
      </c>
      <c r="V51" s="338">
        <v>1</v>
      </c>
      <c r="W51" s="268"/>
      <c r="X51" s="141" t="s">
        <v>411</v>
      </c>
      <c r="Y51" s="141"/>
      <c r="Z51" s="141"/>
      <c r="AA51" s="141"/>
      <c r="AB51" s="141"/>
      <c r="AC51" s="141"/>
      <c r="AD51" s="141"/>
      <c r="AE51" s="141"/>
      <c r="AF51" s="145" t="s">
        <v>412</v>
      </c>
      <c r="AG51" s="336">
        <f>IF(AG46&gt;0,(AG46*V50^3)/48,AG50)</f>
        <v>1744439000.4490404</v>
      </c>
      <c r="AH51" s="268"/>
      <c r="AI51" s="154">
        <f>AG51*48/V50^3</f>
        <v>1308.3292503367802</v>
      </c>
      <c r="AJ51" s="141"/>
      <c r="AK51" s="141"/>
      <c r="AL51" s="142"/>
    </row>
    <row r="52" spans="1:38" ht="14.25">
      <c r="A52" s="144" t="s">
        <v>413</v>
      </c>
      <c r="B52" s="138"/>
      <c r="C52" s="138"/>
      <c r="D52" s="138"/>
      <c r="E52" s="138"/>
      <c r="F52" s="138"/>
      <c r="G52" s="138"/>
      <c r="H52" s="138"/>
      <c r="I52" s="138"/>
      <c r="J52" s="138"/>
      <c r="K52" s="138"/>
      <c r="L52" s="138"/>
      <c r="M52" s="138"/>
      <c r="N52" s="138"/>
      <c r="O52" s="138"/>
      <c r="P52" s="138"/>
      <c r="Q52" s="138"/>
      <c r="R52" s="138"/>
      <c r="S52" s="139"/>
      <c r="T52" s="133"/>
      <c r="U52" s="145" t="s">
        <v>414</v>
      </c>
      <c r="V52" s="338">
        <v>25.4</v>
      </c>
      <c r="W52" s="268"/>
      <c r="X52" s="141" t="s">
        <v>415</v>
      </c>
      <c r="Y52" s="141"/>
      <c r="Z52" s="141"/>
      <c r="AA52" s="141"/>
      <c r="AB52" s="141"/>
      <c r="AC52" s="141"/>
      <c r="AD52" s="141"/>
      <c r="AE52" s="141"/>
      <c r="AF52" s="145" t="s">
        <v>416</v>
      </c>
      <c r="AG52" s="337">
        <f>IF(AG51&gt;=AG50,0,(AI51^-1-AI50^-1)^-1)</f>
        <v>0</v>
      </c>
      <c r="AH52" s="268"/>
      <c r="AI52" s="141"/>
      <c r="AJ52" s="141"/>
      <c r="AK52" s="141"/>
      <c r="AL52" s="142"/>
    </row>
    <row r="53" spans="1:38" ht="12.75" customHeight="1">
      <c r="A53" s="133"/>
      <c r="B53" s="155" t="s">
        <v>407</v>
      </c>
      <c r="C53" s="330">
        <v>400</v>
      </c>
      <c r="D53" s="268"/>
      <c r="E53" s="141" t="s">
        <v>417</v>
      </c>
      <c r="F53" s="138"/>
      <c r="G53" s="138"/>
      <c r="H53" s="138"/>
      <c r="I53" s="138"/>
      <c r="J53" s="138"/>
      <c r="K53" s="138"/>
      <c r="L53" s="138"/>
      <c r="M53" s="138"/>
      <c r="N53" s="138"/>
      <c r="O53" s="138"/>
      <c r="P53" s="138"/>
      <c r="Q53" s="138"/>
      <c r="R53" s="138"/>
      <c r="S53" s="139"/>
      <c r="T53" s="133"/>
      <c r="U53" s="145" t="s">
        <v>418</v>
      </c>
      <c r="V53" s="338">
        <v>22.1</v>
      </c>
      <c r="W53" s="268"/>
      <c r="X53" s="141" t="s">
        <v>419</v>
      </c>
      <c r="Y53" s="141"/>
      <c r="Z53" s="141"/>
      <c r="AA53" s="141"/>
      <c r="AB53" s="141"/>
      <c r="AC53" s="141"/>
      <c r="AD53" s="141"/>
      <c r="AE53" s="141"/>
      <c r="AF53" s="141"/>
      <c r="AG53" s="141"/>
      <c r="AH53" s="141"/>
      <c r="AI53" s="141"/>
      <c r="AJ53" s="141"/>
      <c r="AK53" s="141"/>
      <c r="AL53" s="142"/>
    </row>
    <row r="54" spans="1:38" ht="12.75" customHeight="1">
      <c r="A54" s="341" t="s">
        <v>420</v>
      </c>
      <c r="B54" s="264"/>
      <c r="C54" s="330">
        <v>300</v>
      </c>
      <c r="D54" s="268"/>
      <c r="E54" s="141" t="s">
        <v>65</v>
      </c>
      <c r="F54" s="138"/>
      <c r="G54" s="138"/>
      <c r="H54" s="138"/>
      <c r="I54" s="138"/>
      <c r="J54" s="138"/>
      <c r="K54" s="138"/>
      <c r="L54" s="138"/>
      <c r="M54" s="138"/>
      <c r="N54" s="138"/>
      <c r="O54" s="138"/>
      <c r="P54" s="138"/>
      <c r="Q54" s="138"/>
      <c r="R54" s="138"/>
      <c r="S54" s="139"/>
      <c r="T54" s="133"/>
      <c r="U54" s="141"/>
      <c r="V54" s="141"/>
      <c r="W54" s="141"/>
      <c r="X54" s="141"/>
      <c r="Y54" s="141"/>
      <c r="Z54" s="141"/>
      <c r="AA54" s="141"/>
      <c r="AB54" s="141"/>
      <c r="AC54" s="141"/>
      <c r="AD54" s="141"/>
      <c r="AE54" s="141"/>
      <c r="AF54" s="141"/>
      <c r="AG54" s="141"/>
      <c r="AH54" s="141"/>
      <c r="AI54" s="141"/>
      <c r="AJ54" s="141"/>
      <c r="AK54" s="141"/>
      <c r="AL54" s="142"/>
    </row>
    <row r="55" spans="1:38" ht="15.75" customHeight="1">
      <c r="A55" s="341" t="s">
        <v>421</v>
      </c>
      <c r="B55" s="264"/>
      <c r="C55" s="342">
        <f>'T2.20 IA AI Plate'!D14</f>
        <v>10</v>
      </c>
      <c r="D55" s="268"/>
      <c r="E55" s="141" t="s">
        <v>422</v>
      </c>
      <c r="F55" s="141"/>
      <c r="G55" s="141"/>
      <c r="H55" s="141"/>
      <c r="I55" s="141"/>
      <c r="J55" s="141"/>
      <c r="K55" s="141"/>
      <c r="L55" s="141"/>
      <c r="M55" s="141"/>
      <c r="N55" s="141"/>
      <c r="O55" s="138"/>
      <c r="P55" s="138"/>
      <c r="Q55" s="138"/>
      <c r="R55" s="138"/>
      <c r="S55" s="139"/>
      <c r="T55" s="133"/>
      <c r="U55" s="141"/>
      <c r="V55" s="141"/>
      <c r="W55" s="141"/>
      <c r="X55" s="141"/>
      <c r="Y55" s="141"/>
      <c r="Z55" s="141"/>
      <c r="AA55" s="141"/>
      <c r="AB55" s="141"/>
      <c r="AC55" s="141"/>
      <c r="AD55" s="141"/>
      <c r="AE55" s="148"/>
      <c r="AF55" s="141"/>
      <c r="AG55" s="141"/>
      <c r="AH55" s="141"/>
      <c r="AI55" s="141"/>
      <c r="AJ55" s="141"/>
      <c r="AK55" s="141"/>
      <c r="AL55" s="142"/>
    </row>
    <row r="56" spans="1:38" ht="15.75" customHeight="1">
      <c r="A56" s="341" t="s">
        <v>423</v>
      </c>
      <c r="B56" s="264"/>
      <c r="C56" s="342">
        <f>'T2.20 IA AI Plate'!D15</f>
        <v>2</v>
      </c>
      <c r="D56" s="268"/>
      <c r="E56" s="141" t="s">
        <v>63</v>
      </c>
      <c r="F56" s="141"/>
      <c r="G56" s="141"/>
      <c r="H56" s="141"/>
      <c r="I56" s="141"/>
      <c r="J56" s="141"/>
      <c r="K56" s="141"/>
      <c r="L56" s="141"/>
      <c r="M56" s="141"/>
      <c r="N56" s="141"/>
      <c r="O56" s="138"/>
      <c r="P56" s="138"/>
      <c r="Q56" s="138"/>
      <c r="R56" s="138"/>
      <c r="S56" s="139"/>
      <c r="T56" s="133"/>
      <c r="U56" s="141"/>
      <c r="V56" s="141"/>
      <c r="W56" s="141"/>
      <c r="X56" s="141"/>
      <c r="Y56" s="141"/>
      <c r="Z56" s="141"/>
      <c r="AA56" s="141"/>
      <c r="AB56" s="141"/>
      <c r="AC56" s="141"/>
      <c r="AD56" s="141"/>
      <c r="AE56" s="148"/>
      <c r="AF56" s="141"/>
      <c r="AG56" s="141"/>
      <c r="AH56" s="141"/>
      <c r="AI56" s="141"/>
      <c r="AJ56" s="141"/>
      <c r="AK56" s="141"/>
      <c r="AL56" s="142"/>
    </row>
    <row r="57" spans="1:38" ht="15.75" customHeight="1">
      <c r="A57" s="341" t="s">
        <v>424</v>
      </c>
      <c r="B57" s="264"/>
      <c r="C57" s="342">
        <f>'T2.20 IA AI Plate'!D16</f>
        <v>2</v>
      </c>
      <c r="D57" s="268"/>
      <c r="E57" s="141" t="s">
        <v>64</v>
      </c>
      <c r="F57" s="141"/>
      <c r="G57" s="141"/>
      <c r="H57" s="141"/>
      <c r="I57" s="141"/>
      <c r="J57" s="141"/>
      <c r="K57" s="141"/>
      <c r="L57" s="141"/>
      <c r="M57" s="141"/>
      <c r="N57" s="141"/>
      <c r="O57" s="138"/>
      <c r="P57" s="138"/>
      <c r="Q57" s="138"/>
      <c r="R57" s="138"/>
      <c r="S57" s="139"/>
      <c r="T57" s="133"/>
      <c r="U57" s="141"/>
      <c r="V57" s="141"/>
      <c r="W57" s="141"/>
      <c r="X57" s="141"/>
      <c r="Y57" s="141"/>
      <c r="Z57" s="141"/>
      <c r="AA57" s="141"/>
      <c r="AB57" s="141"/>
      <c r="AC57" s="141"/>
      <c r="AD57" s="141"/>
      <c r="AE57" s="148"/>
      <c r="AF57" s="141"/>
      <c r="AG57" s="141"/>
      <c r="AH57" s="141"/>
      <c r="AI57" s="141"/>
      <c r="AJ57" s="141"/>
      <c r="AK57" s="141"/>
      <c r="AL57" s="142"/>
    </row>
    <row r="58" spans="1:38" ht="14.25" customHeight="1">
      <c r="A58" s="156"/>
      <c r="B58" s="145" t="s">
        <v>425</v>
      </c>
      <c r="C58" s="345">
        <f>(C54*(((C55+C56+C57)^3)-(C55^3)))/12</f>
        <v>43600</v>
      </c>
      <c r="D58" s="268"/>
      <c r="E58" s="141" t="s">
        <v>426</v>
      </c>
      <c r="F58" s="141"/>
      <c r="G58" s="141"/>
      <c r="H58" s="141"/>
      <c r="I58" s="141"/>
      <c r="J58" s="141"/>
      <c r="K58" s="141"/>
      <c r="L58" s="141"/>
      <c r="M58" s="141"/>
      <c r="N58" s="141"/>
      <c r="O58" s="138"/>
      <c r="P58" s="138"/>
      <c r="Q58" s="138"/>
      <c r="R58" s="138"/>
      <c r="S58" s="139"/>
      <c r="T58" s="133"/>
      <c r="U58" s="141"/>
      <c r="V58" s="141"/>
      <c r="W58" s="141"/>
      <c r="X58" s="141"/>
      <c r="Y58" s="141"/>
      <c r="Z58" s="141"/>
      <c r="AA58" s="141"/>
      <c r="AB58" s="141"/>
      <c r="AC58" s="141"/>
      <c r="AD58" s="141"/>
      <c r="AE58" s="148"/>
      <c r="AF58" s="141"/>
      <c r="AG58" s="141"/>
      <c r="AH58" s="141"/>
      <c r="AI58" s="141"/>
      <c r="AJ58" s="141"/>
      <c r="AK58" s="141"/>
      <c r="AL58" s="142"/>
    </row>
    <row r="59" spans="1:38" ht="12.75" customHeight="1">
      <c r="A59" s="143"/>
      <c r="B59" s="145" t="s">
        <v>427</v>
      </c>
      <c r="C59" s="346">
        <f>IF(C47&gt;0,0.001*((N46*(C47-C46)*C53^3)/(48*C58*(C47-C46))),0)</f>
        <v>0</v>
      </c>
      <c r="D59" s="268"/>
      <c r="E59" s="141" t="s">
        <v>428</v>
      </c>
      <c r="F59" s="138"/>
      <c r="G59" s="138"/>
      <c r="H59" s="138"/>
      <c r="I59" s="138"/>
      <c r="J59" s="138"/>
      <c r="K59" s="138"/>
      <c r="L59" s="138"/>
      <c r="M59" s="138"/>
      <c r="N59" s="138"/>
      <c r="O59" s="138"/>
      <c r="P59" s="138"/>
      <c r="Q59" s="138"/>
      <c r="R59" s="138"/>
      <c r="S59" s="139"/>
      <c r="T59" s="133"/>
      <c r="U59" s="141"/>
      <c r="V59" s="141"/>
      <c r="W59" s="141"/>
      <c r="X59" s="141"/>
      <c r="Y59" s="141"/>
      <c r="Z59" s="141"/>
      <c r="AA59" s="141"/>
      <c r="AB59" s="141"/>
      <c r="AC59" s="141"/>
      <c r="AD59" s="141"/>
      <c r="AE59" s="141"/>
      <c r="AF59" s="141"/>
      <c r="AG59" s="141"/>
      <c r="AH59" s="141"/>
      <c r="AI59" s="141"/>
      <c r="AJ59" s="141"/>
      <c r="AK59" s="141"/>
      <c r="AL59" s="142"/>
    </row>
    <row r="60" spans="1:38" ht="12.75" customHeight="1">
      <c r="A60" s="150"/>
      <c r="B60" s="157" t="s">
        <v>429</v>
      </c>
      <c r="C60" s="332">
        <f>IF(C55=0,0,C50*C53*0.5*SUM(C55:C57)/(4*C58))</f>
        <v>0</v>
      </c>
      <c r="D60" s="268"/>
      <c r="E60" s="158" t="s">
        <v>430</v>
      </c>
      <c r="F60" s="151"/>
      <c r="G60" s="151"/>
      <c r="H60" s="151"/>
      <c r="I60" s="151"/>
      <c r="J60" s="151"/>
      <c r="K60" s="151"/>
      <c r="L60" s="151"/>
      <c r="M60" s="151"/>
      <c r="N60" s="151"/>
      <c r="O60" s="151"/>
      <c r="P60" s="151"/>
      <c r="Q60" s="151"/>
      <c r="R60" s="151"/>
      <c r="S60" s="152"/>
      <c r="T60" s="159"/>
      <c r="U60" s="158"/>
      <c r="V60" s="158"/>
      <c r="W60" s="158"/>
      <c r="X60" s="158"/>
      <c r="Y60" s="158"/>
      <c r="Z60" s="158"/>
      <c r="AA60" s="158"/>
      <c r="AB60" s="158"/>
      <c r="AC60" s="158"/>
      <c r="AD60" s="158"/>
      <c r="AE60" s="158"/>
      <c r="AF60" s="158"/>
      <c r="AG60" s="158"/>
      <c r="AH60" s="158"/>
      <c r="AI60" s="158"/>
      <c r="AJ60" s="158"/>
      <c r="AK60" s="158"/>
      <c r="AL60" s="160"/>
    </row>
    <row r="61" spans="1:38" ht="12.75" customHeight="1">
      <c r="A61" s="18"/>
      <c r="B61" s="19"/>
      <c r="C61" s="19"/>
      <c r="D61" s="19"/>
      <c r="E61" s="19"/>
      <c r="F61" s="19"/>
      <c r="G61" s="19"/>
      <c r="H61" s="19"/>
      <c r="I61" s="19"/>
      <c r="J61" s="19"/>
      <c r="K61" s="19"/>
      <c r="L61" s="19"/>
      <c r="M61" s="19"/>
      <c r="N61" s="19"/>
      <c r="O61" s="19"/>
      <c r="P61" s="19"/>
      <c r="Q61" s="19"/>
      <c r="R61" s="19"/>
      <c r="S61" s="77"/>
      <c r="T61" s="19"/>
      <c r="U61" s="19"/>
      <c r="V61" s="19"/>
      <c r="W61" s="19"/>
      <c r="X61" s="19"/>
      <c r="Y61" s="19"/>
      <c r="Z61" s="19"/>
      <c r="AA61" s="19"/>
      <c r="AB61" s="19"/>
      <c r="AC61" s="19"/>
      <c r="AD61" s="19"/>
      <c r="AE61" s="19"/>
      <c r="AF61" s="19"/>
      <c r="AG61" s="19"/>
      <c r="AH61" s="19"/>
      <c r="AI61" s="19"/>
      <c r="AJ61" s="19"/>
      <c r="AK61" s="19"/>
      <c r="AL61" s="77"/>
    </row>
    <row r="62" spans="1:38" ht="12.75" customHeight="1">
      <c r="A62" s="153" t="s">
        <v>400</v>
      </c>
      <c r="B62" s="21"/>
      <c r="C62" s="21"/>
      <c r="D62" s="21"/>
      <c r="E62" s="21"/>
      <c r="F62" s="21"/>
      <c r="G62" s="21"/>
      <c r="H62" s="21"/>
      <c r="I62" s="21"/>
      <c r="J62" s="21"/>
      <c r="K62" s="21"/>
      <c r="L62" s="21"/>
      <c r="M62" s="21"/>
      <c r="N62" s="21"/>
      <c r="O62" s="21"/>
      <c r="P62" s="21"/>
      <c r="Q62" s="21"/>
      <c r="R62" s="21"/>
      <c r="S62" s="79"/>
      <c r="T62" s="153" t="s">
        <v>400</v>
      </c>
      <c r="U62" s="21"/>
      <c r="V62" s="21"/>
      <c r="W62" s="21"/>
      <c r="X62" s="21"/>
      <c r="Y62" s="21"/>
      <c r="Z62" s="21"/>
      <c r="AA62" s="21"/>
      <c r="AB62" s="21"/>
      <c r="AC62" s="21"/>
      <c r="AD62" s="21"/>
      <c r="AE62" s="21"/>
      <c r="AF62" s="21"/>
      <c r="AG62" s="21"/>
      <c r="AH62" s="21"/>
      <c r="AI62" s="21"/>
      <c r="AJ62" s="21"/>
      <c r="AK62" s="21"/>
      <c r="AL62" s="79"/>
    </row>
    <row r="63" spans="1:38" ht="12.75" customHeight="1">
      <c r="A63" s="20" t="s">
        <v>403</v>
      </c>
      <c r="B63" s="21"/>
      <c r="C63" s="21"/>
      <c r="D63" s="21"/>
      <c r="E63" s="21"/>
      <c r="F63" s="21"/>
      <c r="G63" s="21"/>
      <c r="H63" s="21"/>
      <c r="I63" s="21"/>
      <c r="J63" s="21"/>
      <c r="K63" s="21"/>
      <c r="L63" s="21"/>
      <c r="M63" s="21"/>
      <c r="N63" s="21"/>
      <c r="O63" s="21"/>
      <c r="P63" s="21"/>
      <c r="Q63" s="21"/>
      <c r="R63" s="21"/>
      <c r="S63" s="79"/>
      <c r="T63" s="20" t="s">
        <v>403</v>
      </c>
      <c r="U63" s="21"/>
      <c r="V63" s="21"/>
      <c r="W63" s="21"/>
      <c r="X63" s="21"/>
      <c r="Y63" s="21"/>
      <c r="Z63" s="21"/>
      <c r="AA63" s="21"/>
      <c r="AB63" s="21"/>
      <c r="AC63" s="21"/>
      <c r="AD63" s="21"/>
      <c r="AE63" s="21"/>
      <c r="AF63" s="21"/>
      <c r="AG63" s="21"/>
      <c r="AH63" s="21"/>
      <c r="AI63" s="21"/>
      <c r="AJ63" s="21"/>
      <c r="AK63" s="21"/>
      <c r="AL63" s="79"/>
    </row>
    <row r="64" spans="1:38" ht="12.75" customHeight="1">
      <c r="A64" s="20"/>
      <c r="B64" s="21"/>
      <c r="C64" s="21"/>
      <c r="D64" s="21"/>
      <c r="E64" s="21"/>
      <c r="F64" s="21"/>
      <c r="G64" s="21"/>
      <c r="H64" s="21"/>
      <c r="I64" s="21"/>
      <c r="J64" s="21"/>
      <c r="K64" s="21"/>
      <c r="L64" s="21"/>
      <c r="M64" s="21"/>
      <c r="N64" s="21"/>
      <c r="O64" s="21"/>
      <c r="P64" s="21"/>
      <c r="Q64" s="21"/>
      <c r="R64" s="21"/>
      <c r="S64" s="79"/>
      <c r="T64" s="21"/>
      <c r="U64" s="21"/>
      <c r="V64" s="21"/>
      <c r="W64" s="21"/>
      <c r="X64" s="21"/>
      <c r="Y64" s="21"/>
      <c r="Z64" s="21"/>
      <c r="AA64" s="21"/>
      <c r="AB64" s="21"/>
      <c r="AC64" s="21"/>
      <c r="AD64" s="21"/>
      <c r="AE64" s="21"/>
      <c r="AF64" s="21"/>
      <c r="AG64" s="21"/>
      <c r="AH64" s="21"/>
      <c r="AI64" s="21"/>
      <c r="AJ64" s="21"/>
      <c r="AK64" s="21"/>
      <c r="AL64" s="79"/>
    </row>
    <row r="65" spans="1:38" ht="12.75" customHeight="1">
      <c r="A65" s="20"/>
      <c r="B65" s="21"/>
      <c r="C65" s="21"/>
      <c r="D65" s="21"/>
      <c r="E65" s="21"/>
      <c r="F65" s="21"/>
      <c r="G65" s="21"/>
      <c r="H65" s="21"/>
      <c r="I65" s="21"/>
      <c r="J65" s="21"/>
      <c r="K65" s="21"/>
      <c r="L65" s="21"/>
      <c r="M65" s="21"/>
      <c r="N65" s="21"/>
      <c r="O65" s="21"/>
      <c r="P65" s="21"/>
      <c r="Q65" s="21"/>
      <c r="R65" s="21"/>
      <c r="S65" s="79"/>
      <c r="T65" s="21"/>
      <c r="U65" s="21"/>
      <c r="V65" s="21"/>
      <c r="W65" s="21"/>
      <c r="X65" s="21"/>
      <c r="Y65" s="21"/>
      <c r="Z65" s="21"/>
      <c r="AA65" s="21"/>
      <c r="AB65" s="21"/>
      <c r="AC65" s="21"/>
      <c r="AD65" s="21"/>
      <c r="AE65" s="21"/>
      <c r="AF65" s="21"/>
      <c r="AG65" s="21"/>
      <c r="AH65" s="21"/>
      <c r="AI65" s="21"/>
      <c r="AJ65" s="21"/>
      <c r="AK65" s="21"/>
      <c r="AL65" s="79"/>
    </row>
    <row r="66" spans="1:38" ht="12.75" customHeight="1">
      <c r="A66" s="20"/>
      <c r="B66" s="21"/>
      <c r="C66" s="21"/>
      <c r="D66" s="21"/>
      <c r="E66" s="21"/>
      <c r="F66" s="21"/>
      <c r="G66" s="21"/>
      <c r="H66" s="21"/>
      <c r="I66" s="21"/>
      <c r="J66" s="21"/>
      <c r="K66" s="21"/>
      <c r="L66" s="21"/>
      <c r="M66" s="21"/>
      <c r="N66" s="21"/>
      <c r="O66" s="21"/>
      <c r="P66" s="21"/>
      <c r="Q66" s="21"/>
      <c r="R66" s="21"/>
      <c r="S66" s="79"/>
      <c r="T66" s="21"/>
      <c r="U66" s="21"/>
      <c r="V66" s="21"/>
      <c r="W66" s="21"/>
      <c r="X66" s="21"/>
      <c r="Y66" s="21"/>
      <c r="Z66" s="21"/>
      <c r="AA66" s="21"/>
      <c r="AB66" s="21"/>
      <c r="AC66" s="21"/>
      <c r="AD66" s="21"/>
      <c r="AE66" s="21"/>
      <c r="AF66" s="21"/>
      <c r="AG66" s="21"/>
      <c r="AH66" s="21"/>
      <c r="AI66" s="21"/>
      <c r="AJ66" s="21"/>
      <c r="AK66" s="21"/>
      <c r="AL66" s="79"/>
    </row>
    <row r="67" spans="1:38" ht="12.75" customHeight="1">
      <c r="A67" s="20"/>
      <c r="B67" s="21"/>
      <c r="C67" s="21"/>
      <c r="D67" s="21"/>
      <c r="E67" s="21"/>
      <c r="F67" s="21"/>
      <c r="G67" s="21"/>
      <c r="H67" s="21"/>
      <c r="I67" s="21"/>
      <c r="J67" s="21"/>
      <c r="K67" s="21"/>
      <c r="L67" s="21"/>
      <c r="M67" s="21"/>
      <c r="N67" s="21"/>
      <c r="O67" s="21"/>
      <c r="P67" s="21"/>
      <c r="Q67" s="21"/>
      <c r="R67" s="21"/>
      <c r="S67" s="79"/>
      <c r="T67" s="21"/>
      <c r="U67" s="21"/>
      <c r="V67" s="21"/>
      <c r="W67" s="21"/>
      <c r="X67" s="21"/>
      <c r="Y67" s="21"/>
      <c r="Z67" s="21"/>
      <c r="AA67" s="21"/>
      <c r="AB67" s="21"/>
      <c r="AC67" s="21"/>
      <c r="AD67" s="21"/>
      <c r="AE67" s="21"/>
      <c r="AF67" s="21"/>
      <c r="AG67" s="21"/>
      <c r="AH67" s="21"/>
      <c r="AI67" s="21"/>
      <c r="AJ67" s="21"/>
      <c r="AK67" s="21"/>
      <c r="AL67" s="79"/>
    </row>
    <row r="68" spans="1:38" ht="12.75" customHeight="1">
      <c r="A68" s="20"/>
      <c r="B68" s="21"/>
      <c r="C68" s="21"/>
      <c r="D68" s="21"/>
      <c r="E68" s="21"/>
      <c r="F68" s="21"/>
      <c r="G68" s="21"/>
      <c r="H68" s="21"/>
      <c r="I68" s="21"/>
      <c r="J68" s="21"/>
      <c r="K68" s="21"/>
      <c r="L68" s="21"/>
      <c r="M68" s="21"/>
      <c r="N68" s="21"/>
      <c r="O68" s="21"/>
      <c r="P68" s="21"/>
      <c r="Q68" s="21"/>
      <c r="R68" s="21"/>
      <c r="S68" s="79"/>
      <c r="T68" s="21"/>
      <c r="U68" s="21"/>
      <c r="V68" s="21"/>
      <c r="W68" s="21"/>
      <c r="X68" s="21"/>
      <c r="Y68" s="21"/>
      <c r="Z68" s="21"/>
      <c r="AA68" s="21"/>
      <c r="AB68" s="21"/>
      <c r="AC68" s="21"/>
      <c r="AD68" s="21"/>
      <c r="AE68" s="21"/>
      <c r="AF68" s="21"/>
      <c r="AG68" s="21"/>
      <c r="AH68" s="21"/>
      <c r="AI68" s="21"/>
      <c r="AJ68" s="21"/>
      <c r="AK68" s="21"/>
      <c r="AL68" s="79"/>
    </row>
    <row r="69" spans="1:38" ht="12.75" customHeight="1">
      <c r="A69" s="20"/>
      <c r="B69" s="21"/>
      <c r="C69" s="21"/>
      <c r="D69" s="21"/>
      <c r="E69" s="21"/>
      <c r="F69" s="21"/>
      <c r="G69" s="21"/>
      <c r="H69" s="21"/>
      <c r="I69" s="21"/>
      <c r="J69" s="21"/>
      <c r="K69" s="21"/>
      <c r="L69" s="21"/>
      <c r="M69" s="21"/>
      <c r="N69" s="21"/>
      <c r="O69" s="21"/>
      <c r="P69" s="21"/>
      <c r="Q69" s="21"/>
      <c r="R69" s="21"/>
      <c r="S69" s="79"/>
      <c r="T69" s="21"/>
      <c r="U69" s="21"/>
      <c r="V69" s="21"/>
      <c r="W69" s="21"/>
      <c r="X69" s="21"/>
      <c r="Y69" s="21"/>
      <c r="Z69" s="21"/>
      <c r="AA69" s="21"/>
      <c r="AB69" s="21"/>
      <c r="AC69" s="21"/>
      <c r="AD69" s="21"/>
      <c r="AE69" s="21"/>
      <c r="AF69" s="21"/>
      <c r="AG69" s="21"/>
      <c r="AH69" s="21"/>
      <c r="AI69" s="21"/>
      <c r="AJ69" s="21"/>
      <c r="AK69" s="21"/>
      <c r="AL69" s="79"/>
    </row>
    <row r="70" spans="1:38" ht="12.75" customHeight="1">
      <c r="A70" s="20"/>
      <c r="B70" s="21"/>
      <c r="C70" s="21"/>
      <c r="D70" s="21"/>
      <c r="E70" s="21"/>
      <c r="F70" s="21"/>
      <c r="G70" s="21"/>
      <c r="H70" s="21"/>
      <c r="I70" s="21"/>
      <c r="J70" s="21"/>
      <c r="K70" s="21"/>
      <c r="L70" s="21"/>
      <c r="M70" s="21"/>
      <c r="N70" s="21"/>
      <c r="O70" s="21"/>
      <c r="P70" s="21"/>
      <c r="Q70" s="21"/>
      <c r="R70" s="21"/>
      <c r="S70" s="79"/>
      <c r="T70" s="21"/>
      <c r="U70" s="21"/>
      <c r="V70" s="21"/>
      <c r="W70" s="21"/>
      <c r="X70" s="21"/>
      <c r="Y70" s="21"/>
      <c r="Z70" s="21"/>
      <c r="AA70" s="21"/>
      <c r="AB70" s="21"/>
      <c r="AC70" s="21"/>
      <c r="AD70" s="21"/>
      <c r="AE70" s="21"/>
      <c r="AF70" s="21"/>
      <c r="AG70" s="21"/>
      <c r="AH70" s="21"/>
      <c r="AI70" s="21"/>
      <c r="AJ70" s="21"/>
      <c r="AK70" s="21"/>
      <c r="AL70" s="79"/>
    </row>
    <row r="71" spans="1:38" ht="12.75" customHeight="1">
      <c r="A71" s="20"/>
      <c r="B71" s="21"/>
      <c r="C71" s="21"/>
      <c r="D71" s="21"/>
      <c r="E71" s="21"/>
      <c r="F71" s="21"/>
      <c r="G71" s="21"/>
      <c r="H71" s="21"/>
      <c r="I71" s="21"/>
      <c r="J71" s="21"/>
      <c r="K71" s="21"/>
      <c r="L71" s="21"/>
      <c r="M71" s="21"/>
      <c r="N71" s="21"/>
      <c r="O71" s="21"/>
      <c r="P71" s="21"/>
      <c r="Q71" s="21"/>
      <c r="R71" s="21"/>
      <c r="S71" s="79"/>
      <c r="T71" s="21"/>
      <c r="U71" s="21"/>
      <c r="V71" s="21"/>
      <c r="W71" s="21"/>
      <c r="X71" s="21"/>
      <c r="Y71" s="21"/>
      <c r="Z71" s="21"/>
      <c r="AA71" s="21"/>
      <c r="AB71" s="21"/>
      <c r="AC71" s="21"/>
      <c r="AD71" s="21"/>
      <c r="AE71" s="21"/>
      <c r="AF71" s="21"/>
      <c r="AG71" s="21"/>
      <c r="AH71" s="21"/>
      <c r="AI71" s="21"/>
      <c r="AJ71" s="21"/>
      <c r="AK71" s="21"/>
      <c r="AL71" s="79"/>
    </row>
    <row r="72" spans="1:38" ht="12.75" customHeight="1">
      <c r="A72" s="20"/>
      <c r="B72" s="21"/>
      <c r="C72" s="21"/>
      <c r="D72" s="21"/>
      <c r="E72" s="21"/>
      <c r="F72" s="21"/>
      <c r="G72" s="21"/>
      <c r="H72" s="21"/>
      <c r="I72" s="21"/>
      <c r="J72" s="21"/>
      <c r="K72" s="21"/>
      <c r="L72" s="21"/>
      <c r="M72" s="21"/>
      <c r="N72" s="21"/>
      <c r="O72" s="21"/>
      <c r="P72" s="21"/>
      <c r="Q72" s="21"/>
      <c r="R72" s="21"/>
      <c r="S72" s="79"/>
      <c r="T72" s="21"/>
      <c r="U72" s="21"/>
      <c r="V72" s="21"/>
      <c r="W72" s="21"/>
      <c r="X72" s="21"/>
      <c r="Y72" s="21"/>
      <c r="Z72" s="21"/>
      <c r="AA72" s="21"/>
      <c r="AB72" s="21"/>
      <c r="AC72" s="21"/>
      <c r="AD72" s="21"/>
      <c r="AE72" s="21"/>
      <c r="AF72" s="21"/>
      <c r="AG72" s="21"/>
      <c r="AH72" s="21"/>
      <c r="AI72" s="21"/>
      <c r="AJ72" s="21"/>
      <c r="AK72" s="21"/>
      <c r="AL72" s="79"/>
    </row>
    <row r="73" spans="1:38" ht="12.75" customHeight="1">
      <c r="A73" s="20"/>
      <c r="B73" s="21"/>
      <c r="C73" s="21"/>
      <c r="D73" s="21"/>
      <c r="E73" s="21"/>
      <c r="F73" s="21"/>
      <c r="G73" s="21"/>
      <c r="H73" s="21"/>
      <c r="I73" s="21"/>
      <c r="J73" s="21"/>
      <c r="K73" s="21"/>
      <c r="L73" s="21"/>
      <c r="M73" s="21"/>
      <c r="N73" s="21"/>
      <c r="O73" s="21"/>
      <c r="P73" s="21"/>
      <c r="Q73" s="21"/>
      <c r="R73" s="21"/>
      <c r="S73" s="79"/>
      <c r="T73" s="21"/>
      <c r="U73" s="21"/>
      <c r="V73" s="21"/>
      <c r="W73" s="21"/>
      <c r="X73" s="21"/>
      <c r="Y73" s="21"/>
      <c r="Z73" s="21"/>
      <c r="AA73" s="21"/>
      <c r="AB73" s="21"/>
      <c r="AC73" s="21"/>
      <c r="AD73" s="21"/>
      <c r="AE73" s="21"/>
      <c r="AF73" s="21"/>
      <c r="AG73" s="21"/>
      <c r="AH73" s="21"/>
      <c r="AI73" s="21"/>
      <c r="AJ73" s="21"/>
      <c r="AK73" s="21"/>
      <c r="AL73" s="79"/>
    </row>
    <row r="74" spans="1:38" ht="12.75" customHeight="1">
      <c r="A74" s="20"/>
      <c r="B74" s="21"/>
      <c r="C74" s="21"/>
      <c r="D74" s="21"/>
      <c r="E74" s="21"/>
      <c r="F74" s="21"/>
      <c r="G74" s="21"/>
      <c r="H74" s="21"/>
      <c r="I74" s="21"/>
      <c r="J74" s="21"/>
      <c r="K74" s="21"/>
      <c r="L74" s="21"/>
      <c r="M74" s="21"/>
      <c r="N74" s="21"/>
      <c r="O74" s="21"/>
      <c r="P74" s="21"/>
      <c r="Q74" s="21"/>
      <c r="R74" s="21"/>
      <c r="S74" s="79"/>
      <c r="T74" s="21"/>
      <c r="U74" s="21"/>
      <c r="V74" s="21"/>
      <c r="W74" s="21"/>
      <c r="X74" s="21"/>
      <c r="Y74" s="21"/>
      <c r="Z74" s="21"/>
      <c r="AA74" s="21"/>
      <c r="AB74" s="21"/>
      <c r="AC74" s="21"/>
      <c r="AD74" s="21"/>
      <c r="AE74" s="21"/>
      <c r="AF74" s="21"/>
      <c r="AG74" s="21"/>
      <c r="AH74" s="21"/>
      <c r="AI74" s="21"/>
      <c r="AJ74" s="21"/>
      <c r="AK74" s="21"/>
      <c r="AL74" s="79"/>
    </row>
    <row r="75" spans="1:38" ht="12.75" customHeight="1">
      <c r="A75" s="20"/>
      <c r="B75" s="21"/>
      <c r="C75" s="21"/>
      <c r="D75" s="21"/>
      <c r="E75" s="21"/>
      <c r="F75" s="21"/>
      <c r="G75" s="21"/>
      <c r="H75" s="21"/>
      <c r="I75" s="21"/>
      <c r="J75" s="21"/>
      <c r="K75" s="21"/>
      <c r="L75" s="21"/>
      <c r="M75" s="21"/>
      <c r="N75" s="21"/>
      <c r="O75" s="21"/>
      <c r="P75" s="21"/>
      <c r="Q75" s="21"/>
      <c r="R75" s="21"/>
      <c r="S75" s="79"/>
      <c r="T75" s="21"/>
      <c r="U75" s="21"/>
      <c r="V75" s="21"/>
      <c r="W75" s="21"/>
      <c r="X75" s="21"/>
      <c r="Y75" s="21"/>
      <c r="Z75" s="21"/>
      <c r="AA75" s="21"/>
      <c r="AB75" s="21"/>
      <c r="AC75" s="21"/>
      <c r="AD75" s="21"/>
      <c r="AE75" s="21"/>
      <c r="AF75" s="21"/>
      <c r="AG75" s="21"/>
      <c r="AH75" s="21"/>
      <c r="AI75" s="21"/>
      <c r="AJ75" s="21"/>
      <c r="AK75" s="21"/>
      <c r="AL75" s="79"/>
    </row>
    <row r="76" spans="1:38" ht="12.75" customHeight="1">
      <c r="A76" s="20"/>
      <c r="B76" s="21"/>
      <c r="C76" s="21"/>
      <c r="D76" s="21"/>
      <c r="E76" s="21"/>
      <c r="F76" s="21"/>
      <c r="G76" s="21"/>
      <c r="H76" s="21"/>
      <c r="I76" s="21"/>
      <c r="J76" s="21"/>
      <c r="K76" s="21"/>
      <c r="L76" s="21"/>
      <c r="M76" s="21"/>
      <c r="N76" s="21"/>
      <c r="O76" s="21"/>
      <c r="P76" s="21"/>
      <c r="Q76" s="21"/>
      <c r="R76" s="21"/>
      <c r="S76" s="79"/>
      <c r="T76" s="21"/>
      <c r="U76" s="21"/>
      <c r="V76" s="21"/>
      <c r="W76" s="21"/>
      <c r="X76" s="21"/>
      <c r="Y76" s="21"/>
      <c r="Z76" s="21"/>
      <c r="AA76" s="21"/>
      <c r="AB76" s="21"/>
      <c r="AC76" s="21"/>
      <c r="AD76" s="21"/>
      <c r="AE76" s="21"/>
      <c r="AF76" s="21"/>
      <c r="AG76" s="21"/>
      <c r="AH76" s="21"/>
      <c r="AI76" s="21"/>
      <c r="AJ76" s="21"/>
      <c r="AK76" s="21"/>
      <c r="AL76" s="79"/>
    </row>
    <row r="77" spans="1:38" ht="12.75" customHeight="1">
      <c r="A77" s="20"/>
      <c r="B77" s="21"/>
      <c r="C77" s="21"/>
      <c r="D77" s="21"/>
      <c r="E77" s="21"/>
      <c r="F77" s="21"/>
      <c r="G77" s="21"/>
      <c r="H77" s="21"/>
      <c r="I77" s="21"/>
      <c r="J77" s="21"/>
      <c r="K77" s="21"/>
      <c r="L77" s="21"/>
      <c r="M77" s="21"/>
      <c r="N77" s="21"/>
      <c r="O77" s="21"/>
      <c r="P77" s="21"/>
      <c r="Q77" s="21"/>
      <c r="R77" s="21"/>
      <c r="S77" s="79"/>
      <c r="T77" s="21"/>
      <c r="U77" s="21"/>
      <c r="V77" s="21"/>
      <c r="W77" s="21"/>
      <c r="X77" s="21"/>
      <c r="Y77" s="21"/>
      <c r="Z77" s="21"/>
      <c r="AA77" s="21"/>
      <c r="AB77" s="21"/>
      <c r="AC77" s="21"/>
      <c r="AD77" s="21"/>
      <c r="AE77" s="21"/>
      <c r="AF77" s="21"/>
      <c r="AG77" s="21"/>
      <c r="AH77" s="21"/>
      <c r="AI77" s="21"/>
      <c r="AJ77" s="21"/>
      <c r="AK77" s="21"/>
      <c r="AL77" s="79"/>
    </row>
    <row r="78" spans="1:38" ht="12.75" customHeight="1">
      <c r="A78" s="20"/>
      <c r="B78" s="21"/>
      <c r="C78" s="21"/>
      <c r="D78" s="21"/>
      <c r="E78" s="21"/>
      <c r="F78" s="21"/>
      <c r="G78" s="21"/>
      <c r="H78" s="21"/>
      <c r="I78" s="21"/>
      <c r="J78" s="21"/>
      <c r="K78" s="21"/>
      <c r="L78" s="21"/>
      <c r="M78" s="21"/>
      <c r="N78" s="21"/>
      <c r="O78" s="21"/>
      <c r="P78" s="21"/>
      <c r="Q78" s="21"/>
      <c r="R78" s="21"/>
      <c r="S78" s="79"/>
      <c r="T78" s="21"/>
      <c r="U78" s="21"/>
      <c r="V78" s="21"/>
      <c r="W78" s="21"/>
      <c r="X78" s="21"/>
      <c r="Y78" s="21"/>
      <c r="Z78" s="21"/>
      <c r="AA78" s="21"/>
      <c r="AB78" s="21"/>
      <c r="AC78" s="21"/>
      <c r="AD78" s="21"/>
      <c r="AE78" s="21"/>
      <c r="AF78" s="21"/>
      <c r="AG78" s="21"/>
      <c r="AH78" s="21"/>
      <c r="AI78" s="21"/>
      <c r="AJ78" s="21"/>
      <c r="AK78" s="21"/>
      <c r="AL78" s="79"/>
    </row>
    <row r="79" spans="1:38" ht="12.75" customHeight="1">
      <c r="A79" s="20"/>
      <c r="B79" s="21"/>
      <c r="C79" s="21"/>
      <c r="D79" s="21"/>
      <c r="E79" s="21"/>
      <c r="F79" s="21"/>
      <c r="G79" s="21"/>
      <c r="H79" s="21"/>
      <c r="I79" s="21"/>
      <c r="J79" s="21"/>
      <c r="K79" s="21"/>
      <c r="L79" s="21"/>
      <c r="M79" s="21"/>
      <c r="N79" s="21"/>
      <c r="O79" s="21"/>
      <c r="P79" s="21"/>
      <c r="Q79" s="21"/>
      <c r="R79" s="21"/>
      <c r="S79" s="79"/>
      <c r="T79" s="21"/>
      <c r="U79" s="21"/>
      <c r="V79" s="21"/>
      <c r="W79" s="21"/>
      <c r="X79" s="21"/>
      <c r="Y79" s="21"/>
      <c r="Z79" s="21"/>
      <c r="AA79" s="21"/>
      <c r="AB79" s="21"/>
      <c r="AC79" s="21"/>
      <c r="AD79" s="21"/>
      <c r="AE79" s="21"/>
      <c r="AF79" s="21"/>
      <c r="AG79" s="21"/>
      <c r="AH79" s="21"/>
      <c r="AI79" s="21"/>
      <c r="AJ79" s="21"/>
      <c r="AK79" s="21"/>
      <c r="AL79" s="79"/>
    </row>
    <row r="80" spans="1:38" ht="12.75" customHeight="1">
      <c r="A80" s="20"/>
      <c r="B80" s="21"/>
      <c r="C80" s="21"/>
      <c r="D80" s="21"/>
      <c r="E80" s="21"/>
      <c r="F80" s="21"/>
      <c r="G80" s="21"/>
      <c r="H80" s="21"/>
      <c r="I80" s="21"/>
      <c r="J80" s="21"/>
      <c r="K80" s="21"/>
      <c r="L80" s="21"/>
      <c r="M80" s="21"/>
      <c r="N80" s="21"/>
      <c r="O80" s="21"/>
      <c r="P80" s="21"/>
      <c r="Q80" s="21"/>
      <c r="R80" s="21"/>
      <c r="S80" s="79"/>
      <c r="T80" s="21"/>
      <c r="U80" s="21"/>
      <c r="V80" s="21"/>
      <c r="W80" s="21"/>
      <c r="X80" s="21"/>
      <c r="Y80" s="21"/>
      <c r="Z80" s="21"/>
      <c r="AA80" s="21"/>
      <c r="AB80" s="21"/>
      <c r="AC80" s="21"/>
      <c r="AD80" s="21"/>
      <c r="AE80" s="21"/>
      <c r="AF80" s="21"/>
      <c r="AG80" s="21"/>
      <c r="AH80" s="21"/>
      <c r="AI80" s="21"/>
      <c r="AJ80" s="21"/>
      <c r="AK80" s="21"/>
      <c r="AL80" s="79"/>
    </row>
    <row r="81" spans="1:38" ht="12.75" customHeight="1">
      <c r="A81" s="20"/>
      <c r="B81" s="21"/>
      <c r="C81" s="21"/>
      <c r="D81" s="21"/>
      <c r="E81" s="21"/>
      <c r="F81" s="21"/>
      <c r="G81" s="21"/>
      <c r="H81" s="21"/>
      <c r="I81" s="21"/>
      <c r="J81" s="21"/>
      <c r="K81" s="21"/>
      <c r="L81" s="21"/>
      <c r="M81" s="21"/>
      <c r="N81" s="21"/>
      <c r="O81" s="21"/>
      <c r="P81" s="21"/>
      <c r="Q81" s="21"/>
      <c r="R81" s="21"/>
      <c r="S81" s="79"/>
      <c r="T81" s="21"/>
      <c r="U81" s="21"/>
      <c r="V81" s="21"/>
      <c r="W81" s="21"/>
      <c r="X81" s="21"/>
      <c r="Y81" s="21"/>
      <c r="Z81" s="21"/>
      <c r="AA81" s="21"/>
      <c r="AB81" s="21"/>
      <c r="AC81" s="21"/>
      <c r="AD81" s="21"/>
      <c r="AE81" s="21"/>
      <c r="AF81" s="21"/>
      <c r="AG81" s="21"/>
      <c r="AH81" s="21"/>
      <c r="AI81" s="21"/>
      <c r="AJ81" s="21"/>
      <c r="AK81" s="21"/>
      <c r="AL81" s="79"/>
    </row>
    <row r="82" spans="1:38" ht="12.75" customHeight="1">
      <c r="A82" s="20"/>
      <c r="B82" s="21"/>
      <c r="C82" s="21"/>
      <c r="D82" s="21"/>
      <c r="E82" s="21"/>
      <c r="F82" s="21"/>
      <c r="G82" s="21"/>
      <c r="H82" s="21"/>
      <c r="I82" s="21"/>
      <c r="J82" s="21"/>
      <c r="K82" s="21"/>
      <c r="L82" s="21"/>
      <c r="M82" s="21"/>
      <c r="N82" s="21"/>
      <c r="O82" s="21"/>
      <c r="P82" s="21"/>
      <c r="Q82" s="21"/>
      <c r="R82" s="21"/>
      <c r="S82" s="79"/>
      <c r="T82" s="21"/>
      <c r="U82" s="21"/>
      <c r="V82" s="21"/>
      <c r="W82" s="21"/>
      <c r="X82" s="21"/>
      <c r="Y82" s="21"/>
      <c r="Z82" s="21"/>
      <c r="AA82" s="21"/>
      <c r="AB82" s="21"/>
      <c r="AC82" s="21"/>
      <c r="AD82" s="21"/>
      <c r="AE82" s="21"/>
      <c r="AF82" s="21"/>
      <c r="AG82" s="21"/>
      <c r="AH82" s="21"/>
      <c r="AI82" s="21"/>
      <c r="AJ82" s="21"/>
      <c r="AK82" s="21"/>
      <c r="AL82" s="79"/>
    </row>
    <row r="83" spans="1:38" ht="12.75" customHeight="1">
      <c r="A83" s="20"/>
      <c r="B83" s="21"/>
      <c r="C83" s="21"/>
      <c r="D83" s="21"/>
      <c r="E83" s="21"/>
      <c r="F83" s="21"/>
      <c r="G83" s="21"/>
      <c r="H83" s="21"/>
      <c r="I83" s="21"/>
      <c r="J83" s="21"/>
      <c r="K83" s="21"/>
      <c r="L83" s="21"/>
      <c r="M83" s="21"/>
      <c r="N83" s="21"/>
      <c r="O83" s="21"/>
      <c r="P83" s="21"/>
      <c r="Q83" s="21"/>
      <c r="R83" s="21"/>
      <c r="S83" s="79"/>
      <c r="T83" s="21"/>
      <c r="U83" s="21"/>
      <c r="V83" s="21"/>
      <c r="W83" s="21"/>
      <c r="X83" s="21"/>
      <c r="Y83" s="21"/>
      <c r="Z83" s="21"/>
      <c r="AA83" s="21"/>
      <c r="AB83" s="21"/>
      <c r="AC83" s="21"/>
      <c r="AD83" s="21"/>
      <c r="AE83" s="21"/>
      <c r="AF83" s="21"/>
      <c r="AG83" s="21"/>
      <c r="AH83" s="21"/>
      <c r="AI83" s="21"/>
      <c r="AJ83" s="21"/>
      <c r="AK83" s="21"/>
      <c r="AL83" s="79"/>
    </row>
    <row r="84" spans="1:38" ht="12.75" customHeight="1">
      <c r="A84" s="20"/>
      <c r="B84" s="21"/>
      <c r="C84" s="21"/>
      <c r="D84" s="21"/>
      <c r="E84" s="21"/>
      <c r="F84" s="21"/>
      <c r="G84" s="21"/>
      <c r="H84" s="21"/>
      <c r="I84" s="21"/>
      <c r="J84" s="21"/>
      <c r="K84" s="21"/>
      <c r="L84" s="21"/>
      <c r="M84" s="21"/>
      <c r="N84" s="21"/>
      <c r="O84" s="21"/>
      <c r="P84" s="21"/>
      <c r="Q84" s="21"/>
      <c r="R84" s="21"/>
      <c r="S84" s="79"/>
      <c r="T84" s="21"/>
      <c r="U84" s="21"/>
      <c r="V84" s="21"/>
      <c r="W84" s="21"/>
      <c r="X84" s="21"/>
      <c r="Y84" s="21"/>
      <c r="Z84" s="21"/>
      <c r="AA84" s="21"/>
      <c r="AB84" s="21"/>
      <c r="AC84" s="21"/>
      <c r="AD84" s="21"/>
      <c r="AE84" s="21"/>
      <c r="AF84" s="21"/>
      <c r="AG84" s="21"/>
      <c r="AH84" s="21"/>
      <c r="AI84" s="21"/>
      <c r="AJ84" s="21"/>
      <c r="AK84" s="21"/>
      <c r="AL84" s="79"/>
    </row>
    <row r="85" spans="1:38" ht="12.75" customHeight="1">
      <c r="A85" s="20"/>
      <c r="B85" s="21"/>
      <c r="C85" s="21"/>
      <c r="D85" s="21"/>
      <c r="E85" s="21"/>
      <c r="F85" s="21"/>
      <c r="G85" s="21"/>
      <c r="H85" s="21"/>
      <c r="I85" s="21"/>
      <c r="J85" s="21"/>
      <c r="K85" s="21"/>
      <c r="L85" s="21"/>
      <c r="M85" s="21"/>
      <c r="N85" s="21"/>
      <c r="O85" s="21"/>
      <c r="P85" s="21"/>
      <c r="Q85" s="21"/>
      <c r="R85" s="21"/>
      <c r="S85" s="79"/>
      <c r="T85" s="21"/>
      <c r="U85" s="21"/>
      <c r="V85" s="21"/>
      <c r="W85" s="21"/>
      <c r="X85" s="21"/>
      <c r="Y85" s="21"/>
      <c r="Z85" s="21"/>
      <c r="AA85" s="21"/>
      <c r="AB85" s="21"/>
      <c r="AC85" s="21"/>
      <c r="AD85" s="21"/>
      <c r="AE85" s="21"/>
      <c r="AF85" s="21"/>
      <c r="AG85" s="21"/>
      <c r="AH85" s="21"/>
      <c r="AI85" s="21"/>
      <c r="AJ85" s="21"/>
      <c r="AK85" s="21"/>
      <c r="AL85" s="79"/>
    </row>
    <row r="86" spans="1:38" ht="12.75" customHeight="1">
      <c r="A86" s="20"/>
      <c r="B86" s="21"/>
      <c r="C86" s="21"/>
      <c r="D86" s="21"/>
      <c r="E86" s="21"/>
      <c r="F86" s="21"/>
      <c r="G86" s="21"/>
      <c r="H86" s="21"/>
      <c r="I86" s="21"/>
      <c r="J86" s="21"/>
      <c r="K86" s="21"/>
      <c r="L86" s="21"/>
      <c r="M86" s="21"/>
      <c r="N86" s="21"/>
      <c r="O86" s="21"/>
      <c r="P86" s="21"/>
      <c r="Q86" s="21"/>
      <c r="R86" s="21"/>
      <c r="S86" s="79"/>
      <c r="T86" s="21"/>
      <c r="U86" s="21"/>
      <c r="V86" s="21"/>
      <c r="W86" s="21"/>
      <c r="X86" s="21"/>
      <c r="Y86" s="21"/>
      <c r="Z86" s="21"/>
      <c r="AA86" s="21"/>
      <c r="AB86" s="21"/>
      <c r="AC86" s="21"/>
      <c r="AD86" s="21"/>
      <c r="AE86" s="21"/>
      <c r="AF86" s="21"/>
      <c r="AG86" s="21"/>
      <c r="AH86" s="21"/>
      <c r="AI86" s="21"/>
      <c r="AJ86" s="21"/>
      <c r="AK86" s="21"/>
      <c r="AL86" s="79"/>
    </row>
    <row r="87" spans="1:38" ht="12.75" customHeight="1">
      <c r="A87" s="20"/>
      <c r="B87" s="21"/>
      <c r="C87" s="21"/>
      <c r="D87" s="21"/>
      <c r="E87" s="21"/>
      <c r="F87" s="21"/>
      <c r="G87" s="21"/>
      <c r="H87" s="21"/>
      <c r="I87" s="21"/>
      <c r="J87" s="21"/>
      <c r="K87" s="21"/>
      <c r="L87" s="21"/>
      <c r="M87" s="21"/>
      <c r="N87" s="21"/>
      <c r="O87" s="21"/>
      <c r="P87" s="21"/>
      <c r="Q87" s="21"/>
      <c r="R87" s="21"/>
      <c r="S87" s="79"/>
      <c r="T87" s="21"/>
      <c r="U87" s="21"/>
      <c r="V87" s="21"/>
      <c r="W87" s="21"/>
      <c r="X87" s="21"/>
      <c r="Y87" s="21"/>
      <c r="Z87" s="21"/>
      <c r="AA87" s="21"/>
      <c r="AB87" s="21"/>
      <c r="AC87" s="21"/>
      <c r="AD87" s="21"/>
      <c r="AE87" s="21"/>
      <c r="AF87" s="21"/>
      <c r="AG87" s="21"/>
      <c r="AH87" s="21"/>
      <c r="AI87" s="21"/>
      <c r="AJ87" s="21"/>
      <c r="AK87" s="21"/>
      <c r="AL87" s="79"/>
    </row>
    <row r="88" spans="1:38" ht="12.75" customHeight="1">
      <c r="A88" s="20"/>
      <c r="B88" s="21"/>
      <c r="C88" s="21"/>
      <c r="D88" s="21"/>
      <c r="E88" s="21"/>
      <c r="F88" s="21"/>
      <c r="G88" s="21"/>
      <c r="H88" s="21"/>
      <c r="I88" s="21"/>
      <c r="J88" s="21"/>
      <c r="K88" s="21"/>
      <c r="L88" s="21"/>
      <c r="M88" s="21"/>
      <c r="N88" s="21"/>
      <c r="O88" s="21"/>
      <c r="P88" s="21"/>
      <c r="Q88" s="21"/>
      <c r="R88" s="21"/>
      <c r="S88" s="79"/>
      <c r="T88" s="21"/>
      <c r="U88" s="21"/>
      <c r="V88" s="21"/>
      <c r="W88" s="21"/>
      <c r="X88" s="21"/>
      <c r="Y88" s="21"/>
      <c r="Z88" s="21"/>
      <c r="AA88" s="21"/>
      <c r="AB88" s="21"/>
      <c r="AC88" s="21"/>
      <c r="AD88" s="21"/>
      <c r="AE88" s="21"/>
      <c r="AF88" s="21"/>
      <c r="AG88" s="21"/>
      <c r="AH88" s="21"/>
      <c r="AI88" s="21"/>
      <c r="AJ88" s="21"/>
      <c r="AK88" s="21"/>
      <c r="AL88" s="79"/>
    </row>
    <row r="89" spans="1:38" ht="12.75" customHeight="1">
      <c r="A89" s="20"/>
      <c r="B89" s="21"/>
      <c r="C89" s="21"/>
      <c r="D89" s="21"/>
      <c r="E89" s="21"/>
      <c r="F89" s="21"/>
      <c r="G89" s="21"/>
      <c r="H89" s="21"/>
      <c r="I89" s="21"/>
      <c r="J89" s="21"/>
      <c r="K89" s="21"/>
      <c r="L89" s="21"/>
      <c r="M89" s="21"/>
      <c r="N89" s="21"/>
      <c r="O89" s="21"/>
      <c r="P89" s="21"/>
      <c r="Q89" s="21"/>
      <c r="R89" s="21"/>
      <c r="S89" s="79"/>
      <c r="T89" s="21"/>
      <c r="U89" s="21"/>
      <c r="V89" s="21"/>
      <c r="W89" s="21"/>
      <c r="X89" s="21"/>
      <c r="Y89" s="21"/>
      <c r="Z89" s="21"/>
      <c r="AA89" s="21"/>
      <c r="AB89" s="21"/>
      <c r="AC89" s="21"/>
      <c r="AD89" s="21"/>
      <c r="AE89" s="21"/>
      <c r="AF89" s="21"/>
      <c r="AG89" s="21"/>
      <c r="AH89" s="21"/>
      <c r="AI89" s="21"/>
      <c r="AJ89" s="21"/>
      <c r="AK89" s="21"/>
      <c r="AL89" s="79"/>
    </row>
    <row r="90" spans="1:38" ht="12.75" customHeight="1">
      <c r="A90" s="20"/>
      <c r="B90" s="21"/>
      <c r="C90" s="21"/>
      <c r="D90" s="21"/>
      <c r="E90" s="21"/>
      <c r="F90" s="21"/>
      <c r="G90" s="21"/>
      <c r="H90" s="21"/>
      <c r="I90" s="21"/>
      <c r="J90" s="21"/>
      <c r="K90" s="21"/>
      <c r="L90" s="21"/>
      <c r="M90" s="21"/>
      <c r="N90" s="21"/>
      <c r="O90" s="21"/>
      <c r="P90" s="21"/>
      <c r="Q90" s="21"/>
      <c r="R90" s="21"/>
      <c r="S90" s="79"/>
      <c r="T90" s="21"/>
      <c r="U90" s="21"/>
      <c r="V90" s="21"/>
      <c r="W90" s="21"/>
      <c r="X90" s="21"/>
      <c r="Y90" s="21"/>
      <c r="Z90" s="21"/>
      <c r="AA90" s="21"/>
      <c r="AB90" s="21"/>
      <c r="AC90" s="21"/>
      <c r="AD90" s="21"/>
      <c r="AE90" s="21"/>
      <c r="AF90" s="21"/>
      <c r="AG90" s="21"/>
      <c r="AH90" s="21"/>
      <c r="AI90" s="21"/>
      <c r="AJ90" s="21"/>
      <c r="AK90" s="21"/>
      <c r="AL90" s="79"/>
    </row>
    <row r="91" spans="1:38" ht="12.75" customHeight="1">
      <c r="A91" s="20"/>
      <c r="B91" s="21"/>
      <c r="C91" s="21"/>
      <c r="D91" s="21"/>
      <c r="E91" s="21"/>
      <c r="F91" s="21"/>
      <c r="G91" s="21"/>
      <c r="H91" s="21"/>
      <c r="I91" s="21"/>
      <c r="J91" s="21"/>
      <c r="K91" s="21"/>
      <c r="L91" s="21"/>
      <c r="M91" s="21"/>
      <c r="N91" s="21"/>
      <c r="O91" s="21"/>
      <c r="P91" s="21"/>
      <c r="Q91" s="21"/>
      <c r="R91" s="21"/>
      <c r="S91" s="79"/>
      <c r="T91" s="21"/>
      <c r="U91" s="21"/>
      <c r="V91" s="21"/>
      <c r="W91" s="21"/>
      <c r="X91" s="21"/>
      <c r="Y91" s="21"/>
      <c r="Z91" s="21"/>
      <c r="AA91" s="21"/>
      <c r="AB91" s="21"/>
      <c r="AC91" s="21"/>
      <c r="AD91" s="21"/>
      <c r="AE91" s="21"/>
      <c r="AF91" s="21"/>
      <c r="AG91" s="21"/>
      <c r="AH91" s="21"/>
      <c r="AI91" s="21"/>
      <c r="AJ91" s="21"/>
      <c r="AK91" s="21"/>
      <c r="AL91" s="79"/>
    </row>
    <row r="92" spans="1:38" ht="12.75" customHeight="1">
      <c r="A92" s="20"/>
      <c r="B92" s="21"/>
      <c r="C92" s="21"/>
      <c r="D92" s="21"/>
      <c r="E92" s="21"/>
      <c r="F92" s="21"/>
      <c r="G92" s="21"/>
      <c r="H92" s="21"/>
      <c r="I92" s="21"/>
      <c r="J92" s="21"/>
      <c r="K92" s="21"/>
      <c r="L92" s="21"/>
      <c r="M92" s="21"/>
      <c r="N92" s="21"/>
      <c r="O92" s="21"/>
      <c r="P92" s="21"/>
      <c r="Q92" s="21"/>
      <c r="R92" s="21"/>
      <c r="S92" s="79"/>
      <c r="T92" s="21"/>
      <c r="U92" s="21"/>
      <c r="V92" s="21"/>
      <c r="W92" s="21"/>
      <c r="X92" s="21"/>
      <c r="Y92" s="21"/>
      <c r="Z92" s="21"/>
      <c r="AA92" s="21"/>
      <c r="AB92" s="21"/>
      <c r="AC92" s="21"/>
      <c r="AD92" s="21"/>
      <c r="AE92" s="21"/>
      <c r="AF92" s="21"/>
      <c r="AG92" s="21"/>
      <c r="AH92" s="21"/>
      <c r="AI92" s="21"/>
      <c r="AJ92" s="21"/>
      <c r="AK92" s="21"/>
      <c r="AL92" s="79"/>
    </row>
    <row r="93" spans="1:38" ht="12.75" customHeight="1">
      <c r="A93" s="20"/>
      <c r="B93" s="21"/>
      <c r="C93" s="21"/>
      <c r="D93" s="21"/>
      <c r="E93" s="21"/>
      <c r="F93" s="21"/>
      <c r="G93" s="21"/>
      <c r="H93" s="21"/>
      <c r="I93" s="21"/>
      <c r="J93" s="21"/>
      <c r="K93" s="21"/>
      <c r="L93" s="21"/>
      <c r="M93" s="21"/>
      <c r="N93" s="21"/>
      <c r="O93" s="21"/>
      <c r="P93" s="21"/>
      <c r="Q93" s="21"/>
      <c r="R93" s="21"/>
      <c r="S93" s="79"/>
      <c r="T93" s="21"/>
      <c r="U93" s="21"/>
      <c r="V93" s="21"/>
      <c r="W93" s="21"/>
      <c r="X93" s="21"/>
      <c r="Y93" s="21"/>
      <c r="Z93" s="21"/>
      <c r="AA93" s="21"/>
      <c r="AB93" s="21"/>
      <c r="AC93" s="21"/>
      <c r="AD93" s="21"/>
      <c r="AE93" s="21"/>
      <c r="AF93" s="21"/>
      <c r="AG93" s="21"/>
      <c r="AH93" s="21"/>
      <c r="AI93" s="21"/>
      <c r="AJ93" s="21"/>
      <c r="AK93" s="21"/>
      <c r="AL93" s="79"/>
    </row>
    <row r="94" spans="1:38" ht="12.75" customHeight="1">
      <c r="A94" s="20"/>
      <c r="B94" s="21"/>
      <c r="C94" s="21"/>
      <c r="D94" s="21"/>
      <c r="E94" s="21"/>
      <c r="F94" s="21"/>
      <c r="G94" s="21"/>
      <c r="H94" s="21"/>
      <c r="I94" s="21"/>
      <c r="J94" s="21"/>
      <c r="K94" s="21"/>
      <c r="L94" s="21"/>
      <c r="M94" s="21"/>
      <c r="N94" s="21"/>
      <c r="O94" s="21"/>
      <c r="P94" s="21"/>
      <c r="Q94" s="21"/>
      <c r="R94" s="21"/>
      <c r="S94" s="79"/>
      <c r="T94" s="21"/>
      <c r="U94" s="21"/>
      <c r="V94" s="21"/>
      <c r="W94" s="21"/>
      <c r="X94" s="21"/>
      <c r="Y94" s="21"/>
      <c r="Z94" s="21"/>
      <c r="AA94" s="21"/>
      <c r="AB94" s="21"/>
      <c r="AC94" s="21"/>
      <c r="AD94" s="21"/>
      <c r="AE94" s="21"/>
      <c r="AF94" s="21"/>
      <c r="AG94" s="21"/>
      <c r="AH94" s="21"/>
      <c r="AI94" s="21"/>
      <c r="AJ94" s="21"/>
      <c r="AK94" s="21"/>
      <c r="AL94" s="79"/>
    </row>
    <row r="95" spans="1:38" ht="12.75" customHeight="1">
      <c r="A95" s="20"/>
      <c r="B95" s="21"/>
      <c r="C95" s="21"/>
      <c r="D95" s="21"/>
      <c r="E95" s="21"/>
      <c r="F95" s="21"/>
      <c r="G95" s="21"/>
      <c r="H95" s="21"/>
      <c r="I95" s="21"/>
      <c r="J95" s="21"/>
      <c r="K95" s="21"/>
      <c r="L95" s="21"/>
      <c r="M95" s="21"/>
      <c r="N95" s="21"/>
      <c r="O95" s="21"/>
      <c r="P95" s="21"/>
      <c r="Q95" s="21"/>
      <c r="R95" s="21"/>
      <c r="S95" s="79"/>
      <c r="T95" s="21"/>
      <c r="U95" s="21"/>
      <c r="V95" s="21"/>
      <c r="W95" s="21"/>
      <c r="X95" s="21"/>
      <c r="Y95" s="21"/>
      <c r="Z95" s="21"/>
      <c r="AA95" s="21"/>
      <c r="AB95" s="21"/>
      <c r="AC95" s="21"/>
      <c r="AD95" s="21"/>
      <c r="AE95" s="21"/>
      <c r="AF95" s="21"/>
      <c r="AG95" s="21"/>
      <c r="AH95" s="21"/>
      <c r="AI95" s="21"/>
      <c r="AJ95" s="21"/>
      <c r="AK95" s="21"/>
      <c r="AL95" s="79"/>
    </row>
    <row r="96" spans="1:38" ht="12.75" customHeight="1">
      <c r="A96" s="20"/>
      <c r="B96" s="21"/>
      <c r="C96" s="21"/>
      <c r="D96" s="21"/>
      <c r="E96" s="21"/>
      <c r="F96" s="21"/>
      <c r="G96" s="21"/>
      <c r="H96" s="21"/>
      <c r="I96" s="21"/>
      <c r="J96" s="21"/>
      <c r="K96" s="21"/>
      <c r="L96" s="21"/>
      <c r="M96" s="21"/>
      <c r="N96" s="21"/>
      <c r="O96" s="21"/>
      <c r="P96" s="21"/>
      <c r="Q96" s="21"/>
      <c r="R96" s="21"/>
      <c r="S96" s="79"/>
      <c r="T96" s="21"/>
      <c r="U96" s="21"/>
      <c r="V96" s="21"/>
      <c r="W96" s="21"/>
      <c r="X96" s="21"/>
      <c r="Y96" s="21"/>
      <c r="Z96" s="21"/>
      <c r="AA96" s="21"/>
      <c r="AB96" s="21"/>
      <c r="AC96" s="21"/>
      <c r="AD96" s="21"/>
      <c r="AE96" s="21"/>
      <c r="AF96" s="21"/>
      <c r="AG96" s="21"/>
      <c r="AH96" s="21"/>
      <c r="AI96" s="21"/>
      <c r="AJ96" s="21"/>
      <c r="AK96" s="21"/>
      <c r="AL96" s="79"/>
    </row>
    <row r="97" spans="1:38" ht="12.75" customHeight="1">
      <c r="A97" s="20"/>
      <c r="B97" s="21"/>
      <c r="C97" s="21"/>
      <c r="D97" s="21"/>
      <c r="E97" s="21"/>
      <c r="F97" s="21"/>
      <c r="G97" s="21"/>
      <c r="H97" s="21"/>
      <c r="I97" s="21"/>
      <c r="J97" s="21"/>
      <c r="K97" s="21"/>
      <c r="L97" s="21"/>
      <c r="M97" s="21"/>
      <c r="N97" s="21"/>
      <c r="O97" s="21"/>
      <c r="P97" s="21"/>
      <c r="Q97" s="21"/>
      <c r="R97" s="21"/>
      <c r="S97" s="79"/>
      <c r="T97" s="21"/>
      <c r="U97" s="21"/>
      <c r="V97" s="21"/>
      <c r="W97" s="21"/>
      <c r="X97" s="21"/>
      <c r="Y97" s="21"/>
      <c r="Z97" s="21"/>
      <c r="AA97" s="21"/>
      <c r="AB97" s="21"/>
      <c r="AC97" s="21"/>
      <c r="AD97" s="21"/>
      <c r="AE97" s="21"/>
      <c r="AF97" s="21"/>
      <c r="AG97" s="21"/>
      <c r="AH97" s="21"/>
      <c r="AI97" s="21"/>
      <c r="AJ97" s="21"/>
      <c r="AK97" s="21"/>
      <c r="AL97" s="79"/>
    </row>
    <row r="98" spans="1:38" ht="12.75" customHeight="1">
      <c r="A98" s="20"/>
      <c r="B98" s="21"/>
      <c r="C98" s="21"/>
      <c r="D98" s="21"/>
      <c r="E98" s="21"/>
      <c r="F98" s="21"/>
      <c r="G98" s="21"/>
      <c r="H98" s="21"/>
      <c r="I98" s="21"/>
      <c r="J98" s="21"/>
      <c r="K98" s="21"/>
      <c r="L98" s="21"/>
      <c r="M98" s="21"/>
      <c r="N98" s="21"/>
      <c r="O98" s="21"/>
      <c r="P98" s="21"/>
      <c r="Q98" s="21"/>
      <c r="R98" s="21"/>
      <c r="S98" s="79"/>
      <c r="T98" s="21"/>
      <c r="U98" s="21"/>
      <c r="V98" s="21"/>
      <c r="W98" s="21"/>
      <c r="X98" s="21"/>
      <c r="Y98" s="21"/>
      <c r="Z98" s="21"/>
      <c r="AA98" s="21"/>
      <c r="AB98" s="21"/>
      <c r="AC98" s="21"/>
      <c r="AD98" s="21"/>
      <c r="AE98" s="21"/>
      <c r="AF98" s="21"/>
      <c r="AG98" s="21"/>
      <c r="AH98" s="21"/>
      <c r="AI98" s="21"/>
      <c r="AJ98" s="21"/>
      <c r="AK98" s="21"/>
      <c r="AL98" s="79"/>
    </row>
    <row r="99" spans="1:38" ht="12.75" customHeight="1">
      <c r="A99" s="20"/>
      <c r="B99" s="21"/>
      <c r="C99" s="21"/>
      <c r="D99" s="21"/>
      <c r="E99" s="21"/>
      <c r="F99" s="21"/>
      <c r="G99" s="21"/>
      <c r="H99" s="21"/>
      <c r="I99" s="21"/>
      <c r="J99" s="21"/>
      <c r="K99" s="21"/>
      <c r="L99" s="21"/>
      <c r="M99" s="21"/>
      <c r="N99" s="21"/>
      <c r="O99" s="21"/>
      <c r="P99" s="21"/>
      <c r="Q99" s="21"/>
      <c r="R99" s="21"/>
      <c r="S99" s="79"/>
      <c r="T99" s="21"/>
      <c r="U99" s="21"/>
      <c r="V99" s="21"/>
      <c r="W99" s="21"/>
      <c r="X99" s="21"/>
      <c r="Y99" s="21"/>
      <c r="Z99" s="21"/>
      <c r="AA99" s="21"/>
      <c r="AB99" s="21"/>
      <c r="AC99" s="21"/>
      <c r="AD99" s="21"/>
      <c r="AE99" s="21"/>
      <c r="AF99" s="21"/>
      <c r="AG99" s="21"/>
      <c r="AH99" s="21"/>
      <c r="AI99" s="21"/>
      <c r="AJ99" s="21"/>
      <c r="AK99" s="21"/>
      <c r="AL99" s="79"/>
    </row>
    <row r="100" spans="1:38" ht="12.75" customHeight="1">
      <c r="A100" s="20"/>
      <c r="B100" s="21"/>
      <c r="C100" s="21"/>
      <c r="D100" s="21"/>
      <c r="E100" s="21"/>
      <c r="F100" s="21"/>
      <c r="G100" s="21"/>
      <c r="H100" s="21"/>
      <c r="I100" s="21"/>
      <c r="J100" s="21"/>
      <c r="K100" s="21"/>
      <c r="L100" s="21"/>
      <c r="M100" s="21"/>
      <c r="N100" s="21"/>
      <c r="O100" s="21"/>
      <c r="P100" s="21"/>
      <c r="Q100" s="21"/>
      <c r="R100" s="21"/>
      <c r="S100" s="79"/>
      <c r="T100" s="21"/>
      <c r="U100" s="21"/>
      <c r="V100" s="21"/>
      <c r="W100" s="21"/>
      <c r="X100" s="21"/>
      <c r="Y100" s="21"/>
      <c r="Z100" s="21"/>
      <c r="AA100" s="21"/>
      <c r="AB100" s="21"/>
      <c r="AC100" s="21"/>
      <c r="AD100" s="21"/>
      <c r="AE100" s="21"/>
      <c r="AF100" s="21"/>
      <c r="AG100" s="21"/>
      <c r="AH100" s="21"/>
      <c r="AI100" s="21"/>
      <c r="AJ100" s="21"/>
      <c r="AK100" s="21"/>
      <c r="AL100" s="79"/>
    </row>
    <row r="101" spans="1:38" ht="12.75" customHeight="1">
      <c r="A101" s="20"/>
      <c r="B101" s="21"/>
      <c r="C101" s="21"/>
      <c r="D101" s="21"/>
      <c r="E101" s="21"/>
      <c r="F101" s="21"/>
      <c r="G101" s="21"/>
      <c r="H101" s="21"/>
      <c r="I101" s="21"/>
      <c r="J101" s="21"/>
      <c r="K101" s="21"/>
      <c r="L101" s="21"/>
      <c r="M101" s="21"/>
      <c r="N101" s="21"/>
      <c r="O101" s="21"/>
      <c r="P101" s="21"/>
      <c r="Q101" s="21"/>
      <c r="R101" s="21"/>
      <c r="S101" s="79"/>
      <c r="T101" s="21"/>
      <c r="U101" s="21"/>
      <c r="V101" s="21"/>
      <c r="W101" s="21"/>
      <c r="X101" s="21"/>
      <c r="Y101" s="21"/>
      <c r="Z101" s="21"/>
      <c r="AA101" s="21"/>
      <c r="AB101" s="21"/>
      <c r="AC101" s="21"/>
      <c r="AD101" s="21"/>
      <c r="AE101" s="21"/>
      <c r="AF101" s="21"/>
      <c r="AG101" s="21"/>
      <c r="AH101" s="21"/>
      <c r="AI101" s="21"/>
      <c r="AJ101" s="21"/>
      <c r="AK101" s="21"/>
      <c r="AL101" s="79"/>
    </row>
    <row r="102" spans="1:38" ht="12.75" customHeight="1">
      <c r="A102" s="20"/>
      <c r="B102" s="21"/>
      <c r="C102" s="21"/>
      <c r="D102" s="21"/>
      <c r="E102" s="21"/>
      <c r="F102" s="21"/>
      <c r="G102" s="21"/>
      <c r="H102" s="21"/>
      <c r="I102" s="21"/>
      <c r="J102" s="21"/>
      <c r="K102" s="21"/>
      <c r="L102" s="21"/>
      <c r="M102" s="21"/>
      <c r="N102" s="21"/>
      <c r="O102" s="21"/>
      <c r="P102" s="21"/>
      <c r="Q102" s="21"/>
      <c r="R102" s="21"/>
      <c r="S102" s="79"/>
      <c r="T102" s="21"/>
      <c r="U102" s="21"/>
      <c r="V102" s="21"/>
      <c r="W102" s="21"/>
      <c r="X102" s="21"/>
      <c r="Y102" s="21"/>
      <c r="Z102" s="21"/>
      <c r="AA102" s="21"/>
      <c r="AB102" s="21"/>
      <c r="AC102" s="21"/>
      <c r="AD102" s="21"/>
      <c r="AE102" s="21"/>
      <c r="AF102" s="21"/>
      <c r="AG102" s="21"/>
      <c r="AH102" s="21"/>
      <c r="AI102" s="21"/>
      <c r="AJ102" s="21"/>
      <c r="AK102" s="21"/>
      <c r="AL102" s="79"/>
    </row>
    <row r="103" spans="1:38" ht="12.75" customHeight="1">
      <c r="A103" s="20"/>
      <c r="B103" s="21"/>
      <c r="C103" s="21"/>
      <c r="D103" s="21"/>
      <c r="E103" s="21"/>
      <c r="F103" s="21"/>
      <c r="G103" s="21"/>
      <c r="H103" s="21"/>
      <c r="I103" s="21"/>
      <c r="J103" s="21"/>
      <c r="K103" s="21"/>
      <c r="L103" s="21"/>
      <c r="M103" s="21"/>
      <c r="N103" s="21"/>
      <c r="O103" s="21"/>
      <c r="P103" s="21"/>
      <c r="Q103" s="21"/>
      <c r="R103" s="21"/>
      <c r="S103" s="79"/>
      <c r="T103" s="21"/>
      <c r="U103" s="21"/>
      <c r="V103" s="21"/>
      <c r="W103" s="21"/>
      <c r="X103" s="21"/>
      <c r="Y103" s="21"/>
      <c r="Z103" s="21"/>
      <c r="AA103" s="21"/>
      <c r="AB103" s="21"/>
      <c r="AC103" s="21"/>
      <c r="AD103" s="21"/>
      <c r="AE103" s="21"/>
      <c r="AF103" s="21"/>
      <c r="AG103" s="21"/>
      <c r="AH103" s="21"/>
      <c r="AI103" s="21"/>
      <c r="AJ103" s="21"/>
      <c r="AK103" s="21"/>
      <c r="AL103" s="79"/>
    </row>
    <row r="104" spans="1:38" ht="12.75" customHeight="1">
      <c r="A104" s="20"/>
      <c r="B104" s="21"/>
      <c r="C104" s="21"/>
      <c r="D104" s="21"/>
      <c r="E104" s="21"/>
      <c r="F104" s="21"/>
      <c r="G104" s="21"/>
      <c r="H104" s="21"/>
      <c r="I104" s="21"/>
      <c r="J104" s="21"/>
      <c r="K104" s="21"/>
      <c r="L104" s="21"/>
      <c r="M104" s="21"/>
      <c r="N104" s="21"/>
      <c r="O104" s="21"/>
      <c r="P104" s="21"/>
      <c r="Q104" s="21"/>
      <c r="R104" s="21"/>
      <c r="S104" s="79"/>
      <c r="T104" s="21"/>
      <c r="U104" s="21"/>
      <c r="V104" s="21"/>
      <c r="W104" s="21"/>
      <c r="X104" s="21"/>
      <c r="Y104" s="21"/>
      <c r="Z104" s="21"/>
      <c r="AA104" s="21"/>
      <c r="AB104" s="21"/>
      <c r="AC104" s="21"/>
      <c r="AD104" s="21"/>
      <c r="AE104" s="21"/>
      <c r="AF104" s="21"/>
      <c r="AG104" s="21"/>
      <c r="AH104" s="21"/>
      <c r="AI104" s="21"/>
      <c r="AJ104" s="21"/>
      <c r="AK104" s="21"/>
      <c r="AL104" s="79"/>
    </row>
    <row r="105" spans="1:38" ht="12.75" customHeight="1">
      <c r="A105" s="20"/>
      <c r="B105" s="21"/>
      <c r="C105" s="21"/>
      <c r="D105" s="21"/>
      <c r="E105" s="21"/>
      <c r="F105" s="21"/>
      <c r="G105" s="21"/>
      <c r="H105" s="21"/>
      <c r="I105" s="21"/>
      <c r="J105" s="21"/>
      <c r="K105" s="21"/>
      <c r="L105" s="21"/>
      <c r="M105" s="21"/>
      <c r="N105" s="21"/>
      <c r="O105" s="21"/>
      <c r="P105" s="21"/>
      <c r="Q105" s="21"/>
      <c r="R105" s="21"/>
      <c r="S105" s="79"/>
      <c r="T105" s="21"/>
      <c r="U105" s="21"/>
      <c r="V105" s="21"/>
      <c r="W105" s="21"/>
      <c r="X105" s="21"/>
      <c r="Y105" s="21"/>
      <c r="Z105" s="21"/>
      <c r="AA105" s="21"/>
      <c r="AB105" s="21"/>
      <c r="AC105" s="21"/>
      <c r="AD105" s="21"/>
      <c r="AE105" s="21"/>
      <c r="AF105" s="21"/>
      <c r="AG105" s="21"/>
      <c r="AH105" s="21"/>
      <c r="AI105" s="21"/>
      <c r="AJ105" s="21"/>
      <c r="AK105" s="21"/>
      <c r="AL105" s="79"/>
    </row>
    <row r="106" spans="1:38" ht="12.75" customHeight="1">
      <c r="A106" s="20"/>
      <c r="B106" s="21"/>
      <c r="C106" s="21"/>
      <c r="D106" s="21"/>
      <c r="E106" s="21"/>
      <c r="F106" s="21"/>
      <c r="G106" s="21"/>
      <c r="H106" s="21"/>
      <c r="I106" s="21"/>
      <c r="J106" s="21"/>
      <c r="K106" s="21"/>
      <c r="L106" s="21"/>
      <c r="M106" s="21"/>
      <c r="N106" s="21"/>
      <c r="O106" s="21"/>
      <c r="P106" s="21"/>
      <c r="Q106" s="21"/>
      <c r="R106" s="21"/>
      <c r="S106" s="79"/>
      <c r="T106" s="21"/>
      <c r="U106" s="21"/>
      <c r="V106" s="21"/>
      <c r="W106" s="21"/>
      <c r="X106" s="21"/>
      <c r="Y106" s="21"/>
      <c r="Z106" s="21"/>
      <c r="AA106" s="21"/>
      <c r="AB106" s="21"/>
      <c r="AC106" s="21"/>
      <c r="AD106" s="21"/>
      <c r="AE106" s="21"/>
      <c r="AF106" s="21"/>
      <c r="AG106" s="21"/>
      <c r="AH106" s="21"/>
      <c r="AI106" s="21"/>
      <c r="AJ106" s="21"/>
      <c r="AK106" s="21"/>
      <c r="AL106" s="79"/>
    </row>
    <row r="107" spans="1:38" ht="12.75" customHeight="1">
      <c r="A107" s="20"/>
      <c r="B107" s="21"/>
      <c r="C107" s="21"/>
      <c r="D107" s="21"/>
      <c r="E107" s="21"/>
      <c r="F107" s="21"/>
      <c r="G107" s="21"/>
      <c r="H107" s="21"/>
      <c r="I107" s="21"/>
      <c r="J107" s="21"/>
      <c r="K107" s="21"/>
      <c r="L107" s="21"/>
      <c r="M107" s="21"/>
      <c r="N107" s="21"/>
      <c r="O107" s="21"/>
      <c r="P107" s="21"/>
      <c r="Q107" s="21"/>
      <c r="R107" s="21"/>
      <c r="S107" s="79"/>
      <c r="T107" s="21"/>
      <c r="U107" s="21"/>
      <c r="V107" s="21"/>
      <c r="W107" s="21"/>
      <c r="X107" s="21"/>
      <c r="Y107" s="21"/>
      <c r="Z107" s="21"/>
      <c r="AA107" s="21"/>
      <c r="AB107" s="21"/>
      <c r="AC107" s="21"/>
      <c r="AD107" s="21"/>
      <c r="AE107" s="21"/>
      <c r="AF107" s="21"/>
      <c r="AG107" s="21"/>
      <c r="AH107" s="21"/>
      <c r="AI107" s="21"/>
      <c r="AJ107" s="21"/>
      <c r="AK107" s="21"/>
      <c r="AL107" s="79"/>
    </row>
    <row r="108" spans="1:38" ht="12.75" customHeight="1">
      <c r="A108" s="20"/>
      <c r="B108" s="21"/>
      <c r="C108" s="21"/>
      <c r="D108" s="21"/>
      <c r="E108" s="21"/>
      <c r="F108" s="21"/>
      <c r="G108" s="21"/>
      <c r="H108" s="21"/>
      <c r="I108" s="21"/>
      <c r="J108" s="21"/>
      <c r="K108" s="21"/>
      <c r="L108" s="21"/>
      <c r="M108" s="21"/>
      <c r="N108" s="21"/>
      <c r="O108" s="21"/>
      <c r="P108" s="21"/>
      <c r="Q108" s="21"/>
      <c r="R108" s="21"/>
      <c r="S108" s="79"/>
      <c r="T108" s="21"/>
      <c r="U108" s="21"/>
      <c r="V108" s="21"/>
      <c r="W108" s="21"/>
      <c r="X108" s="21"/>
      <c r="Y108" s="21"/>
      <c r="Z108" s="21"/>
      <c r="AA108" s="21"/>
      <c r="AB108" s="21"/>
      <c r="AC108" s="21"/>
      <c r="AD108" s="21"/>
      <c r="AE108" s="21"/>
      <c r="AF108" s="21"/>
      <c r="AG108" s="21"/>
      <c r="AH108" s="21"/>
      <c r="AI108" s="21"/>
      <c r="AJ108" s="21"/>
      <c r="AK108" s="21"/>
      <c r="AL108" s="79"/>
    </row>
    <row r="109" spans="1:38" ht="12.75" customHeight="1">
      <c r="A109" s="20"/>
      <c r="B109" s="21"/>
      <c r="C109" s="21"/>
      <c r="D109" s="21"/>
      <c r="E109" s="21"/>
      <c r="F109" s="21"/>
      <c r="G109" s="21"/>
      <c r="H109" s="21"/>
      <c r="I109" s="21"/>
      <c r="J109" s="21"/>
      <c r="K109" s="21"/>
      <c r="L109" s="21"/>
      <c r="M109" s="21"/>
      <c r="N109" s="21"/>
      <c r="O109" s="21"/>
      <c r="P109" s="21"/>
      <c r="Q109" s="21"/>
      <c r="R109" s="21"/>
      <c r="S109" s="79"/>
      <c r="T109" s="21"/>
      <c r="U109" s="21"/>
      <c r="V109" s="21"/>
      <c r="W109" s="21"/>
      <c r="X109" s="21"/>
      <c r="Y109" s="21"/>
      <c r="Z109" s="21"/>
      <c r="AA109" s="21"/>
      <c r="AB109" s="21"/>
      <c r="AC109" s="21"/>
      <c r="AD109" s="21"/>
      <c r="AE109" s="21"/>
      <c r="AF109" s="21"/>
      <c r="AG109" s="21"/>
      <c r="AH109" s="21"/>
      <c r="AI109" s="21"/>
      <c r="AJ109" s="21"/>
      <c r="AK109" s="21"/>
      <c r="AL109" s="79"/>
    </row>
    <row r="110" spans="1:38" ht="12.75" customHeight="1">
      <c r="A110" s="20"/>
      <c r="B110" s="21"/>
      <c r="C110" s="21"/>
      <c r="D110" s="21"/>
      <c r="E110" s="21"/>
      <c r="F110" s="21"/>
      <c r="G110" s="21"/>
      <c r="H110" s="21"/>
      <c r="I110" s="21"/>
      <c r="J110" s="21"/>
      <c r="K110" s="21"/>
      <c r="L110" s="21"/>
      <c r="M110" s="21"/>
      <c r="N110" s="21"/>
      <c r="O110" s="21"/>
      <c r="P110" s="21"/>
      <c r="Q110" s="21"/>
      <c r="R110" s="21"/>
      <c r="S110" s="79"/>
      <c r="T110" s="21"/>
      <c r="U110" s="21"/>
      <c r="V110" s="21"/>
      <c r="W110" s="21"/>
      <c r="X110" s="21"/>
      <c r="Y110" s="21"/>
      <c r="Z110" s="21"/>
      <c r="AA110" s="21"/>
      <c r="AB110" s="21"/>
      <c r="AC110" s="21"/>
      <c r="AD110" s="21"/>
      <c r="AE110" s="21"/>
      <c r="AF110" s="21"/>
      <c r="AG110" s="21"/>
      <c r="AH110" s="21"/>
      <c r="AI110" s="21"/>
      <c r="AJ110" s="21"/>
      <c r="AK110" s="21"/>
      <c r="AL110" s="79"/>
    </row>
    <row r="111" spans="1:38" ht="12.75" customHeight="1">
      <c r="A111" s="20"/>
      <c r="B111" s="21"/>
      <c r="C111" s="21"/>
      <c r="D111" s="21"/>
      <c r="E111" s="21"/>
      <c r="F111" s="21"/>
      <c r="G111" s="21"/>
      <c r="H111" s="21"/>
      <c r="I111" s="21"/>
      <c r="J111" s="21"/>
      <c r="K111" s="21"/>
      <c r="L111" s="21"/>
      <c r="M111" s="21"/>
      <c r="N111" s="21"/>
      <c r="O111" s="21"/>
      <c r="P111" s="21"/>
      <c r="Q111" s="21"/>
      <c r="R111" s="21"/>
      <c r="S111" s="79"/>
      <c r="T111" s="21"/>
      <c r="U111" s="21"/>
      <c r="V111" s="21"/>
      <c r="W111" s="21"/>
      <c r="X111" s="21"/>
      <c r="Y111" s="21"/>
      <c r="Z111" s="21"/>
      <c r="AA111" s="21"/>
      <c r="AB111" s="21"/>
      <c r="AC111" s="21"/>
      <c r="AD111" s="21"/>
      <c r="AE111" s="21"/>
      <c r="AF111" s="21"/>
      <c r="AG111" s="21"/>
      <c r="AH111" s="21"/>
      <c r="AI111" s="21"/>
      <c r="AJ111" s="21"/>
      <c r="AK111" s="21"/>
      <c r="AL111" s="79"/>
    </row>
    <row r="112" spans="1:38" ht="12.75" customHeight="1">
      <c r="A112" s="20"/>
      <c r="B112" s="21"/>
      <c r="C112" s="21"/>
      <c r="D112" s="21"/>
      <c r="E112" s="21"/>
      <c r="F112" s="21"/>
      <c r="G112" s="21"/>
      <c r="H112" s="21"/>
      <c r="I112" s="21"/>
      <c r="J112" s="21"/>
      <c r="K112" s="21"/>
      <c r="L112" s="21"/>
      <c r="M112" s="21"/>
      <c r="N112" s="21"/>
      <c r="O112" s="21"/>
      <c r="P112" s="21"/>
      <c r="Q112" s="21"/>
      <c r="R112" s="21"/>
      <c r="S112" s="79"/>
      <c r="T112" s="21"/>
      <c r="U112" s="21"/>
      <c r="V112" s="21"/>
      <c r="W112" s="21"/>
      <c r="X112" s="21"/>
      <c r="Y112" s="21"/>
      <c r="Z112" s="21"/>
      <c r="AA112" s="21"/>
      <c r="AB112" s="21"/>
      <c r="AC112" s="21"/>
      <c r="AD112" s="21"/>
      <c r="AE112" s="21"/>
      <c r="AF112" s="21"/>
      <c r="AG112" s="21"/>
      <c r="AH112" s="21"/>
      <c r="AI112" s="21"/>
      <c r="AJ112" s="21"/>
      <c r="AK112" s="21"/>
      <c r="AL112" s="79"/>
    </row>
    <row r="113" spans="1:38" ht="12.75" customHeight="1">
      <c r="A113" s="20"/>
      <c r="B113" s="21"/>
      <c r="C113" s="21"/>
      <c r="D113" s="21"/>
      <c r="E113" s="21"/>
      <c r="F113" s="21"/>
      <c r="G113" s="21"/>
      <c r="H113" s="21"/>
      <c r="I113" s="21"/>
      <c r="J113" s="21"/>
      <c r="K113" s="21"/>
      <c r="L113" s="21"/>
      <c r="M113" s="21"/>
      <c r="N113" s="21"/>
      <c r="O113" s="21"/>
      <c r="P113" s="21"/>
      <c r="Q113" s="21"/>
      <c r="R113" s="21"/>
      <c r="S113" s="79"/>
      <c r="T113" s="21"/>
      <c r="U113" s="21"/>
      <c r="V113" s="21"/>
      <c r="W113" s="21"/>
      <c r="X113" s="21"/>
      <c r="Y113" s="21"/>
      <c r="Z113" s="21"/>
      <c r="AA113" s="21"/>
      <c r="AB113" s="21"/>
      <c r="AC113" s="21"/>
      <c r="AD113" s="21"/>
      <c r="AE113" s="21"/>
      <c r="AF113" s="21"/>
      <c r="AG113" s="21"/>
      <c r="AH113" s="21"/>
      <c r="AI113" s="21"/>
      <c r="AJ113" s="21"/>
      <c r="AK113" s="21"/>
      <c r="AL113" s="79"/>
    </row>
    <row r="114" spans="1:38" ht="12.75" customHeight="1">
      <c r="A114" s="20"/>
      <c r="B114" s="21"/>
      <c r="C114" s="21"/>
      <c r="D114" s="21"/>
      <c r="E114" s="21"/>
      <c r="F114" s="21"/>
      <c r="G114" s="21"/>
      <c r="H114" s="21"/>
      <c r="I114" s="21"/>
      <c r="J114" s="21"/>
      <c r="K114" s="21"/>
      <c r="L114" s="21"/>
      <c r="M114" s="21"/>
      <c r="N114" s="21"/>
      <c r="O114" s="21"/>
      <c r="P114" s="21"/>
      <c r="Q114" s="21"/>
      <c r="R114" s="21"/>
      <c r="S114" s="79"/>
      <c r="T114" s="21"/>
      <c r="U114" s="21"/>
      <c r="V114" s="21"/>
      <c r="W114" s="21"/>
      <c r="X114" s="21"/>
      <c r="Y114" s="21"/>
      <c r="Z114" s="21"/>
      <c r="AA114" s="21"/>
      <c r="AB114" s="21"/>
      <c r="AC114" s="21"/>
      <c r="AD114" s="21"/>
      <c r="AE114" s="21"/>
      <c r="AF114" s="21"/>
      <c r="AG114" s="21"/>
      <c r="AH114" s="21"/>
      <c r="AI114" s="21"/>
      <c r="AJ114" s="21"/>
      <c r="AK114" s="21"/>
      <c r="AL114" s="79"/>
    </row>
    <row r="115" spans="1:38" ht="12.75" customHeight="1">
      <c r="A115" s="20"/>
      <c r="B115" s="21"/>
      <c r="C115" s="21"/>
      <c r="D115" s="21"/>
      <c r="E115" s="21"/>
      <c r="F115" s="21"/>
      <c r="G115" s="21"/>
      <c r="H115" s="21"/>
      <c r="I115" s="21"/>
      <c r="J115" s="21"/>
      <c r="K115" s="21"/>
      <c r="L115" s="21"/>
      <c r="M115" s="21"/>
      <c r="N115" s="21"/>
      <c r="O115" s="21"/>
      <c r="P115" s="21"/>
      <c r="Q115" s="21"/>
      <c r="R115" s="21"/>
      <c r="S115" s="79"/>
      <c r="T115" s="21"/>
      <c r="U115" s="21"/>
      <c r="V115" s="21"/>
      <c r="W115" s="21"/>
      <c r="X115" s="21"/>
      <c r="Y115" s="21"/>
      <c r="Z115" s="21"/>
      <c r="AA115" s="21"/>
      <c r="AB115" s="21"/>
      <c r="AC115" s="21"/>
      <c r="AD115" s="21"/>
      <c r="AE115" s="21"/>
      <c r="AF115" s="21"/>
      <c r="AG115" s="21"/>
      <c r="AH115" s="21"/>
      <c r="AI115" s="21"/>
      <c r="AJ115" s="21"/>
      <c r="AK115" s="21"/>
      <c r="AL115" s="79"/>
    </row>
    <row r="116" spans="1:38" ht="12.75" customHeight="1">
      <c r="A116" s="20"/>
      <c r="B116" s="21"/>
      <c r="C116" s="21"/>
      <c r="D116" s="21"/>
      <c r="E116" s="21"/>
      <c r="F116" s="21"/>
      <c r="G116" s="21"/>
      <c r="H116" s="21"/>
      <c r="I116" s="21"/>
      <c r="J116" s="21"/>
      <c r="K116" s="21"/>
      <c r="L116" s="21"/>
      <c r="M116" s="21"/>
      <c r="N116" s="21"/>
      <c r="O116" s="21"/>
      <c r="P116" s="21"/>
      <c r="Q116" s="21"/>
      <c r="R116" s="21"/>
      <c r="S116" s="79"/>
      <c r="T116" s="21"/>
      <c r="U116" s="21"/>
      <c r="V116" s="21"/>
      <c r="W116" s="21"/>
      <c r="X116" s="21"/>
      <c r="Y116" s="21"/>
      <c r="Z116" s="21"/>
      <c r="AA116" s="21"/>
      <c r="AB116" s="21"/>
      <c r="AC116" s="21"/>
      <c r="AD116" s="21"/>
      <c r="AE116" s="21"/>
      <c r="AF116" s="21"/>
      <c r="AG116" s="21"/>
      <c r="AH116" s="21"/>
      <c r="AI116" s="21"/>
      <c r="AJ116" s="21"/>
      <c r="AK116" s="21"/>
      <c r="AL116" s="79"/>
    </row>
    <row r="117" spans="1:38" ht="12.75" customHeight="1">
      <c r="A117" s="20"/>
      <c r="B117" s="21"/>
      <c r="C117" s="21"/>
      <c r="D117" s="21"/>
      <c r="E117" s="21"/>
      <c r="F117" s="21"/>
      <c r="G117" s="21"/>
      <c r="H117" s="21"/>
      <c r="I117" s="21"/>
      <c r="J117" s="21"/>
      <c r="K117" s="21"/>
      <c r="L117" s="21"/>
      <c r="M117" s="21"/>
      <c r="N117" s="21"/>
      <c r="O117" s="21"/>
      <c r="P117" s="21"/>
      <c r="Q117" s="21"/>
      <c r="R117" s="21"/>
      <c r="S117" s="79"/>
      <c r="T117" s="21"/>
      <c r="U117" s="21"/>
      <c r="V117" s="21"/>
      <c r="W117" s="21"/>
      <c r="X117" s="21"/>
      <c r="Y117" s="21"/>
      <c r="Z117" s="21"/>
      <c r="AA117" s="21"/>
      <c r="AB117" s="21"/>
      <c r="AC117" s="21"/>
      <c r="AD117" s="21"/>
      <c r="AE117" s="21"/>
      <c r="AF117" s="21"/>
      <c r="AG117" s="21"/>
      <c r="AH117" s="21"/>
      <c r="AI117" s="21"/>
      <c r="AJ117" s="21"/>
      <c r="AK117" s="21"/>
      <c r="AL117" s="79"/>
    </row>
    <row r="118" spans="1:38" ht="12.75" customHeight="1">
      <c r="A118" s="20"/>
      <c r="B118" s="21"/>
      <c r="C118" s="21"/>
      <c r="D118" s="21"/>
      <c r="E118" s="21"/>
      <c r="F118" s="21"/>
      <c r="G118" s="21"/>
      <c r="H118" s="21"/>
      <c r="I118" s="21"/>
      <c r="J118" s="21"/>
      <c r="K118" s="21"/>
      <c r="L118" s="21"/>
      <c r="M118" s="21"/>
      <c r="N118" s="21"/>
      <c r="O118" s="21"/>
      <c r="P118" s="21"/>
      <c r="Q118" s="21"/>
      <c r="R118" s="21"/>
      <c r="S118" s="79"/>
      <c r="T118" s="21"/>
      <c r="U118" s="21"/>
      <c r="V118" s="21"/>
      <c r="W118" s="21"/>
      <c r="X118" s="21"/>
      <c r="Y118" s="21"/>
      <c r="Z118" s="21"/>
      <c r="AA118" s="21"/>
      <c r="AB118" s="21"/>
      <c r="AC118" s="21"/>
      <c r="AD118" s="21"/>
      <c r="AE118" s="21"/>
      <c r="AF118" s="21"/>
      <c r="AG118" s="21"/>
      <c r="AH118" s="21"/>
      <c r="AI118" s="21"/>
      <c r="AJ118" s="21"/>
      <c r="AK118" s="21"/>
      <c r="AL118" s="79"/>
    </row>
    <row r="119" spans="1:38" ht="12.75" customHeight="1">
      <c r="A119" s="20"/>
      <c r="B119" s="21"/>
      <c r="C119" s="21"/>
      <c r="D119" s="21"/>
      <c r="E119" s="21"/>
      <c r="F119" s="21"/>
      <c r="G119" s="21"/>
      <c r="H119" s="21"/>
      <c r="I119" s="21"/>
      <c r="J119" s="21"/>
      <c r="K119" s="21"/>
      <c r="L119" s="21"/>
      <c r="M119" s="21"/>
      <c r="N119" s="21"/>
      <c r="O119" s="21"/>
      <c r="P119" s="21"/>
      <c r="Q119" s="21"/>
      <c r="R119" s="21"/>
      <c r="S119" s="79"/>
      <c r="T119" s="21"/>
      <c r="U119" s="21"/>
      <c r="V119" s="21"/>
      <c r="W119" s="21"/>
      <c r="X119" s="21"/>
      <c r="Y119" s="21"/>
      <c r="Z119" s="21"/>
      <c r="AA119" s="21"/>
      <c r="AB119" s="21"/>
      <c r="AC119" s="21"/>
      <c r="AD119" s="21"/>
      <c r="AE119" s="21"/>
      <c r="AF119" s="21"/>
      <c r="AG119" s="21"/>
      <c r="AH119" s="21"/>
      <c r="AI119" s="21"/>
      <c r="AJ119" s="21"/>
      <c r="AK119" s="21"/>
      <c r="AL119" s="79"/>
    </row>
    <row r="120" spans="1:38" ht="12.75" customHeight="1">
      <c r="A120" s="20"/>
      <c r="B120" s="21"/>
      <c r="C120" s="21"/>
      <c r="D120" s="21"/>
      <c r="E120" s="21"/>
      <c r="F120" s="21"/>
      <c r="G120" s="21"/>
      <c r="H120" s="21"/>
      <c r="I120" s="21"/>
      <c r="J120" s="21"/>
      <c r="K120" s="21"/>
      <c r="L120" s="21"/>
      <c r="M120" s="21"/>
      <c r="N120" s="21"/>
      <c r="O120" s="21"/>
      <c r="P120" s="21"/>
      <c r="Q120" s="21"/>
      <c r="R120" s="21"/>
      <c r="S120" s="79"/>
      <c r="T120" s="21"/>
      <c r="U120" s="21"/>
      <c r="V120" s="21"/>
      <c r="W120" s="21"/>
      <c r="X120" s="21"/>
      <c r="Y120" s="21"/>
      <c r="Z120" s="21"/>
      <c r="AA120" s="21"/>
      <c r="AB120" s="21"/>
      <c r="AC120" s="21"/>
      <c r="AD120" s="21"/>
      <c r="AE120" s="21"/>
      <c r="AF120" s="21"/>
      <c r="AG120" s="21"/>
      <c r="AH120" s="21"/>
      <c r="AI120" s="21"/>
      <c r="AJ120" s="21"/>
      <c r="AK120" s="21"/>
      <c r="AL120" s="79"/>
    </row>
    <row r="121" spans="1:38" ht="12.75" customHeight="1">
      <c r="A121" s="20"/>
      <c r="B121" s="21"/>
      <c r="C121" s="21"/>
      <c r="D121" s="21"/>
      <c r="E121" s="21"/>
      <c r="F121" s="21"/>
      <c r="G121" s="21"/>
      <c r="H121" s="21"/>
      <c r="I121" s="21"/>
      <c r="J121" s="21"/>
      <c r="K121" s="21"/>
      <c r="L121" s="21"/>
      <c r="M121" s="21"/>
      <c r="N121" s="21"/>
      <c r="O121" s="21"/>
      <c r="P121" s="21"/>
      <c r="Q121" s="21"/>
      <c r="R121" s="21"/>
      <c r="S121" s="79"/>
      <c r="T121" s="21"/>
      <c r="U121" s="21"/>
      <c r="V121" s="21"/>
      <c r="W121" s="21"/>
      <c r="X121" s="21"/>
      <c r="Y121" s="21"/>
      <c r="Z121" s="21"/>
      <c r="AA121" s="21"/>
      <c r="AB121" s="21"/>
      <c r="AC121" s="21"/>
      <c r="AD121" s="21"/>
      <c r="AE121" s="21"/>
      <c r="AF121" s="21"/>
      <c r="AG121" s="21"/>
      <c r="AH121" s="21"/>
      <c r="AI121" s="21"/>
      <c r="AJ121" s="21"/>
      <c r="AK121" s="21"/>
      <c r="AL121" s="79"/>
    </row>
    <row r="122" spans="1:38" ht="12.75" customHeight="1">
      <c r="A122" s="20"/>
      <c r="B122" s="21"/>
      <c r="C122" s="21"/>
      <c r="D122" s="21"/>
      <c r="E122" s="21"/>
      <c r="F122" s="21"/>
      <c r="G122" s="21"/>
      <c r="H122" s="21"/>
      <c r="I122" s="21"/>
      <c r="J122" s="21"/>
      <c r="K122" s="21"/>
      <c r="L122" s="21"/>
      <c r="M122" s="21"/>
      <c r="N122" s="21"/>
      <c r="O122" s="21"/>
      <c r="P122" s="21"/>
      <c r="Q122" s="21"/>
      <c r="R122" s="21"/>
      <c r="S122" s="79"/>
      <c r="T122" s="21"/>
      <c r="U122" s="21"/>
      <c r="V122" s="21"/>
      <c r="W122" s="21"/>
      <c r="X122" s="21"/>
      <c r="Y122" s="21"/>
      <c r="Z122" s="21"/>
      <c r="AA122" s="21"/>
      <c r="AB122" s="21"/>
      <c r="AC122" s="21"/>
      <c r="AD122" s="21"/>
      <c r="AE122" s="21"/>
      <c r="AF122" s="21"/>
      <c r="AG122" s="21"/>
      <c r="AH122" s="21"/>
      <c r="AI122" s="21"/>
      <c r="AJ122" s="21"/>
      <c r="AK122" s="21"/>
      <c r="AL122" s="79"/>
    </row>
    <row r="123" spans="1:38" ht="12.75" customHeight="1">
      <c r="A123" s="20"/>
      <c r="B123" s="21"/>
      <c r="C123" s="21"/>
      <c r="D123" s="21"/>
      <c r="E123" s="21"/>
      <c r="F123" s="21"/>
      <c r="G123" s="21"/>
      <c r="H123" s="21"/>
      <c r="I123" s="21"/>
      <c r="J123" s="21"/>
      <c r="K123" s="21"/>
      <c r="L123" s="21"/>
      <c r="M123" s="21"/>
      <c r="N123" s="21"/>
      <c r="O123" s="21"/>
      <c r="P123" s="21"/>
      <c r="Q123" s="21"/>
      <c r="R123" s="21"/>
      <c r="S123" s="79"/>
      <c r="T123" s="21"/>
      <c r="U123" s="21"/>
      <c r="V123" s="21"/>
      <c r="W123" s="21"/>
      <c r="X123" s="21"/>
      <c r="Y123" s="21"/>
      <c r="Z123" s="21"/>
      <c r="AA123" s="21"/>
      <c r="AB123" s="21"/>
      <c r="AC123" s="21"/>
      <c r="AD123" s="21"/>
      <c r="AE123" s="21"/>
      <c r="AF123" s="21"/>
      <c r="AG123" s="21"/>
      <c r="AH123" s="21"/>
      <c r="AI123" s="21"/>
      <c r="AJ123" s="21"/>
      <c r="AK123" s="21"/>
      <c r="AL123" s="79"/>
    </row>
    <row r="124" spans="1:38" ht="12.75" customHeight="1">
      <c r="A124" s="20"/>
      <c r="B124" s="21"/>
      <c r="C124" s="21"/>
      <c r="D124" s="21"/>
      <c r="E124" s="21"/>
      <c r="F124" s="21"/>
      <c r="G124" s="21"/>
      <c r="H124" s="21"/>
      <c r="I124" s="21"/>
      <c r="J124" s="21"/>
      <c r="K124" s="21"/>
      <c r="L124" s="21"/>
      <c r="M124" s="21"/>
      <c r="N124" s="21"/>
      <c r="O124" s="21"/>
      <c r="P124" s="21"/>
      <c r="Q124" s="21"/>
      <c r="R124" s="21"/>
      <c r="S124" s="79"/>
      <c r="T124" s="21"/>
      <c r="U124" s="21"/>
      <c r="V124" s="21"/>
      <c r="W124" s="21"/>
      <c r="X124" s="21"/>
      <c r="Y124" s="21"/>
      <c r="Z124" s="21"/>
      <c r="AA124" s="21"/>
      <c r="AB124" s="21"/>
      <c r="AC124" s="21"/>
      <c r="AD124" s="21"/>
      <c r="AE124" s="21"/>
      <c r="AF124" s="21"/>
      <c r="AG124" s="21"/>
      <c r="AH124" s="21"/>
      <c r="AI124" s="21"/>
      <c r="AJ124" s="21"/>
      <c r="AK124" s="21"/>
      <c r="AL124" s="79"/>
    </row>
    <row r="125" spans="1:38" ht="12.75" customHeight="1">
      <c r="A125" s="20"/>
      <c r="B125" s="21"/>
      <c r="C125" s="21"/>
      <c r="D125" s="21"/>
      <c r="E125" s="21"/>
      <c r="F125" s="21"/>
      <c r="G125" s="21"/>
      <c r="H125" s="21"/>
      <c r="I125" s="21"/>
      <c r="J125" s="21"/>
      <c r="K125" s="21"/>
      <c r="L125" s="21"/>
      <c r="M125" s="21"/>
      <c r="N125" s="21"/>
      <c r="O125" s="21"/>
      <c r="P125" s="21"/>
      <c r="Q125" s="21"/>
      <c r="R125" s="21"/>
      <c r="S125" s="79"/>
      <c r="T125" s="21"/>
      <c r="U125" s="21"/>
      <c r="V125" s="21"/>
      <c r="W125" s="21"/>
      <c r="X125" s="21"/>
      <c r="Y125" s="21"/>
      <c r="Z125" s="21"/>
      <c r="AA125" s="21"/>
      <c r="AB125" s="21"/>
      <c r="AC125" s="21"/>
      <c r="AD125" s="21"/>
      <c r="AE125" s="21"/>
      <c r="AF125" s="21"/>
      <c r="AG125" s="21"/>
      <c r="AH125" s="21"/>
      <c r="AI125" s="21"/>
      <c r="AJ125" s="21"/>
      <c r="AK125" s="21"/>
      <c r="AL125" s="79"/>
    </row>
    <row r="126" spans="1:38" ht="12.75" customHeight="1">
      <c r="A126" s="20"/>
      <c r="B126" s="21"/>
      <c r="C126" s="21"/>
      <c r="D126" s="21"/>
      <c r="E126" s="21"/>
      <c r="F126" s="21"/>
      <c r="G126" s="21"/>
      <c r="H126" s="21"/>
      <c r="I126" s="21"/>
      <c r="J126" s="21"/>
      <c r="K126" s="21"/>
      <c r="L126" s="21"/>
      <c r="M126" s="21"/>
      <c r="N126" s="21"/>
      <c r="O126" s="21"/>
      <c r="P126" s="21"/>
      <c r="Q126" s="21"/>
      <c r="R126" s="21"/>
      <c r="S126" s="79"/>
      <c r="T126" s="21"/>
      <c r="U126" s="21"/>
      <c r="V126" s="21"/>
      <c r="W126" s="21"/>
      <c r="X126" s="21"/>
      <c r="Y126" s="21"/>
      <c r="Z126" s="21"/>
      <c r="AA126" s="21"/>
      <c r="AB126" s="21"/>
      <c r="AC126" s="21"/>
      <c r="AD126" s="21"/>
      <c r="AE126" s="21"/>
      <c r="AF126" s="21"/>
      <c r="AG126" s="21"/>
      <c r="AH126" s="21"/>
      <c r="AI126" s="21"/>
      <c r="AJ126" s="21"/>
      <c r="AK126" s="21"/>
      <c r="AL126" s="79"/>
    </row>
    <row r="127" spans="1:38" ht="12.75" customHeight="1">
      <c r="A127" s="20"/>
      <c r="B127" s="21"/>
      <c r="C127" s="21"/>
      <c r="D127" s="21"/>
      <c r="E127" s="21"/>
      <c r="F127" s="21"/>
      <c r="G127" s="21"/>
      <c r="H127" s="21"/>
      <c r="I127" s="21"/>
      <c r="J127" s="21"/>
      <c r="K127" s="21"/>
      <c r="L127" s="21"/>
      <c r="M127" s="21"/>
      <c r="N127" s="21"/>
      <c r="O127" s="21"/>
      <c r="P127" s="21"/>
      <c r="Q127" s="21"/>
      <c r="R127" s="21"/>
      <c r="S127" s="79"/>
      <c r="T127" s="21"/>
      <c r="U127" s="21"/>
      <c r="V127" s="21"/>
      <c r="W127" s="21"/>
      <c r="X127" s="21"/>
      <c r="Y127" s="21"/>
      <c r="Z127" s="21"/>
      <c r="AA127" s="21"/>
      <c r="AB127" s="21"/>
      <c r="AC127" s="21"/>
      <c r="AD127" s="21"/>
      <c r="AE127" s="21"/>
      <c r="AF127" s="21"/>
      <c r="AG127" s="21"/>
      <c r="AH127" s="21"/>
      <c r="AI127" s="21"/>
      <c r="AJ127" s="21"/>
      <c r="AK127" s="21"/>
      <c r="AL127" s="79"/>
    </row>
    <row r="128" spans="1:38" ht="12.75" customHeight="1">
      <c r="A128" s="20"/>
      <c r="B128" s="21"/>
      <c r="C128" s="21"/>
      <c r="D128" s="21"/>
      <c r="E128" s="21"/>
      <c r="F128" s="21"/>
      <c r="G128" s="21"/>
      <c r="H128" s="21"/>
      <c r="I128" s="21"/>
      <c r="J128" s="21"/>
      <c r="K128" s="21"/>
      <c r="L128" s="21"/>
      <c r="M128" s="21"/>
      <c r="N128" s="21"/>
      <c r="O128" s="21"/>
      <c r="P128" s="21"/>
      <c r="Q128" s="21"/>
      <c r="R128" s="21"/>
      <c r="S128" s="79"/>
      <c r="T128" s="21"/>
      <c r="U128" s="21"/>
      <c r="V128" s="21"/>
      <c r="W128" s="21"/>
      <c r="X128" s="21"/>
      <c r="Y128" s="21"/>
      <c r="Z128" s="21"/>
      <c r="AA128" s="21"/>
      <c r="AB128" s="21"/>
      <c r="AC128" s="21"/>
      <c r="AD128" s="21"/>
      <c r="AE128" s="21"/>
      <c r="AF128" s="21"/>
      <c r="AG128" s="21"/>
      <c r="AH128" s="21"/>
      <c r="AI128" s="21"/>
      <c r="AJ128" s="21"/>
      <c r="AK128" s="21"/>
      <c r="AL128" s="79"/>
    </row>
    <row r="129" spans="1:38" ht="12.75" customHeight="1">
      <c r="A129" s="20"/>
      <c r="B129" s="21"/>
      <c r="C129" s="21"/>
      <c r="D129" s="21"/>
      <c r="E129" s="21"/>
      <c r="F129" s="21"/>
      <c r="G129" s="21"/>
      <c r="H129" s="21"/>
      <c r="I129" s="21"/>
      <c r="J129" s="21"/>
      <c r="K129" s="21"/>
      <c r="L129" s="21"/>
      <c r="M129" s="21"/>
      <c r="N129" s="21"/>
      <c r="O129" s="21"/>
      <c r="P129" s="21"/>
      <c r="Q129" s="21"/>
      <c r="R129" s="21"/>
      <c r="S129" s="79"/>
      <c r="T129" s="21"/>
      <c r="U129" s="21"/>
      <c r="V129" s="21"/>
      <c r="W129" s="21"/>
      <c r="X129" s="21"/>
      <c r="Y129" s="21"/>
      <c r="Z129" s="21"/>
      <c r="AA129" s="21"/>
      <c r="AB129" s="21"/>
      <c r="AC129" s="21"/>
      <c r="AD129" s="21"/>
      <c r="AE129" s="21"/>
      <c r="AF129" s="21"/>
      <c r="AG129" s="21"/>
      <c r="AH129" s="21"/>
      <c r="AI129" s="21"/>
      <c r="AJ129" s="21"/>
      <c r="AK129" s="21"/>
      <c r="AL129" s="79"/>
    </row>
    <row r="130" spans="1:38" ht="12.75" customHeight="1">
      <c r="A130" s="20"/>
      <c r="B130" s="21"/>
      <c r="C130" s="21"/>
      <c r="D130" s="21"/>
      <c r="E130" s="21"/>
      <c r="F130" s="21"/>
      <c r="G130" s="21"/>
      <c r="H130" s="21"/>
      <c r="I130" s="21"/>
      <c r="J130" s="21"/>
      <c r="K130" s="21"/>
      <c r="L130" s="21"/>
      <c r="M130" s="21"/>
      <c r="N130" s="21"/>
      <c r="O130" s="21"/>
      <c r="P130" s="21"/>
      <c r="Q130" s="21"/>
      <c r="R130" s="21"/>
      <c r="S130" s="79"/>
      <c r="T130" s="21"/>
      <c r="U130" s="21"/>
      <c r="V130" s="21"/>
      <c r="W130" s="21"/>
      <c r="X130" s="21"/>
      <c r="Y130" s="21"/>
      <c r="Z130" s="21"/>
      <c r="AA130" s="21"/>
      <c r="AB130" s="21"/>
      <c r="AC130" s="21"/>
      <c r="AD130" s="21"/>
      <c r="AE130" s="21"/>
      <c r="AF130" s="21"/>
      <c r="AG130" s="21"/>
      <c r="AH130" s="21"/>
      <c r="AI130" s="21"/>
      <c r="AJ130" s="21"/>
      <c r="AK130" s="21"/>
      <c r="AL130" s="79"/>
    </row>
    <row r="131" spans="1:38" ht="12.75" customHeight="1">
      <c r="A131" s="20"/>
      <c r="B131" s="21"/>
      <c r="C131" s="21"/>
      <c r="D131" s="21"/>
      <c r="E131" s="21"/>
      <c r="F131" s="21"/>
      <c r="G131" s="21"/>
      <c r="H131" s="21"/>
      <c r="I131" s="21"/>
      <c r="J131" s="21"/>
      <c r="K131" s="21"/>
      <c r="L131" s="21"/>
      <c r="M131" s="21"/>
      <c r="N131" s="21"/>
      <c r="O131" s="21"/>
      <c r="P131" s="21"/>
      <c r="Q131" s="21"/>
      <c r="R131" s="21"/>
      <c r="S131" s="79"/>
      <c r="T131" s="21"/>
      <c r="U131" s="21"/>
      <c r="V131" s="21"/>
      <c r="W131" s="21"/>
      <c r="X131" s="21"/>
      <c r="Y131" s="21"/>
      <c r="Z131" s="21"/>
      <c r="AA131" s="21"/>
      <c r="AB131" s="21"/>
      <c r="AC131" s="21"/>
      <c r="AD131" s="21"/>
      <c r="AE131" s="21"/>
      <c r="AF131" s="21"/>
      <c r="AG131" s="21"/>
      <c r="AH131" s="21"/>
      <c r="AI131" s="21"/>
      <c r="AJ131" s="21"/>
      <c r="AK131" s="21"/>
      <c r="AL131" s="79"/>
    </row>
    <row r="132" spans="1:38" ht="12.75" customHeight="1">
      <c r="A132" s="20"/>
      <c r="B132" s="21"/>
      <c r="C132" s="21"/>
      <c r="D132" s="21"/>
      <c r="E132" s="21"/>
      <c r="F132" s="21"/>
      <c r="G132" s="21"/>
      <c r="H132" s="21"/>
      <c r="I132" s="21"/>
      <c r="J132" s="21"/>
      <c r="K132" s="21"/>
      <c r="L132" s="21"/>
      <c r="M132" s="21"/>
      <c r="N132" s="21"/>
      <c r="O132" s="21"/>
      <c r="P132" s="21"/>
      <c r="Q132" s="21"/>
      <c r="R132" s="21"/>
      <c r="S132" s="79"/>
      <c r="T132" s="21"/>
      <c r="U132" s="21"/>
      <c r="V132" s="21"/>
      <c r="W132" s="21"/>
      <c r="X132" s="21"/>
      <c r="Y132" s="21"/>
      <c r="Z132" s="21"/>
      <c r="AA132" s="21"/>
      <c r="AB132" s="21"/>
      <c r="AC132" s="21"/>
      <c r="AD132" s="21"/>
      <c r="AE132" s="21"/>
      <c r="AF132" s="21"/>
      <c r="AG132" s="21"/>
      <c r="AH132" s="21"/>
      <c r="AI132" s="21"/>
      <c r="AJ132" s="21"/>
      <c r="AK132" s="21"/>
      <c r="AL132" s="79"/>
    </row>
    <row r="133" spans="1:38" ht="12.75" customHeight="1">
      <c r="A133" s="20"/>
      <c r="B133" s="21"/>
      <c r="C133" s="21"/>
      <c r="D133" s="21"/>
      <c r="E133" s="21"/>
      <c r="F133" s="21"/>
      <c r="G133" s="21"/>
      <c r="H133" s="21"/>
      <c r="I133" s="21"/>
      <c r="J133" s="21"/>
      <c r="K133" s="21"/>
      <c r="L133" s="21"/>
      <c r="M133" s="21"/>
      <c r="N133" s="21"/>
      <c r="O133" s="21"/>
      <c r="P133" s="21"/>
      <c r="Q133" s="21"/>
      <c r="R133" s="21"/>
      <c r="S133" s="79"/>
      <c r="T133" s="21"/>
      <c r="U133" s="21"/>
      <c r="V133" s="21"/>
      <c r="W133" s="21"/>
      <c r="X133" s="21"/>
      <c r="Y133" s="21"/>
      <c r="Z133" s="21"/>
      <c r="AA133" s="21"/>
      <c r="AB133" s="21"/>
      <c r="AC133" s="21"/>
      <c r="AD133" s="21"/>
      <c r="AE133" s="21"/>
      <c r="AF133" s="21"/>
      <c r="AG133" s="21"/>
      <c r="AH133" s="21"/>
      <c r="AI133" s="21"/>
      <c r="AJ133" s="21"/>
      <c r="AK133" s="21"/>
      <c r="AL133" s="79"/>
    </row>
    <row r="134" spans="1:38" ht="12.75" customHeight="1">
      <c r="A134" s="20"/>
      <c r="B134" s="21"/>
      <c r="C134" s="21"/>
      <c r="D134" s="21"/>
      <c r="E134" s="21"/>
      <c r="F134" s="21"/>
      <c r="G134" s="21"/>
      <c r="H134" s="21"/>
      <c r="I134" s="21"/>
      <c r="J134" s="21"/>
      <c r="K134" s="21"/>
      <c r="L134" s="21"/>
      <c r="M134" s="21"/>
      <c r="N134" s="21"/>
      <c r="O134" s="21"/>
      <c r="P134" s="21"/>
      <c r="Q134" s="21"/>
      <c r="R134" s="21"/>
      <c r="S134" s="79"/>
      <c r="T134" s="21"/>
      <c r="U134" s="21"/>
      <c r="V134" s="21"/>
      <c r="W134" s="21"/>
      <c r="X134" s="21"/>
      <c r="Y134" s="21"/>
      <c r="Z134" s="21"/>
      <c r="AA134" s="21"/>
      <c r="AB134" s="21"/>
      <c r="AC134" s="21"/>
      <c r="AD134" s="21"/>
      <c r="AE134" s="21"/>
      <c r="AF134" s="21"/>
      <c r="AG134" s="21"/>
      <c r="AH134" s="21"/>
      <c r="AI134" s="21"/>
      <c r="AJ134" s="21"/>
      <c r="AK134" s="21"/>
      <c r="AL134" s="79"/>
    </row>
    <row r="135" spans="1:38" ht="12.75" customHeight="1">
      <c r="A135" s="20"/>
      <c r="B135" s="21"/>
      <c r="C135" s="21"/>
      <c r="D135" s="21"/>
      <c r="E135" s="21"/>
      <c r="F135" s="21"/>
      <c r="G135" s="21"/>
      <c r="H135" s="21"/>
      <c r="I135" s="21"/>
      <c r="J135" s="21"/>
      <c r="K135" s="21"/>
      <c r="L135" s="21"/>
      <c r="M135" s="21"/>
      <c r="N135" s="21"/>
      <c r="O135" s="21"/>
      <c r="P135" s="21"/>
      <c r="Q135" s="21"/>
      <c r="R135" s="21"/>
      <c r="S135" s="79"/>
      <c r="T135" s="21"/>
      <c r="U135" s="21"/>
      <c r="V135" s="21"/>
      <c r="W135" s="21"/>
      <c r="X135" s="21"/>
      <c r="Y135" s="21"/>
      <c r="Z135" s="21"/>
      <c r="AA135" s="21"/>
      <c r="AB135" s="21"/>
      <c r="AC135" s="21"/>
      <c r="AD135" s="21"/>
      <c r="AE135" s="21"/>
      <c r="AF135" s="21"/>
      <c r="AG135" s="21"/>
      <c r="AH135" s="21"/>
      <c r="AI135" s="21"/>
      <c r="AJ135" s="21"/>
      <c r="AK135" s="21"/>
      <c r="AL135" s="79"/>
    </row>
    <row r="136" spans="1:38" ht="12.75" customHeight="1">
      <c r="A136" s="20"/>
      <c r="B136" s="21"/>
      <c r="C136" s="21"/>
      <c r="D136" s="21"/>
      <c r="E136" s="21"/>
      <c r="F136" s="21"/>
      <c r="G136" s="21"/>
      <c r="H136" s="21"/>
      <c r="I136" s="21"/>
      <c r="J136" s="21"/>
      <c r="K136" s="21"/>
      <c r="L136" s="21"/>
      <c r="M136" s="21"/>
      <c r="N136" s="21"/>
      <c r="O136" s="21"/>
      <c r="P136" s="21"/>
      <c r="Q136" s="21"/>
      <c r="R136" s="21"/>
      <c r="S136" s="79"/>
      <c r="T136" s="21"/>
      <c r="U136" s="21"/>
      <c r="V136" s="21"/>
      <c r="W136" s="21"/>
      <c r="X136" s="21"/>
      <c r="Y136" s="21"/>
      <c r="Z136" s="21"/>
      <c r="AA136" s="21"/>
      <c r="AB136" s="21"/>
      <c r="AC136" s="21"/>
      <c r="AD136" s="21"/>
      <c r="AE136" s="21"/>
      <c r="AF136" s="21"/>
      <c r="AG136" s="21"/>
      <c r="AH136" s="21"/>
      <c r="AI136" s="21"/>
      <c r="AJ136" s="21"/>
      <c r="AK136" s="21"/>
      <c r="AL136" s="79"/>
    </row>
    <row r="137" spans="1:38" ht="12.75" customHeight="1">
      <c r="A137" s="20"/>
      <c r="B137" s="21"/>
      <c r="C137" s="21"/>
      <c r="D137" s="21"/>
      <c r="E137" s="21"/>
      <c r="F137" s="21"/>
      <c r="G137" s="21"/>
      <c r="H137" s="21"/>
      <c r="I137" s="21"/>
      <c r="J137" s="21"/>
      <c r="K137" s="21"/>
      <c r="L137" s="21"/>
      <c r="M137" s="21"/>
      <c r="N137" s="21"/>
      <c r="O137" s="21"/>
      <c r="P137" s="21"/>
      <c r="Q137" s="21"/>
      <c r="R137" s="21"/>
      <c r="S137" s="79"/>
      <c r="T137" s="21"/>
      <c r="U137" s="21"/>
      <c r="V137" s="21"/>
      <c r="W137" s="21"/>
      <c r="X137" s="21"/>
      <c r="Y137" s="21"/>
      <c r="Z137" s="21"/>
      <c r="AA137" s="21"/>
      <c r="AB137" s="21"/>
      <c r="AC137" s="21"/>
      <c r="AD137" s="21"/>
      <c r="AE137" s="21"/>
      <c r="AF137" s="21"/>
      <c r="AG137" s="21"/>
      <c r="AH137" s="21"/>
      <c r="AI137" s="21"/>
      <c r="AJ137" s="21"/>
      <c r="AK137" s="21"/>
      <c r="AL137" s="79"/>
    </row>
    <row r="138" spans="1:38" ht="12.75" customHeight="1">
      <c r="A138" s="20"/>
      <c r="B138" s="21"/>
      <c r="C138" s="21"/>
      <c r="D138" s="21"/>
      <c r="E138" s="21"/>
      <c r="F138" s="21"/>
      <c r="G138" s="21"/>
      <c r="H138" s="21"/>
      <c r="I138" s="21"/>
      <c r="J138" s="21"/>
      <c r="K138" s="21"/>
      <c r="L138" s="21"/>
      <c r="M138" s="21"/>
      <c r="N138" s="21"/>
      <c r="O138" s="21"/>
      <c r="P138" s="21"/>
      <c r="Q138" s="21"/>
      <c r="R138" s="21"/>
      <c r="S138" s="79"/>
      <c r="T138" s="21"/>
      <c r="U138" s="21"/>
      <c r="V138" s="21"/>
      <c r="W138" s="21"/>
      <c r="X138" s="21"/>
      <c r="Y138" s="21"/>
      <c r="Z138" s="21"/>
      <c r="AA138" s="21"/>
      <c r="AB138" s="21"/>
      <c r="AC138" s="21"/>
      <c r="AD138" s="21"/>
      <c r="AE138" s="21"/>
      <c r="AF138" s="21"/>
      <c r="AG138" s="21"/>
      <c r="AH138" s="21"/>
      <c r="AI138" s="21"/>
      <c r="AJ138" s="21"/>
      <c r="AK138" s="21"/>
      <c r="AL138" s="79"/>
    </row>
    <row r="139" spans="1:38" ht="12.75" customHeight="1">
      <c r="A139" s="20"/>
      <c r="B139" s="21"/>
      <c r="C139" s="21"/>
      <c r="D139" s="21"/>
      <c r="E139" s="21"/>
      <c r="F139" s="21"/>
      <c r="G139" s="21"/>
      <c r="H139" s="21"/>
      <c r="I139" s="21"/>
      <c r="J139" s="21"/>
      <c r="K139" s="21"/>
      <c r="L139" s="21"/>
      <c r="M139" s="21"/>
      <c r="N139" s="21"/>
      <c r="O139" s="21"/>
      <c r="P139" s="21"/>
      <c r="Q139" s="21"/>
      <c r="R139" s="21"/>
      <c r="S139" s="79"/>
      <c r="T139" s="21"/>
      <c r="U139" s="21"/>
      <c r="V139" s="21"/>
      <c r="W139" s="21"/>
      <c r="X139" s="21"/>
      <c r="Y139" s="21"/>
      <c r="Z139" s="21"/>
      <c r="AA139" s="21"/>
      <c r="AB139" s="21"/>
      <c r="AC139" s="21"/>
      <c r="AD139" s="21"/>
      <c r="AE139" s="21"/>
      <c r="AF139" s="21"/>
      <c r="AG139" s="21"/>
      <c r="AH139" s="21"/>
      <c r="AI139" s="21"/>
      <c r="AJ139" s="21"/>
      <c r="AK139" s="21"/>
      <c r="AL139" s="79"/>
    </row>
    <row r="140" spans="1:38" ht="12.75" customHeight="1">
      <c r="A140" s="20"/>
      <c r="B140" s="21"/>
      <c r="C140" s="21"/>
      <c r="D140" s="21"/>
      <c r="E140" s="21"/>
      <c r="F140" s="21"/>
      <c r="G140" s="21"/>
      <c r="H140" s="21"/>
      <c r="I140" s="21"/>
      <c r="J140" s="21"/>
      <c r="K140" s="21"/>
      <c r="L140" s="21"/>
      <c r="M140" s="21"/>
      <c r="N140" s="21"/>
      <c r="O140" s="21"/>
      <c r="P140" s="21"/>
      <c r="Q140" s="21"/>
      <c r="R140" s="21"/>
      <c r="S140" s="79"/>
      <c r="T140" s="21"/>
      <c r="U140" s="21"/>
      <c r="V140" s="21"/>
      <c r="W140" s="21"/>
      <c r="X140" s="21"/>
      <c r="Y140" s="21"/>
      <c r="Z140" s="21"/>
      <c r="AA140" s="21"/>
      <c r="AB140" s="21"/>
      <c r="AC140" s="21"/>
      <c r="AD140" s="21"/>
      <c r="AE140" s="21"/>
      <c r="AF140" s="21"/>
      <c r="AG140" s="21"/>
      <c r="AH140" s="21"/>
      <c r="AI140" s="21"/>
      <c r="AJ140" s="21"/>
      <c r="AK140" s="21"/>
      <c r="AL140" s="79"/>
    </row>
    <row r="141" spans="1:38" ht="12.75" customHeight="1">
      <c r="A141" s="20"/>
      <c r="B141" s="21"/>
      <c r="C141" s="21"/>
      <c r="D141" s="21"/>
      <c r="E141" s="21"/>
      <c r="F141" s="21"/>
      <c r="G141" s="21"/>
      <c r="H141" s="21"/>
      <c r="I141" s="21"/>
      <c r="J141" s="21"/>
      <c r="K141" s="21"/>
      <c r="L141" s="21"/>
      <c r="M141" s="21"/>
      <c r="N141" s="21"/>
      <c r="O141" s="21"/>
      <c r="P141" s="21"/>
      <c r="Q141" s="21"/>
      <c r="R141" s="21"/>
      <c r="S141" s="79"/>
      <c r="T141" s="21"/>
      <c r="U141" s="21"/>
      <c r="V141" s="21"/>
      <c r="W141" s="21"/>
      <c r="X141" s="21"/>
      <c r="Y141" s="21"/>
      <c r="Z141" s="21"/>
      <c r="AA141" s="21"/>
      <c r="AB141" s="21"/>
      <c r="AC141" s="21"/>
      <c r="AD141" s="21"/>
      <c r="AE141" s="21"/>
      <c r="AF141" s="21"/>
      <c r="AG141" s="21"/>
      <c r="AH141" s="21"/>
      <c r="AI141" s="21"/>
      <c r="AJ141" s="21"/>
      <c r="AK141" s="21"/>
      <c r="AL141" s="79"/>
    </row>
    <row r="142" spans="1:38" ht="12.75" customHeight="1">
      <c r="A142" s="20"/>
      <c r="B142" s="21"/>
      <c r="C142" s="21"/>
      <c r="D142" s="21"/>
      <c r="E142" s="21"/>
      <c r="F142" s="21"/>
      <c r="G142" s="21"/>
      <c r="H142" s="21"/>
      <c r="I142" s="21"/>
      <c r="J142" s="21"/>
      <c r="K142" s="21"/>
      <c r="L142" s="21"/>
      <c r="M142" s="21"/>
      <c r="N142" s="21"/>
      <c r="O142" s="21"/>
      <c r="P142" s="21"/>
      <c r="Q142" s="21"/>
      <c r="R142" s="21"/>
      <c r="S142" s="79"/>
      <c r="T142" s="21"/>
      <c r="U142" s="21"/>
      <c r="V142" s="21"/>
      <c r="W142" s="21"/>
      <c r="X142" s="21"/>
      <c r="Y142" s="21"/>
      <c r="Z142" s="21"/>
      <c r="AA142" s="21"/>
      <c r="AB142" s="21"/>
      <c r="AC142" s="21"/>
      <c r="AD142" s="21"/>
      <c r="AE142" s="21"/>
      <c r="AF142" s="21"/>
      <c r="AG142" s="21"/>
      <c r="AH142" s="21"/>
      <c r="AI142" s="21"/>
      <c r="AJ142" s="21"/>
      <c r="AK142" s="21"/>
      <c r="AL142" s="79"/>
    </row>
    <row r="143" spans="1:38" ht="12.75" customHeight="1">
      <c r="A143" s="20"/>
      <c r="B143" s="21"/>
      <c r="C143" s="21"/>
      <c r="D143" s="21"/>
      <c r="E143" s="21"/>
      <c r="F143" s="21"/>
      <c r="G143" s="21"/>
      <c r="H143" s="21"/>
      <c r="I143" s="21"/>
      <c r="J143" s="21"/>
      <c r="K143" s="21"/>
      <c r="L143" s="21"/>
      <c r="M143" s="21"/>
      <c r="N143" s="21"/>
      <c r="O143" s="21"/>
      <c r="P143" s="21"/>
      <c r="Q143" s="21"/>
      <c r="R143" s="21"/>
      <c r="S143" s="79"/>
      <c r="T143" s="21"/>
      <c r="U143" s="21"/>
      <c r="V143" s="21"/>
      <c r="W143" s="21"/>
      <c r="X143" s="21"/>
      <c r="Y143" s="21"/>
      <c r="Z143" s="21"/>
      <c r="AA143" s="21"/>
      <c r="AB143" s="21"/>
      <c r="AC143" s="21"/>
      <c r="AD143" s="21"/>
      <c r="AE143" s="21"/>
      <c r="AF143" s="21"/>
      <c r="AG143" s="21"/>
      <c r="AH143" s="21"/>
      <c r="AI143" s="21"/>
      <c r="AJ143" s="21"/>
      <c r="AK143" s="21"/>
      <c r="AL143" s="79"/>
    </row>
    <row r="144" spans="1:38" ht="12.75" customHeight="1">
      <c r="A144" s="20"/>
      <c r="B144" s="21"/>
      <c r="C144" s="21"/>
      <c r="D144" s="21"/>
      <c r="E144" s="21"/>
      <c r="F144" s="21"/>
      <c r="G144" s="21"/>
      <c r="H144" s="21"/>
      <c r="I144" s="21"/>
      <c r="J144" s="21"/>
      <c r="K144" s="21"/>
      <c r="L144" s="21"/>
      <c r="M144" s="21"/>
      <c r="N144" s="21"/>
      <c r="O144" s="21"/>
      <c r="P144" s="21"/>
      <c r="Q144" s="21"/>
      <c r="R144" s="21"/>
      <c r="S144" s="79"/>
      <c r="T144" s="21"/>
      <c r="U144" s="21"/>
      <c r="V144" s="21"/>
      <c r="W144" s="21"/>
      <c r="X144" s="21"/>
      <c r="Y144" s="21"/>
      <c r="Z144" s="21"/>
      <c r="AA144" s="21"/>
      <c r="AB144" s="21"/>
      <c r="AC144" s="21"/>
      <c r="AD144" s="21"/>
      <c r="AE144" s="21"/>
      <c r="AF144" s="21"/>
      <c r="AG144" s="21"/>
      <c r="AH144" s="21"/>
      <c r="AI144" s="21"/>
      <c r="AJ144" s="21"/>
      <c r="AK144" s="21"/>
      <c r="AL144" s="79"/>
    </row>
    <row r="145" spans="1:38" ht="12.75" customHeight="1">
      <c r="A145" s="20"/>
      <c r="B145" s="21"/>
      <c r="C145" s="21"/>
      <c r="D145" s="21"/>
      <c r="E145" s="21"/>
      <c r="F145" s="21"/>
      <c r="G145" s="21"/>
      <c r="H145" s="21"/>
      <c r="I145" s="21"/>
      <c r="J145" s="21"/>
      <c r="K145" s="21"/>
      <c r="L145" s="21"/>
      <c r="M145" s="21"/>
      <c r="N145" s="21"/>
      <c r="O145" s="21"/>
      <c r="P145" s="21"/>
      <c r="Q145" s="21"/>
      <c r="R145" s="21"/>
      <c r="S145" s="79"/>
      <c r="T145" s="21"/>
      <c r="U145" s="21"/>
      <c r="V145" s="21"/>
      <c r="W145" s="21"/>
      <c r="X145" s="21"/>
      <c r="Y145" s="21"/>
      <c r="Z145" s="21"/>
      <c r="AA145" s="21"/>
      <c r="AB145" s="21"/>
      <c r="AC145" s="21"/>
      <c r="AD145" s="21"/>
      <c r="AE145" s="21"/>
      <c r="AF145" s="21"/>
      <c r="AG145" s="21"/>
      <c r="AH145" s="21"/>
      <c r="AI145" s="21"/>
      <c r="AJ145" s="21"/>
      <c r="AK145" s="21"/>
      <c r="AL145" s="79"/>
    </row>
    <row r="146" spans="1:38" ht="12.75" customHeight="1">
      <c r="A146" s="20"/>
      <c r="B146" s="21"/>
      <c r="C146" s="21"/>
      <c r="D146" s="21"/>
      <c r="E146" s="21"/>
      <c r="F146" s="21"/>
      <c r="G146" s="21"/>
      <c r="H146" s="21"/>
      <c r="I146" s="21"/>
      <c r="J146" s="21"/>
      <c r="K146" s="21"/>
      <c r="L146" s="21"/>
      <c r="M146" s="21"/>
      <c r="N146" s="21"/>
      <c r="O146" s="21"/>
      <c r="P146" s="21"/>
      <c r="Q146" s="21"/>
      <c r="R146" s="21"/>
      <c r="S146" s="79"/>
      <c r="T146" s="21"/>
      <c r="U146" s="21"/>
      <c r="V146" s="21"/>
      <c r="W146" s="21"/>
      <c r="X146" s="21"/>
      <c r="Y146" s="21"/>
      <c r="Z146" s="21"/>
      <c r="AA146" s="21"/>
      <c r="AB146" s="21"/>
      <c r="AC146" s="21"/>
      <c r="AD146" s="21"/>
      <c r="AE146" s="21"/>
      <c r="AF146" s="21"/>
      <c r="AG146" s="21"/>
      <c r="AH146" s="21"/>
      <c r="AI146" s="21"/>
      <c r="AJ146" s="21"/>
      <c r="AK146" s="21"/>
      <c r="AL146" s="79"/>
    </row>
    <row r="147" spans="1:38" ht="12.75" customHeight="1">
      <c r="A147" s="20"/>
      <c r="B147" s="21"/>
      <c r="C147" s="21"/>
      <c r="D147" s="21"/>
      <c r="E147" s="21"/>
      <c r="F147" s="21"/>
      <c r="G147" s="21"/>
      <c r="H147" s="21"/>
      <c r="I147" s="21"/>
      <c r="J147" s="21"/>
      <c r="K147" s="21"/>
      <c r="L147" s="21"/>
      <c r="M147" s="21"/>
      <c r="N147" s="21"/>
      <c r="O147" s="21"/>
      <c r="P147" s="21"/>
      <c r="Q147" s="21"/>
      <c r="R147" s="21"/>
      <c r="S147" s="79"/>
      <c r="T147" s="21"/>
      <c r="U147" s="21"/>
      <c r="V147" s="21"/>
      <c r="W147" s="21"/>
      <c r="X147" s="21"/>
      <c r="Y147" s="21"/>
      <c r="Z147" s="21"/>
      <c r="AA147" s="21"/>
      <c r="AB147" s="21"/>
      <c r="AC147" s="21"/>
      <c r="AD147" s="21"/>
      <c r="AE147" s="21"/>
      <c r="AF147" s="21"/>
      <c r="AG147" s="21"/>
      <c r="AH147" s="21"/>
      <c r="AI147" s="21"/>
      <c r="AJ147" s="21"/>
      <c r="AK147" s="21"/>
      <c r="AL147" s="79"/>
    </row>
    <row r="148" spans="1:38" ht="12.75" customHeight="1">
      <c r="A148" s="20"/>
      <c r="B148" s="21"/>
      <c r="C148" s="21"/>
      <c r="D148" s="21"/>
      <c r="E148" s="21"/>
      <c r="F148" s="21"/>
      <c r="G148" s="21"/>
      <c r="H148" s="21"/>
      <c r="I148" s="21"/>
      <c r="J148" s="21"/>
      <c r="K148" s="21"/>
      <c r="L148" s="21"/>
      <c r="M148" s="21"/>
      <c r="N148" s="21"/>
      <c r="O148" s="21"/>
      <c r="P148" s="21"/>
      <c r="Q148" s="21"/>
      <c r="R148" s="21"/>
      <c r="S148" s="79"/>
      <c r="T148" s="21"/>
      <c r="U148" s="21"/>
      <c r="V148" s="21"/>
      <c r="W148" s="21"/>
      <c r="X148" s="21"/>
      <c r="Y148" s="21"/>
      <c r="Z148" s="21"/>
      <c r="AA148" s="21"/>
      <c r="AB148" s="21"/>
      <c r="AC148" s="21"/>
      <c r="AD148" s="21"/>
      <c r="AE148" s="21"/>
      <c r="AF148" s="21"/>
      <c r="AG148" s="21"/>
      <c r="AH148" s="21"/>
      <c r="AI148" s="21"/>
      <c r="AJ148" s="21"/>
      <c r="AK148" s="21"/>
      <c r="AL148" s="79"/>
    </row>
    <row r="149" spans="1:38" ht="12.75" customHeight="1">
      <c r="A149" s="20"/>
      <c r="B149" s="21"/>
      <c r="C149" s="21"/>
      <c r="D149" s="21"/>
      <c r="E149" s="21"/>
      <c r="F149" s="21"/>
      <c r="G149" s="21"/>
      <c r="H149" s="21"/>
      <c r="I149" s="21"/>
      <c r="J149" s="21"/>
      <c r="K149" s="21"/>
      <c r="L149" s="21"/>
      <c r="M149" s="21"/>
      <c r="N149" s="21"/>
      <c r="O149" s="21"/>
      <c r="P149" s="21"/>
      <c r="Q149" s="21"/>
      <c r="R149" s="21"/>
      <c r="S149" s="79"/>
      <c r="T149" s="21"/>
      <c r="U149" s="21"/>
      <c r="V149" s="21"/>
      <c r="W149" s="21"/>
      <c r="X149" s="21"/>
      <c r="Y149" s="21"/>
      <c r="Z149" s="21"/>
      <c r="AA149" s="21"/>
      <c r="AB149" s="21"/>
      <c r="AC149" s="21"/>
      <c r="AD149" s="21"/>
      <c r="AE149" s="21"/>
      <c r="AF149" s="21"/>
      <c r="AG149" s="21"/>
      <c r="AH149" s="21"/>
      <c r="AI149" s="21"/>
      <c r="AJ149" s="21"/>
      <c r="AK149" s="21"/>
      <c r="AL149" s="79"/>
    </row>
    <row r="150" spans="1:38" ht="12.75" customHeight="1">
      <c r="A150" s="20"/>
      <c r="B150" s="21"/>
      <c r="C150" s="21"/>
      <c r="D150" s="21"/>
      <c r="E150" s="21"/>
      <c r="F150" s="21"/>
      <c r="G150" s="21"/>
      <c r="H150" s="21"/>
      <c r="I150" s="21"/>
      <c r="J150" s="21"/>
      <c r="K150" s="21"/>
      <c r="L150" s="21"/>
      <c r="M150" s="21"/>
      <c r="N150" s="21"/>
      <c r="O150" s="21"/>
      <c r="P150" s="21"/>
      <c r="Q150" s="21"/>
      <c r="R150" s="21"/>
      <c r="S150" s="79"/>
      <c r="T150" s="21"/>
      <c r="U150" s="21"/>
      <c r="V150" s="21"/>
      <c r="W150" s="21"/>
      <c r="X150" s="21"/>
      <c r="Y150" s="21"/>
      <c r="Z150" s="21"/>
      <c r="AA150" s="21"/>
      <c r="AB150" s="21"/>
      <c r="AC150" s="21"/>
      <c r="AD150" s="21"/>
      <c r="AE150" s="21"/>
      <c r="AF150" s="21"/>
      <c r="AG150" s="21"/>
      <c r="AH150" s="21"/>
      <c r="AI150" s="21"/>
      <c r="AJ150" s="21"/>
      <c r="AK150" s="21"/>
      <c r="AL150" s="79"/>
    </row>
    <row r="151" spans="1:38" ht="12.75" customHeight="1">
      <c r="A151" s="20"/>
      <c r="B151" s="21"/>
      <c r="C151" s="21"/>
      <c r="D151" s="21"/>
      <c r="E151" s="21"/>
      <c r="F151" s="21"/>
      <c r="G151" s="21"/>
      <c r="H151" s="21"/>
      <c r="I151" s="21"/>
      <c r="J151" s="21"/>
      <c r="K151" s="21"/>
      <c r="L151" s="21"/>
      <c r="M151" s="21"/>
      <c r="N151" s="21"/>
      <c r="O151" s="21"/>
      <c r="P151" s="21"/>
      <c r="Q151" s="21"/>
      <c r="R151" s="21"/>
      <c r="S151" s="79"/>
      <c r="T151" s="21"/>
      <c r="U151" s="21"/>
      <c r="V151" s="21"/>
      <c r="W151" s="21"/>
      <c r="X151" s="21"/>
      <c r="Y151" s="21"/>
      <c r="Z151" s="21"/>
      <c r="AA151" s="21"/>
      <c r="AB151" s="21"/>
      <c r="AC151" s="21"/>
      <c r="AD151" s="21"/>
      <c r="AE151" s="21"/>
      <c r="AF151" s="21"/>
      <c r="AG151" s="21"/>
      <c r="AH151" s="21"/>
      <c r="AI151" s="21"/>
      <c r="AJ151" s="21"/>
      <c r="AK151" s="21"/>
      <c r="AL151" s="79"/>
    </row>
    <row r="152" spans="1:38" ht="12.75" customHeight="1">
      <c r="A152" s="20"/>
      <c r="B152" s="21"/>
      <c r="C152" s="21"/>
      <c r="D152" s="21"/>
      <c r="E152" s="21"/>
      <c r="F152" s="21"/>
      <c r="G152" s="21"/>
      <c r="H152" s="21"/>
      <c r="I152" s="21"/>
      <c r="J152" s="21"/>
      <c r="K152" s="21"/>
      <c r="L152" s="21"/>
      <c r="M152" s="21"/>
      <c r="N152" s="21"/>
      <c r="O152" s="21"/>
      <c r="P152" s="21"/>
      <c r="Q152" s="21"/>
      <c r="R152" s="21"/>
      <c r="S152" s="79"/>
      <c r="T152" s="21"/>
      <c r="U152" s="21"/>
      <c r="V152" s="21"/>
      <c r="W152" s="21"/>
      <c r="X152" s="21"/>
      <c r="Y152" s="21"/>
      <c r="Z152" s="21"/>
      <c r="AA152" s="21"/>
      <c r="AB152" s="21"/>
      <c r="AC152" s="21"/>
      <c r="AD152" s="21"/>
      <c r="AE152" s="21"/>
      <c r="AF152" s="21"/>
      <c r="AG152" s="21"/>
      <c r="AH152" s="21"/>
      <c r="AI152" s="21"/>
      <c r="AJ152" s="21"/>
      <c r="AK152" s="21"/>
      <c r="AL152" s="79"/>
    </row>
    <row r="153" spans="1:38" ht="12.75" customHeight="1">
      <c r="A153" s="20"/>
      <c r="B153" s="21"/>
      <c r="C153" s="21"/>
      <c r="D153" s="21"/>
      <c r="E153" s="21"/>
      <c r="F153" s="21"/>
      <c r="G153" s="21"/>
      <c r="H153" s="21"/>
      <c r="I153" s="21"/>
      <c r="J153" s="21"/>
      <c r="K153" s="21"/>
      <c r="L153" s="21"/>
      <c r="M153" s="21"/>
      <c r="N153" s="21"/>
      <c r="O153" s="21"/>
      <c r="P153" s="21"/>
      <c r="Q153" s="21"/>
      <c r="R153" s="21"/>
      <c r="S153" s="79"/>
      <c r="T153" s="21"/>
      <c r="U153" s="21"/>
      <c r="V153" s="21"/>
      <c r="W153" s="21"/>
      <c r="X153" s="21"/>
      <c r="Y153" s="21"/>
      <c r="Z153" s="21"/>
      <c r="AA153" s="21"/>
      <c r="AB153" s="21"/>
      <c r="AC153" s="21"/>
      <c r="AD153" s="21"/>
      <c r="AE153" s="21"/>
      <c r="AF153" s="21"/>
      <c r="AG153" s="21"/>
      <c r="AH153" s="21"/>
      <c r="AI153" s="21"/>
      <c r="AJ153" s="21"/>
      <c r="AK153" s="21"/>
      <c r="AL153" s="79"/>
    </row>
    <row r="154" spans="1:38" ht="12.75" customHeight="1">
      <c r="A154" s="20"/>
      <c r="B154" s="21"/>
      <c r="C154" s="21"/>
      <c r="D154" s="21"/>
      <c r="E154" s="21"/>
      <c r="F154" s="21"/>
      <c r="G154" s="21"/>
      <c r="H154" s="21"/>
      <c r="I154" s="21"/>
      <c r="J154" s="21"/>
      <c r="K154" s="21"/>
      <c r="L154" s="21"/>
      <c r="M154" s="21"/>
      <c r="N154" s="21"/>
      <c r="O154" s="21"/>
      <c r="P154" s="21"/>
      <c r="Q154" s="21"/>
      <c r="R154" s="21"/>
      <c r="S154" s="79"/>
      <c r="T154" s="21"/>
      <c r="U154" s="21"/>
      <c r="V154" s="21"/>
      <c r="W154" s="21"/>
      <c r="X154" s="21"/>
      <c r="Y154" s="21"/>
      <c r="Z154" s="21"/>
      <c r="AA154" s="21"/>
      <c r="AB154" s="21"/>
      <c r="AC154" s="21"/>
      <c r="AD154" s="21"/>
      <c r="AE154" s="21"/>
      <c r="AF154" s="21"/>
      <c r="AG154" s="21"/>
      <c r="AH154" s="21"/>
      <c r="AI154" s="21"/>
      <c r="AJ154" s="21"/>
      <c r="AK154" s="21"/>
      <c r="AL154" s="79"/>
    </row>
    <row r="155" spans="1:38" ht="12.75" customHeight="1">
      <c r="A155" s="20"/>
      <c r="B155" s="21"/>
      <c r="C155" s="21"/>
      <c r="D155" s="21"/>
      <c r="E155" s="21"/>
      <c r="F155" s="21"/>
      <c r="G155" s="21"/>
      <c r="H155" s="21"/>
      <c r="I155" s="21"/>
      <c r="J155" s="21"/>
      <c r="K155" s="21"/>
      <c r="L155" s="21"/>
      <c r="M155" s="21"/>
      <c r="N155" s="21"/>
      <c r="O155" s="21"/>
      <c r="P155" s="21"/>
      <c r="Q155" s="21"/>
      <c r="R155" s="21"/>
      <c r="S155" s="79"/>
      <c r="T155" s="21"/>
      <c r="U155" s="21"/>
      <c r="V155" s="21"/>
      <c r="W155" s="21"/>
      <c r="X155" s="21"/>
      <c r="Y155" s="21"/>
      <c r="Z155" s="21"/>
      <c r="AA155" s="21"/>
      <c r="AB155" s="21"/>
      <c r="AC155" s="21"/>
      <c r="AD155" s="21"/>
      <c r="AE155" s="21"/>
      <c r="AF155" s="21"/>
      <c r="AG155" s="21"/>
      <c r="AH155" s="21"/>
      <c r="AI155" s="21"/>
      <c r="AJ155" s="21"/>
      <c r="AK155" s="21"/>
      <c r="AL155" s="79"/>
    </row>
    <row r="156" spans="1:38" ht="12.75" customHeight="1">
      <c r="A156" s="20"/>
      <c r="B156" s="21"/>
      <c r="C156" s="21"/>
      <c r="D156" s="21"/>
      <c r="E156" s="21"/>
      <c r="F156" s="21"/>
      <c r="G156" s="21"/>
      <c r="H156" s="21"/>
      <c r="I156" s="21"/>
      <c r="J156" s="21"/>
      <c r="K156" s="21"/>
      <c r="L156" s="21"/>
      <c r="M156" s="21"/>
      <c r="N156" s="21"/>
      <c r="O156" s="21"/>
      <c r="P156" s="21"/>
      <c r="Q156" s="21"/>
      <c r="R156" s="21"/>
      <c r="S156" s="79"/>
      <c r="T156" s="21"/>
      <c r="U156" s="21"/>
      <c r="V156" s="21"/>
      <c r="W156" s="21"/>
      <c r="X156" s="21"/>
      <c r="Y156" s="21"/>
      <c r="Z156" s="21"/>
      <c r="AA156" s="21"/>
      <c r="AB156" s="21"/>
      <c r="AC156" s="21"/>
      <c r="AD156" s="21"/>
      <c r="AE156" s="21"/>
      <c r="AF156" s="21"/>
      <c r="AG156" s="21"/>
      <c r="AH156" s="21"/>
      <c r="AI156" s="21"/>
      <c r="AJ156" s="21"/>
      <c r="AK156" s="21"/>
      <c r="AL156" s="79"/>
    </row>
    <row r="157" spans="1:38" ht="12.75" customHeight="1">
      <c r="A157" s="20"/>
      <c r="B157" s="21"/>
      <c r="C157" s="21"/>
      <c r="D157" s="21"/>
      <c r="E157" s="21"/>
      <c r="F157" s="21"/>
      <c r="G157" s="21"/>
      <c r="H157" s="21"/>
      <c r="I157" s="21"/>
      <c r="J157" s="21"/>
      <c r="K157" s="21"/>
      <c r="L157" s="21"/>
      <c r="M157" s="21"/>
      <c r="N157" s="21"/>
      <c r="O157" s="21"/>
      <c r="P157" s="21"/>
      <c r="Q157" s="21"/>
      <c r="R157" s="21"/>
      <c r="S157" s="79"/>
      <c r="T157" s="21"/>
      <c r="U157" s="21"/>
      <c r="V157" s="21"/>
      <c r="W157" s="21"/>
      <c r="X157" s="21"/>
      <c r="Y157" s="21"/>
      <c r="Z157" s="21"/>
      <c r="AA157" s="21"/>
      <c r="AB157" s="21"/>
      <c r="AC157" s="21"/>
      <c r="AD157" s="21"/>
      <c r="AE157" s="21"/>
      <c r="AF157" s="21"/>
      <c r="AG157" s="21"/>
      <c r="AH157" s="21"/>
      <c r="AI157" s="21"/>
      <c r="AJ157" s="21"/>
      <c r="AK157" s="21"/>
      <c r="AL157" s="79"/>
    </row>
    <row r="158" spans="1:38" ht="12.75" customHeight="1">
      <c r="A158" s="20"/>
      <c r="B158" s="21"/>
      <c r="C158" s="21"/>
      <c r="D158" s="21"/>
      <c r="E158" s="21"/>
      <c r="F158" s="21"/>
      <c r="G158" s="21"/>
      <c r="H158" s="21"/>
      <c r="I158" s="21"/>
      <c r="J158" s="21"/>
      <c r="K158" s="21"/>
      <c r="L158" s="21"/>
      <c r="M158" s="21"/>
      <c r="N158" s="21"/>
      <c r="O158" s="21"/>
      <c r="P158" s="21"/>
      <c r="Q158" s="21"/>
      <c r="R158" s="21"/>
      <c r="S158" s="79"/>
      <c r="T158" s="21"/>
      <c r="U158" s="21"/>
      <c r="V158" s="21"/>
      <c r="W158" s="21"/>
      <c r="X158" s="21"/>
      <c r="Y158" s="21"/>
      <c r="Z158" s="21"/>
      <c r="AA158" s="21"/>
      <c r="AB158" s="21"/>
      <c r="AC158" s="21"/>
      <c r="AD158" s="21"/>
      <c r="AE158" s="21"/>
      <c r="AF158" s="21"/>
      <c r="AG158" s="21"/>
      <c r="AH158" s="21"/>
      <c r="AI158" s="21"/>
      <c r="AJ158" s="21"/>
      <c r="AK158" s="21"/>
      <c r="AL158" s="79"/>
    </row>
    <row r="159" spans="1:38" ht="12.75" customHeight="1">
      <c r="A159" s="20"/>
      <c r="B159" s="21"/>
      <c r="C159" s="21"/>
      <c r="D159" s="21"/>
      <c r="E159" s="21"/>
      <c r="F159" s="21"/>
      <c r="G159" s="21"/>
      <c r="H159" s="21"/>
      <c r="I159" s="21"/>
      <c r="J159" s="21"/>
      <c r="K159" s="21"/>
      <c r="L159" s="21"/>
      <c r="M159" s="21"/>
      <c r="N159" s="21"/>
      <c r="O159" s="21"/>
      <c r="P159" s="21"/>
      <c r="Q159" s="21"/>
      <c r="R159" s="21"/>
      <c r="S159" s="79"/>
      <c r="T159" s="21"/>
      <c r="U159" s="21"/>
      <c r="V159" s="21"/>
      <c r="W159" s="21"/>
      <c r="X159" s="21"/>
      <c r="Y159" s="21"/>
      <c r="Z159" s="21"/>
      <c r="AA159" s="21"/>
      <c r="AB159" s="21"/>
      <c r="AC159" s="21"/>
      <c r="AD159" s="21"/>
      <c r="AE159" s="21"/>
      <c r="AF159" s="21"/>
      <c r="AG159" s="21"/>
      <c r="AH159" s="21"/>
      <c r="AI159" s="21"/>
      <c r="AJ159" s="21"/>
      <c r="AK159" s="21"/>
      <c r="AL159" s="79"/>
    </row>
    <row r="160" spans="1:38" ht="12.75" customHeight="1">
      <c r="A160" s="20"/>
      <c r="B160" s="21"/>
      <c r="C160" s="21"/>
      <c r="D160" s="21"/>
      <c r="E160" s="21"/>
      <c r="F160" s="21"/>
      <c r="G160" s="21"/>
      <c r="H160" s="21"/>
      <c r="I160" s="21"/>
      <c r="J160" s="21"/>
      <c r="K160" s="21"/>
      <c r="L160" s="21"/>
      <c r="M160" s="21"/>
      <c r="N160" s="21"/>
      <c r="O160" s="21"/>
      <c r="P160" s="21"/>
      <c r="Q160" s="21"/>
      <c r="R160" s="21"/>
      <c r="S160" s="79"/>
      <c r="T160" s="21"/>
      <c r="U160" s="21"/>
      <c r="V160" s="21"/>
      <c r="W160" s="21"/>
      <c r="X160" s="21"/>
      <c r="Y160" s="21"/>
      <c r="Z160" s="21"/>
      <c r="AA160" s="21"/>
      <c r="AB160" s="21"/>
      <c r="AC160" s="21"/>
      <c r="AD160" s="21"/>
      <c r="AE160" s="21"/>
      <c r="AF160" s="21"/>
      <c r="AG160" s="21"/>
      <c r="AH160" s="21"/>
      <c r="AI160" s="21"/>
      <c r="AJ160" s="21"/>
      <c r="AK160" s="21"/>
      <c r="AL160" s="79"/>
    </row>
    <row r="161" spans="1:38" ht="12.75" customHeight="1">
      <c r="A161" s="20"/>
      <c r="B161" s="21"/>
      <c r="C161" s="21"/>
      <c r="D161" s="21"/>
      <c r="E161" s="21"/>
      <c r="F161" s="21"/>
      <c r="G161" s="21"/>
      <c r="H161" s="21"/>
      <c r="I161" s="21"/>
      <c r="J161" s="21"/>
      <c r="K161" s="21"/>
      <c r="L161" s="21"/>
      <c r="M161" s="21"/>
      <c r="N161" s="21"/>
      <c r="O161" s="21"/>
      <c r="P161" s="21"/>
      <c r="Q161" s="21"/>
      <c r="R161" s="21"/>
      <c r="S161" s="79"/>
      <c r="T161" s="21"/>
      <c r="U161" s="21"/>
      <c r="V161" s="21"/>
      <c r="W161" s="21"/>
      <c r="X161" s="21"/>
      <c r="Y161" s="21"/>
      <c r="Z161" s="21"/>
      <c r="AA161" s="21"/>
      <c r="AB161" s="21"/>
      <c r="AC161" s="21"/>
      <c r="AD161" s="21"/>
      <c r="AE161" s="21"/>
      <c r="AF161" s="21"/>
      <c r="AG161" s="21"/>
      <c r="AH161" s="21"/>
      <c r="AI161" s="21"/>
      <c r="AJ161" s="21"/>
      <c r="AK161" s="21"/>
      <c r="AL161" s="79"/>
    </row>
    <row r="162" spans="1:38" ht="12.75" customHeight="1">
      <c r="A162" s="20"/>
      <c r="B162" s="21"/>
      <c r="C162" s="21"/>
      <c r="D162" s="21"/>
      <c r="E162" s="21"/>
      <c r="F162" s="21"/>
      <c r="G162" s="21"/>
      <c r="H162" s="21"/>
      <c r="I162" s="21"/>
      <c r="J162" s="21"/>
      <c r="K162" s="21"/>
      <c r="L162" s="21"/>
      <c r="M162" s="21"/>
      <c r="N162" s="21"/>
      <c r="O162" s="21"/>
      <c r="P162" s="21"/>
      <c r="Q162" s="21"/>
      <c r="R162" s="21"/>
      <c r="S162" s="79"/>
      <c r="T162" s="21"/>
      <c r="U162" s="21"/>
      <c r="V162" s="21"/>
      <c r="W162" s="21"/>
      <c r="X162" s="21"/>
      <c r="Y162" s="21"/>
      <c r="Z162" s="21"/>
      <c r="AA162" s="21"/>
      <c r="AB162" s="21"/>
      <c r="AC162" s="21"/>
      <c r="AD162" s="21"/>
      <c r="AE162" s="21"/>
      <c r="AF162" s="21"/>
      <c r="AG162" s="21"/>
      <c r="AH162" s="21"/>
      <c r="AI162" s="21"/>
      <c r="AJ162" s="21"/>
      <c r="AK162" s="21"/>
      <c r="AL162" s="79"/>
    </row>
    <row r="163" spans="1:38" ht="12.75" customHeight="1">
      <c r="A163" s="20"/>
      <c r="B163" s="21"/>
      <c r="C163" s="21"/>
      <c r="D163" s="21"/>
      <c r="E163" s="21"/>
      <c r="F163" s="21"/>
      <c r="G163" s="21"/>
      <c r="H163" s="21"/>
      <c r="I163" s="21"/>
      <c r="J163" s="21"/>
      <c r="K163" s="21"/>
      <c r="L163" s="21"/>
      <c r="M163" s="21"/>
      <c r="N163" s="21"/>
      <c r="O163" s="21"/>
      <c r="P163" s="21"/>
      <c r="Q163" s="21"/>
      <c r="R163" s="21"/>
      <c r="S163" s="79"/>
      <c r="T163" s="21"/>
      <c r="U163" s="21"/>
      <c r="V163" s="21"/>
      <c r="W163" s="21"/>
      <c r="X163" s="21"/>
      <c r="Y163" s="21"/>
      <c r="Z163" s="21"/>
      <c r="AA163" s="21"/>
      <c r="AB163" s="21"/>
      <c r="AC163" s="21"/>
      <c r="AD163" s="21"/>
      <c r="AE163" s="21"/>
      <c r="AF163" s="21"/>
      <c r="AG163" s="21"/>
      <c r="AH163" s="21"/>
      <c r="AI163" s="21"/>
      <c r="AJ163" s="21"/>
      <c r="AK163" s="21"/>
      <c r="AL163" s="79"/>
    </row>
    <row r="164" spans="1:38" ht="12.75" customHeight="1"/>
    <row r="165" spans="1:38" ht="12.75" customHeight="1"/>
    <row r="166" spans="1:38" ht="12.75" customHeight="1"/>
    <row r="167" spans="1:38" ht="12.75" customHeight="1"/>
    <row r="168" spans="1:38" ht="12.75" customHeight="1"/>
    <row r="169" spans="1:38" ht="12.75" customHeight="1"/>
    <row r="170" spans="1:38" ht="12.75" customHeight="1"/>
    <row r="171" spans="1:38" ht="12.75" customHeight="1"/>
    <row r="172" spans="1:38" ht="12.75" customHeight="1"/>
    <row r="173" spans="1:38" ht="12.75" customHeight="1"/>
    <row r="174" spans="1:38" ht="12.75" customHeight="1"/>
    <row r="175" spans="1:38" ht="12.75" customHeight="1"/>
    <row r="176" spans="1:38"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8">
    <mergeCell ref="C60:D60"/>
    <mergeCell ref="C58:D58"/>
    <mergeCell ref="C59:D59"/>
    <mergeCell ref="C55:D55"/>
    <mergeCell ref="C56:D56"/>
    <mergeCell ref="A57:B57"/>
    <mergeCell ref="C57:D57"/>
    <mergeCell ref="G46:H46"/>
    <mergeCell ref="A50:B50"/>
    <mergeCell ref="C50:D50"/>
    <mergeCell ref="C54:D54"/>
    <mergeCell ref="C51:D51"/>
    <mergeCell ref="C53:D53"/>
    <mergeCell ref="A54:B54"/>
    <mergeCell ref="P46:R46"/>
    <mergeCell ref="G47:H47"/>
    <mergeCell ref="T47:U47"/>
    <mergeCell ref="V50:W50"/>
    <mergeCell ref="A56:B56"/>
    <mergeCell ref="A55:B55"/>
    <mergeCell ref="AG50:AH50"/>
    <mergeCell ref="AG51:AH51"/>
    <mergeCell ref="AG52:AH52"/>
    <mergeCell ref="V53:W53"/>
    <mergeCell ref="V51:W51"/>
    <mergeCell ref="V52:W52"/>
    <mergeCell ref="A1:S1"/>
    <mergeCell ref="T1:AL1"/>
    <mergeCell ref="O3:S3"/>
    <mergeCell ref="W3:AC3"/>
    <mergeCell ref="AH3:AL3"/>
    <mergeCell ref="D3:J3"/>
    <mergeCell ref="A5:S5"/>
    <mergeCell ref="V47:W47"/>
    <mergeCell ref="X47:Y47"/>
    <mergeCell ref="AG46:AH46"/>
    <mergeCell ref="T46:U46"/>
    <mergeCell ref="V46:W46"/>
    <mergeCell ref="X46:Y46"/>
    <mergeCell ref="Z46:AA46"/>
    <mergeCell ref="E47:F47"/>
    <mergeCell ref="Z47:AA47"/>
    <mergeCell ref="C47:D47"/>
    <mergeCell ref="A47:B47"/>
    <mergeCell ref="A46:B46"/>
    <mergeCell ref="C46:D46"/>
    <mergeCell ref="E46:F46"/>
    <mergeCell ref="N46:O46"/>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dimension ref="A1:V1000"/>
  <sheetViews>
    <sheetView showGridLines="0" workbookViewId="0">
      <selection sqref="A1:S1"/>
    </sheetView>
  </sheetViews>
  <sheetFormatPr defaultColWidth="14.42578125" defaultRowHeight="15" customHeight="1"/>
  <cols>
    <col min="1" max="19" width="5" customWidth="1"/>
    <col min="20" max="22" width="9.140625" customWidth="1"/>
    <col min="23" max="26" width="8" customWidth="1"/>
  </cols>
  <sheetData>
    <row r="1" spans="1:22" ht="12.75" customHeight="1">
      <c r="A1" s="300" t="s">
        <v>376</v>
      </c>
      <c r="B1" s="264"/>
      <c r="C1" s="264"/>
      <c r="D1" s="264"/>
      <c r="E1" s="264"/>
      <c r="F1" s="264"/>
      <c r="G1" s="264"/>
      <c r="H1" s="264"/>
      <c r="I1" s="264"/>
      <c r="J1" s="264"/>
      <c r="K1" s="264"/>
      <c r="L1" s="264"/>
      <c r="M1" s="264"/>
      <c r="N1" s="264"/>
      <c r="O1" s="264"/>
      <c r="P1" s="264"/>
      <c r="Q1" s="264"/>
      <c r="R1" s="264"/>
      <c r="S1" s="264"/>
    </row>
    <row r="2" spans="1:22" ht="12.75" customHeight="1">
      <c r="T2" s="34" t="s">
        <v>131</v>
      </c>
      <c r="U2" s="34"/>
      <c r="V2" s="34"/>
    </row>
    <row r="3" spans="1:22"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row>
    <row r="4" spans="1:22" ht="12.75" customHeight="1"/>
    <row r="5" spans="1:22" ht="12.75" customHeight="1">
      <c r="A5" s="123"/>
      <c r="B5" s="124"/>
      <c r="C5" s="124"/>
      <c r="D5" s="124"/>
      <c r="E5" s="124"/>
      <c r="F5" s="124"/>
      <c r="G5" s="124"/>
      <c r="H5" s="124"/>
      <c r="I5" s="124"/>
      <c r="J5" s="124"/>
      <c r="K5" s="124"/>
      <c r="L5" s="124"/>
      <c r="M5" s="124"/>
      <c r="N5" s="124"/>
      <c r="O5" s="124"/>
      <c r="P5" s="124"/>
      <c r="Q5" s="124"/>
      <c r="R5" s="124"/>
      <c r="S5" s="125"/>
    </row>
    <row r="6" spans="1:22" ht="12.75" customHeight="1">
      <c r="A6" s="126"/>
      <c r="B6" s="127"/>
      <c r="C6" s="127"/>
      <c r="D6" s="127"/>
      <c r="E6" s="127"/>
      <c r="F6" s="127"/>
      <c r="G6" s="127"/>
      <c r="H6" s="127"/>
      <c r="I6" s="127"/>
      <c r="J6" s="127"/>
      <c r="K6" s="127"/>
      <c r="L6" s="127"/>
      <c r="M6" s="127"/>
      <c r="N6" s="127"/>
      <c r="O6" s="127"/>
      <c r="P6" s="127"/>
      <c r="Q6" s="127"/>
      <c r="R6" s="127"/>
      <c r="S6" s="128"/>
    </row>
    <row r="7" spans="1:22" ht="12.75" customHeight="1">
      <c r="A7" s="126"/>
      <c r="B7" s="127"/>
      <c r="C7" s="127"/>
      <c r="D7" s="127"/>
      <c r="E7" s="127"/>
      <c r="F7" s="127"/>
      <c r="G7" s="127"/>
      <c r="H7" s="127"/>
      <c r="I7" s="127"/>
      <c r="J7" s="127"/>
      <c r="K7" s="127"/>
      <c r="L7" s="127"/>
      <c r="M7" s="127"/>
      <c r="N7" s="127"/>
      <c r="O7" s="127"/>
      <c r="P7" s="127"/>
      <c r="Q7" s="127"/>
      <c r="R7" s="127"/>
      <c r="S7" s="128"/>
    </row>
    <row r="8" spans="1:22" ht="12.75" customHeight="1">
      <c r="A8" s="126"/>
      <c r="B8" s="127"/>
      <c r="C8" s="127"/>
      <c r="D8" s="127"/>
      <c r="E8" s="127"/>
      <c r="F8" s="127"/>
      <c r="G8" s="127"/>
      <c r="H8" s="127"/>
      <c r="I8" s="127"/>
      <c r="J8" s="127"/>
      <c r="K8" s="127"/>
      <c r="L8" s="127"/>
      <c r="M8" s="127"/>
      <c r="N8" s="127"/>
      <c r="O8" s="127"/>
      <c r="P8" s="127"/>
      <c r="Q8" s="127"/>
      <c r="R8" s="127"/>
      <c r="S8" s="128"/>
    </row>
    <row r="9" spans="1:22" ht="12.75" customHeight="1">
      <c r="A9" s="126"/>
      <c r="B9" s="127"/>
      <c r="C9" s="127"/>
      <c r="D9" s="127"/>
      <c r="E9" s="127"/>
      <c r="F9" s="21"/>
      <c r="G9" s="21"/>
      <c r="H9" s="127"/>
      <c r="I9" s="127"/>
      <c r="J9" s="127"/>
      <c r="K9" s="127"/>
      <c r="L9" s="127"/>
      <c r="M9" s="127"/>
      <c r="N9" s="127"/>
      <c r="O9" s="127"/>
      <c r="P9" s="127"/>
      <c r="Q9" s="127"/>
      <c r="R9" s="127"/>
      <c r="S9" s="128"/>
    </row>
    <row r="10" spans="1:22" ht="12.75" customHeight="1">
      <c r="A10" s="126"/>
      <c r="B10" s="127"/>
      <c r="C10" s="127"/>
      <c r="D10" s="127"/>
      <c r="E10" s="127"/>
      <c r="F10" s="127"/>
      <c r="G10" s="127"/>
      <c r="H10" s="127"/>
      <c r="I10" s="127"/>
      <c r="J10" s="127"/>
      <c r="K10" s="127"/>
      <c r="L10" s="127"/>
      <c r="M10" s="127"/>
      <c r="N10" s="127"/>
      <c r="O10" s="127"/>
      <c r="P10" s="127"/>
      <c r="Q10" s="127"/>
      <c r="R10" s="127"/>
      <c r="S10" s="128"/>
    </row>
    <row r="11" spans="1:22" ht="12.75" customHeight="1">
      <c r="A11" s="126"/>
      <c r="B11" s="127"/>
      <c r="C11" s="127"/>
      <c r="D11" s="127"/>
      <c r="E11" s="127"/>
      <c r="F11" s="127"/>
      <c r="G11" s="129" t="s">
        <v>377</v>
      </c>
      <c r="H11" s="127"/>
      <c r="I11" s="127"/>
      <c r="J11" s="127"/>
      <c r="K11" s="127"/>
      <c r="L11" s="127"/>
      <c r="M11" s="127"/>
      <c r="N11" s="127"/>
      <c r="O11" s="127"/>
      <c r="P11" s="127"/>
      <c r="Q11" s="127"/>
      <c r="R11" s="127"/>
      <c r="S11" s="128"/>
    </row>
    <row r="12" spans="1:22" ht="12.75" customHeight="1">
      <c r="A12" s="126"/>
      <c r="B12" s="127"/>
      <c r="C12" s="127"/>
      <c r="D12" s="127"/>
      <c r="E12" s="127"/>
      <c r="F12" s="127"/>
      <c r="G12" s="127"/>
      <c r="H12" s="127"/>
      <c r="I12" s="127"/>
      <c r="J12" s="127"/>
      <c r="K12" s="127"/>
      <c r="L12" s="127"/>
      <c r="M12" s="127"/>
      <c r="N12" s="127"/>
      <c r="O12" s="127"/>
      <c r="P12" s="127"/>
      <c r="Q12" s="127"/>
      <c r="R12" s="127"/>
      <c r="S12" s="128"/>
    </row>
    <row r="13" spans="1:22" ht="12.75" customHeight="1">
      <c r="A13" s="126"/>
      <c r="B13" s="127"/>
      <c r="C13" s="127"/>
      <c r="D13" s="127"/>
      <c r="E13" s="127"/>
      <c r="F13" s="127"/>
      <c r="G13" s="129" t="s">
        <v>378</v>
      </c>
      <c r="H13" s="127"/>
      <c r="I13" s="127"/>
      <c r="J13" s="127"/>
      <c r="K13" s="127"/>
      <c r="L13" s="127"/>
      <c r="M13" s="127"/>
      <c r="N13" s="127"/>
      <c r="O13" s="127"/>
      <c r="P13" s="127"/>
      <c r="Q13" s="127"/>
      <c r="R13" s="127"/>
      <c r="S13" s="128"/>
    </row>
    <row r="14" spans="1:22" ht="12.75" customHeight="1">
      <c r="A14" s="126"/>
      <c r="B14" s="127"/>
      <c r="C14" s="127"/>
      <c r="D14" s="127"/>
      <c r="E14" s="127"/>
      <c r="F14" s="127"/>
      <c r="G14" s="127"/>
      <c r="H14" s="127"/>
      <c r="I14" s="127"/>
      <c r="J14" s="127"/>
      <c r="K14" s="127"/>
      <c r="L14" s="127"/>
      <c r="M14" s="127"/>
      <c r="N14" s="127"/>
      <c r="O14" s="127"/>
      <c r="P14" s="127"/>
      <c r="Q14" s="127"/>
      <c r="R14" s="127"/>
      <c r="S14" s="128"/>
    </row>
    <row r="15" spans="1:22" ht="12.75" customHeight="1">
      <c r="A15" s="126"/>
      <c r="B15" s="127"/>
      <c r="C15" s="127"/>
      <c r="D15" s="127"/>
      <c r="E15" s="127"/>
      <c r="F15" s="127"/>
      <c r="G15" s="127"/>
      <c r="H15" s="127"/>
      <c r="I15" s="127"/>
      <c r="J15" s="127"/>
      <c r="K15" s="127"/>
      <c r="L15" s="127"/>
      <c r="M15" s="127"/>
      <c r="N15" s="127"/>
      <c r="O15" s="127"/>
      <c r="P15" s="127"/>
      <c r="Q15" s="127"/>
      <c r="R15" s="127"/>
      <c r="S15" s="128"/>
    </row>
    <row r="16" spans="1:22" ht="12.75" customHeight="1">
      <c r="A16" s="126"/>
      <c r="B16" s="127"/>
      <c r="C16" s="127"/>
      <c r="D16" s="127"/>
      <c r="E16" s="127"/>
      <c r="F16" s="127"/>
      <c r="G16" s="127"/>
      <c r="H16" s="127"/>
      <c r="I16" s="127"/>
      <c r="J16" s="127"/>
      <c r="K16" s="127"/>
      <c r="L16" s="127"/>
      <c r="M16" s="127"/>
      <c r="N16" s="127"/>
      <c r="O16" s="127"/>
      <c r="P16" s="127"/>
      <c r="Q16" s="127"/>
      <c r="R16" s="127"/>
      <c r="S16" s="128"/>
    </row>
    <row r="17" spans="1:19" ht="12.75" customHeight="1">
      <c r="A17" s="126"/>
      <c r="B17" s="127"/>
      <c r="C17" s="127"/>
      <c r="D17" s="127"/>
      <c r="E17" s="127"/>
      <c r="F17" s="127"/>
      <c r="G17" s="127"/>
      <c r="H17" s="127"/>
      <c r="I17" s="127"/>
      <c r="J17" s="127"/>
      <c r="K17" s="127"/>
      <c r="L17" s="127"/>
      <c r="M17" s="127"/>
      <c r="N17" s="127"/>
      <c r="O17" s="127"/>
      <c r="P17" s="127"/>
      <c r="Q17" s="127"/>
      <c r="R17" s="127"/>
      <c r="S17" s="128"/>
    </row>
    <row r="18" spans="1:19" ht="12.75" customHeight="1">
      <c r="A18" s="130"/>
      <c r="B18" s="131"/>
      <c r="C18" s="131"/>
      <c r="D18" s="131"/>
      <c r="E18" s="29"/>
      <c r="F18" s="29"/>
      <c r="G18" s="131"/>
      <c r="H18" s="29"/>
      <c r="I18" s="131"/>
      <c r="J18" s="131"/>
      <c r="K18" s="131"/>
      <c r="L18" s="131"/>
      <c r="M18" s="131"/>
      <c r="N18" s="131"/>
      <c r="O18" s="131"/>
      <c r="P18" s="131"/>
      <c r="Q18" s="131"/>
      <c r="R18" s="131"/>
      <c r="S18" s="132"/>
    </row>
    <row r="19" spans="1:19" ht="12.75" customHeight="1">
      <c r="A19" s="133" t="s">
        <v>379</v>
      </c>
      <c r="B19" s="134"/>
      <c r="C19" s="134"/>
      <c r="D19" s="134"/>
      <c r="E19" s="134"/>
      <c r="F19" s="134"/>
      <c r="G19" s="134"/>
      <c r="H19" s="134"/>
      <c r="I19" s="134"/>
      <c r="J19" s="134"/>
      <c r="K19" s="134"/>
      <c r="L19" s="134"/>
      <c r="M19" s="134"/>
      <c r="N19" s="134"/>
      <c r="O19" s="134"/>
      <c r="P19" s="134"/>
      <c r="Q19" s="134"/>
      <c r="R19" s="134"/>
      <c r="S19" s="136"/>
    </row>
    <row r="20" spans="1:19" ht="12.75" customHeight="1">
      <c r="A20" s="137"/>
      <c r="B20" s="134"/>
      <c r="C20" s="134"/>
      <c r="D20" s="134"/>
      <c r="E20" s="134"/>
      <c r="F20" s="134"/>
      <c r="G20" s="134"/>
      <c r="H20" s="134"/>
      <c r="I20" s="134"/>
      <c r="J20" s="134"/>
      <c r="K20" s="134"/>
      <c r="L20" s="134"/>
      <c r="M20" s="134"/>
      <c r="N20" s="134"/>
      <c r="O20" s="134"/>
      <c r="P20" s="134"/>
      <c r="Q20" s="134"/>
      <c r="R20" s="134"/>
      <c r="S20" s="136"/>
    </row>
    <row r="21" spans="1:19" ht="12.75" customHeight="1">
      <c r="A21" s="123"/>
      <c r="B21" s="124"/>
      <c r="C21" s="124"/>
      <c r="D21" s="124"/>
      <c r="E21" s="124"/>
      <c r="F21" s="124"/>
      <c r="G21" s="124"/>
      <c r="H21" s="124"/>
      <c r="I21" s="124"/>
      <c r="J21" s="124"/>
      <c r="K21" s="124"/>
      <c r="L21" s="124"/>
      <c r="M21" s="124"/>
      <c r="N21" s="124"/>
      <c r="O21" s="124"/>
      <c r="P21" s="124"/>
      <c r="Q21" s="124"/>
      <c r="R21" s="124"/>
      <c r="S21" s="125"/>
    </row>
    <row r="22" spans="1:19" ht="12.75" customHeight="1">
      <c r="A22" s="126"/>
      <c r="B22" s="127"/>
      <c r="C22" s="127"/>
      <c r="D22" s="127"/>
      <c r="E22" s="127"/>
      <c r="F22" s="127"/>
      <c r="G22" s="127"/>
      <c r="H22" s="127"/>
      <c r="I22" s="127"/>
      <c r="J22" s="127"/>
      <c r="K22" s="127"/>
      <c r="L22" s="127"/>
      <c r="M22" s="127"/>
      <c r="N22" s="127"/>
      <c r="O22" s="127"/>
      <c r="P22" s="127"/>
      <c r="Q22" s="127"/>
      <c r="R22" s="127"/>
      <c r="S22" s="128"/>
    </row>
    <row r="23" spans="1:19" ht="12.75" customHeight="1">
      <c r="A23" s="126"/>
      <c r="B23" s="127"/>
      <c r="C23" s="127"/>
      <c r="D23" s="127"/>
      <c r="E23" s="127"/>
      <c r="F23" s="127"/>
      <c r="G23" s="127"/>
      <c r="H23" s="127"/>
      <c r="I23" s="127"/>
      <c r="J23" s="127"/>
      <c r="K23" s="127"/>
      <c r="L23" s="127"/>
      <c r="M23" s="127"/>
      <c r="N23" s="127"/>
      <c r="O23" s="127"/>
      <c r="P23" s="127"/>
      <c r="Q23" s="127"/>
      <c r="R23" s="127"/>
      <c r="S23" s="128"/>
    </row>
    <row r="24" spans="1:19" ht="12.75" customHeight="1">
      <c r="A24" s="126"/>
      <c r="B24" s="127"/>
      <c r="C24" s="127"/>
      <c r="D24" s="127"/>
      <c r="E24" s="127"/>
      <c r="F24" s="127"/>
      <c r="G24" s="127"/>
      <c r="H24" s="127"/>
      <c r="I24" s="127"/>
      <c r="J24" s="127"/>
      <c r="K24" s="127"/>
      <c r="L24" s="127"/>
      <c r="M24" s="127"/>
      <c r="N24" s="127"/>
      <c r="O24" s="127"/>
      <c r="P24" s="127"/>
      <c r="Q24" s="127"/>
      <c r="R24" s="127"/>
      <c r="S24" s="128"/>
    </row>
    <row r="25" spans="1:19" ht="12.75" customHeight="1">
      <c r="A25" s="126"/>
      <c r="B25" s="127"/>
      <c r="C25" s="127"/>
      <c r="D25" s="127"/>
      <c r="E25" s="127"/>
      <c r="F25" s="127"/>
      <c r="G25" s="127"/>
      <c r="H25" s="127"/>
      <c r="I25" s="127"/>
      <c r="J25" s="127"/>
      <c r="K25" s="127"/>
      <c r="L25" s="127"/>
      <c r="M25" s="127"/>
      <c r="N25" s="127"/>
      <c r="O25" s="127"/>
      <c r="P25" s="127"/>
      <c r="Q25" s="127"/>
      <c r="R25" s="127"/>
      <c r="S25" s="128"/>
    </row>
    <row r="26" spans="1:19" ht="12.75" customHeight="1">
      <c r="A26" s="126"/>
      <c r="B26" s="127"/>
      <c r="C26" s="127"/>
      <c r="D26" s="127"/>
      <c r="E26" s="127"/>
      <c r="F26" s="127"/>
      <c r="G26" s="127"/>
      <c r="H26" s="127"/>
      <c r="I26" s="127"/>
      <c r="J26" s="127"/>
      <c r="K26" s="127"/>
      <c r="L26" s="127"/>
      <c r="M26" s="127"/>
      <c r="N26" s="127"/>
      <c r="O26" s="127"/>
      <c r="P26" s="127"/>
      <c r="Q26" s="127"/>
      <c r="R26" s="127"/>
      <c r="S26" s="128"/>
    </row>
    <row r="27" spans="1:19" ht="12.75" customHeight="1">
      <c r="A27" s="126"/>
      <c r="B27" s="127"/>
      <c r="C27" s="127"/>
      <c r="D27" s="127"/>
      <c r="E27" s="127"/>
      <c r="F27" s="127"/>
      <c r="G27" s="127"/>
      <c r="H27" s="127"/>
      <c r="I27" s="127"/>
      <c r="J27" s="127"/>
      <c r="K27" s="127"/>
      <c r="L27" s="127"/>
      <c r="M27" s="127"/>
      <c r="N27" s="127"/>
      <c r="O27" s="127"/>
      <c r="P27" s="127"/>
      <c r="Q27" s="127"/>
      <c r="R27" s="127"/>
      <c r="S27" s="128"/>
    </row>
    <row r="28" spans="1:19" ht="12.75" customHeight="1">
      <c r="A28" s="126"/>
      <c r="B28" s="127"/>
      <c r="C28" s="127"/>
      <c r="D28" s="127"/>
      <c r="E28" s="127"/>
      <c r="F28" s="127"/>
      <c r="G28" s="127"/>
      <c r="H28" s="127"/>
      <c r="I28" s="127"/>
      <c r="J28" s="127"/>
      <c r="K28" s="127"/>
      <c r="L28" s="127"/>
      <c r="M28" s="127"/>
      <c r="N28" s="127"/>
      <c r="O28" s="127"/>
      <c r="P28" s="127"/>
      <c r="Q28" s="127"/>
      <c r="R28" s="127"/>
      <c r="S28" s="128"/>
    </row>
    <row r="29" spans="1:19" ht="12.75" customHeight="1">
      <c r="A29" s="126"/>
      <c r="B29" s="127"/>
      <c r="C29" s="127"/>
      <c r="D29" s="127"/>
      <c r="E29" s="127"/>
      <c r="F29" s="127"/>
      <c r="G29" s="127"/>
      <c r="H29" s="127"/>
      <c r="I29" s="127"/>
      <c r="J29" s="127"/>
      <c r="K29" s="127"/>
      <c r="L29" s="127"/>
      <c r="M29" s="127"/>
      <c r="N29" s="127"/>
      <c r="O29" s="127"/>
      <c r="P29" s="127"/>
      <c r="Q29" s="127"/>
      <c r="R29" s="127"/>
      <c r="S29" s="128"/>
    </row>
    <row r="30" spans="1:19" ht="12.75" customHeight="1">
      <c r="A30" s="126"/>
      <c r="B30" s="127"/>
      <c r="C30" s="127"/>
      <c r="D30" s="127"/>
      <c r="E30" s="127"/>
      <c r="F30" s="127"/>
      <c r="G30" s="127"/>
      <c r="H30" s="127"/>
      <c r="I30" s="127"/>
      <c r="J30" s="127"/>
      <c r="K30" s="127"/>
      <c r="L30" s="127"/>
      <c r="M30" s="127"/>
      <c r="N30" s="127"/>
      <c r="O30" s="127"/>
      <c r="P30" s="127"/>
      <c r="Q30" s="127"/>
      <c r="R30" s="127"/>
      <c r="S30" s="128"/>
    </row>
    <row r="31" spans="1:19" ht="12.75" customHeight="1">
      <c r="A31" s="126"/>
      <c r="B31" s="127"/>
      <c r="C31" s="127"/>
      <c r="D31" s="127"/>
      <c r="E31" s="127"/>
      <c r="F31" s="127"/>
      <c r="G31" s="127"/>
      <c r="H31" s="127"/>
      <c r="I31" s="127"/>
      <c r="J31" s="127"/>
      <c r="K31" s="127"/>
      <c r="L31" s="127"/>
      <c r="M31" s="127"/>
      <c r="N31" s="127"/>
      <c r="O31" s="127"/>
      <c r="P31" s="127"/>
      <c r="Q31" s="127"/>
      <c r="R31" s="127"/>
      <c r="S31" s="128"/>
    </row>
    <row r="32" spans="1:19" ht="12.75" customHeight="1">
      <c r="A32" s="126"/>
      <c r="B32" s="127"/>
      <c r="C32" s="127"/>
      <c r="D32" s="127"/>
      <c r="E32" s="21"/>
      <c r="F32" s="21"/>
      <c r="G32" s="129" t="s">
        <v>382</v>
      </c>
      <c r="H32" s="127"/>
      <c r="I32" s="127"/>
      <c r="J32" s="127"/>
      <c r="K32" s="127"/>
      <c r="L32" s="127"/>
      <c r="M32" s="127"/>
      <c r="N32" s="127"/>
      <c r="O32" s="127"/>
      <c r="P32" s="127"/>
      <c r="Q32" s="127"/>
      <c r="R32" s="127"/>
      <c r="S32" s="128"/>
    </row>
    <row r="33" spans="1:19" ht="12.75" customHeight="1">
      <c r="A33" s="126"/>
      <c r="B33" s="127"/>
      <c r="C33" s="127"/>
      <c r="D33" s="129"/>
      <c r="E33" s="21"/>
      <c r="F33" s="127"/>
      <c r="G33" s="21"/>
      <c r="H33" s="127"/>
      <c r="I33" s="127"/>
      <c r="J33" s="127"/>
      <c r="K33" s="127"/>
      <c r="L33" s="127"/>
      <c r="M33" s="127"/>
      <c r="N33" s="127"/>
      <c r="O33" s="127"/>
      <c r="P33" s="127"/>
      <c r="Q33" s="127"/>
      <c r="R33" s="127"/>
      <c r="S33" s="128"/>
    </row>
    <row r="34" spans="1:19" ht="12.75" customHeight="1">
      <c r="A34" s="126"/>
      <c r="B34" s="127"/>
      <c r="C34" s="127"/>
      <c r="D34" s="127"/>
      <c r="E34" s="127"/>
      <c r="F34" s="127"/>
      <c r="G34" s="129" t="s">
        <v>383</v>
      </c>
      <c r="H34" s="127"/>
      <c r="I34" s="127"/>
      <c r="J34" s="127"/>
      <c r="K34" s="127"/>
      <c r="L34" s="127"/>
      <c r="M34" s="127"/>
      <c r="N34" s="127"/>
      <c r="O34" s="127"/>
      <c r="P34" s="127"/>
      <c r="Q34" s="127"/>
      <c r="R34" s="127"/>
      <c r="S34" s="128"/>
    </row>
    <row r="35" spans="1:19" ht="12.75" customHeight="1">
      <c r="A35" s="20"/>
      <c r="B35" s="127"/>
      <c r="C35" s="127"/>
      <c r="D35" s="127"/>
      <c r="E35" s="127"/>
      <c r="F35" s="127"/>
      <c r="G35" s="127"/>
      <c r="H35" s="127"/>
      <c r="I35" s="127"/>
      <c r="J35" s="127"/>
      <c r="K35" s="127"/>
      <c r="L35" s="127"/>
      <c r="M35" s="127"/>
      <c r="N35" s="127"/>
      <c r="O35" s="127"/>
      <c r="P35" s="127"/>
      <c r="Q35" s="127"/>
      <c r="R35" s="127"/>
      <c r="S35" s="128"/>
    </row>
    <row r="36" spans="1:19" ht="12.75" customHeight="1">
      <c r="A36" s="20"/>
      <c r="B36" s="127"/>
      <c r="C36" s="127"/>
      <c r="D36" s="127"/>
      <c r="E36" s="127"/>
      <c r="F36" s="127"/>
      <c r="G36" s="127"/>
      <c r="H36" s="127"/>
      <c r="I36" s="127"/>
      <c r="J36" s="127"/>
      <c r="K36" s="127"/>
      <c r="L36" s="127"/>
      <c r="M36" s="127"/>
      <c r="N36" s="127"/>
      <c r="O36" s="127"/>
      <c r="P36" s="127"/>
      <c r="Q36" s="127"/>
      <c r="R36" s="127"/>
      <c r="S36" s="128"/>
    </row>
    <row r="37" spans="1:19" ht="12.75" customHeight="1">
      <c r="A37" s="20"/>
      <c r="B37" s="127"/>
      <c r="C37" s="127"/>
      <c r="D37" s="127"/>
      <c r="E37" s="127"/>
      <c r="F37" s="127"/>
      <c r="G37" s="127"/>
      <c r="H37" s="127"/>
      <c r="I37" s="127"/>
      <c r="J37" s="127"/>
      <c r="K37" s="127"/>
      <c r="L37" s="127"/>
      <c r="M37" s="127"/>
      <c r="N37" s="127"/>
      <c r="O37" s="127"/>
      <c r="P37" s="127"/>
      <c r="Q37" s="127"/>
      <c r="R37" s="127"/>
      <c r="S37" s="128"/>
    </row>
    <row r="38" spans="1:19" ht="12.75" customHeight="1">
      <c r="A38" s="20"/>
      <c r="B38" s="127"/>
      <c r="C38" s="127"/>
      <c r="D38" s="127"/>
      <c r="E38" s="127"/>
      <c r="F38" s="127"/>
      <c r="G38" s="127"/>
      <c r="H38" s="127"/>
      <c r="I38" s="127"/>
      <c r="J38" s="127"/>
      <c r="K38" s="127"/>
      <c r="L38" s="127"/>
      <c r="M38" s="127"/>
      <c r="N38" s="127"/>
      <c r="O38" s="127"/>
      <c r="P38" s="127"/>
      <c r="Q38" s="127"/>
      <c r="R38" s="127"/>
      <c r="S38" s="128"/>
    </row>
    <row r="39" spans="1:19" ht="12.75" customHeight="1">
      <c r="A39" s="20"/>
      <c r="B39" s="127"/>
      <c r="C39" s="127"/>
      <c r="D39" s="127"/>
      <c r="E39" s="127"/>
      <c r="F39" s="127"/>
      <c r="G39" s="127"/>
      <c r="H39" s="127"/>
      <c r="I39" s="127"/>
      <c r="J39" s="127"/>
      <c r="K39" s="127"/>
      <c r="L39" s="127"/>
      <c r="M39" s="127"/>
      <c r="N39" s="127"/>
      <c r="O39" s="127"/>
      <c r="P39" s="127"/>
      <c r="Q39" s="127"/>
      <c r="R39" s="127"/>
      <c r="S39" s="128"/>
    </row>
    <row r="40" spans="1:19" ht="12.75" customHeight="1">
      <c r="A40" s="20"/>
      <c r="B40" s="127"/>
      <c r="C40" s="127"/>
      <c r="D40" s="127"/>
      <c r="E40" s="127"/>
      <c r="F40" s="127"/>
      <c r="G40" s="127"/>
      <c r="H40" s="127"/>
      <c r="I40" s="127"/>
      <c r="J40" s="127"/>
      <c r="K40" s="127"/>
      <c r="L40" s="127"/>
      <c r="M40" s="127"/>
      <c r="N40" s="127"/>
      <c r="O40" s="127"/>
      <c r="P40" s="127"/>
      <c r="Q40" s="127"/>
      <c r="R40" s="127"/>
      <c r="S40" s="128"/>
    </row>
    <row r="41" spans="1:19" ht="12.75" customHeight="1">
      <c r="A41" s="20"/>
      <c r="B41" s="127"/>
      <c r="C41" s="127"/>
      <c r="D41" s="127"/>
      <c r="E41" s="127"/>
      <c r="F41" s="127"/>
      <c r="G41" s="127"/>
      <c r="H41" s="127"/>
      <c r="I41" s="127"/>
      <c r="J41" s="127"/>
      <c r="K41" s="127"/>
      <c r="L41" s="127"/>
      <c r="M41" s="127"/>
      <c r="N41" s="127"/>
      <c r="O41" s="127"/>
      <c r="P41" s="127"/>
      <c r="Q41" s="127"/>
      <c r="R41" s="127"/>
      <c r="S41" s="128"/>
    </row>
    <row r="42" spans="1:19" ht="12.75" customHeight="1">
      <c r="A42" s="20"/>
      <c r="B42" s="127"/>
      <c r="C42" s="127"/>
      <c r="D42" s="127"/>
      <c r="E42" s="127"/>
      <c r="F42" s="127"/>
      <c r="G42" s="127"/>
      <c r="H42" s="127"/>
      <c r="I42" s="127"/>
      <c r="J42" s="127"/>
      <c r="K42" s="127"/>
      <c r="L42" s="127"/>
      <c r="M42" s="127"/>
      <c r="N42" s="127"/>
      <c r="O42" s="127"/>
      <c r="P42" s="127"/>
      <c r="Q42" s="127"/>
      <c r="R42" s="127"/>
      <c r="S42" s="128"/>
    </row>
    <row r="43" spans="1:19" ht="12.75" customHeight="1">
      <c r="A43" s="20"/>
      <c r="B43" s="127"/>
      <c r="C43" s="127"/>
      <c r="D43" s="127"/>
      <c r="E43" s="127"/>
      <c r="F43" s="127"/>
      <c r="G43" s="127"/>
      <c r="H43" s="127"/>
      <c r="I43" s="127"/>
      <c r="J43" s="127"/>
      <c r="K43" s="127"/>
      <c r="L43" s="127"/>
      <c r="M43" s="127"/>
      <c r="N43" s="127"/>
      <c r="O43" s="127"/>
      <c r="P43" s="127"/>
      <c r="Q43" s="127"/>
      <c r="R43" s="127"/>
      <c r="S43" s="128"/>
    </row>
    <row r="44" spans="1:19" ht="12.75" customHeight="1">
      <c r="A44" s="28"/>
      <c r="B44" s="131"/>
      <c r="C44" s="131"/>
      <c r="D44" s="131"/>
      <c r="E44" s="131"/>
      <c r="F44" s="131"/>
      <c r="G44" s="131"/>
      <c r="H44" s="131"/>
      <c r="I44" s="131"/>
      <c r="J44" s="131"/>
      <c r="K44" s="131"/>
      <c r="L44" s="131"/>
      <c r="M44" s="131"/>
      <c r="N44" s="131"/>
      <c r="O44" s="131"/>
      <c r="P44" s="131"/>
      <c r="Q44" s="131"/>
      <c r="R44" s="131"/>
      <c r="S44" s="132"/>
    </row>
    <row r="45" spans="1:19" ht="12.75" customHeight="1">
      <c r="A45" s="133" t="s">
        <v>384</v>
      </c>
      <c r="B45" s="134"/>
      <c r="C45" s="134"/>
      <c r="D45" s="134"/>
      <c r="E45" s="134"/>
      <c r="F45" s="134"/>
      <c r="G45" s="134"/>
      <c r="H45" s="134"/>
      <c r="I45" s="134"/>
      <c r="J45" s="134"/>
      <c r="K45" s="134"/>
      <c r="L45" s="134"/>
      <c r="M45" s="134"/>
      <c r="N45" s="134"/>
      <c r="O45" s="134"/>
      <c r="P45" s="134"/>
      <c r="Q45" s="134"/>
      <c r="R45" s="134"/>
      <c r="S45" s="136"/>
    </row>
    <row r="46" spans="1:19" ht="12.75" customHeight="1">
      <c r="A46" s="137"/>
      <c r="B46" s="134"/>
      <c r="C46" s="134"/>
      <c r="D46" s="134"/>
      <c r="E46" s="134"/>
      <c r="F46" s="134"/>
      <c r="G46" s="134"/>
      <c r="H46" s="134"/>
      <c r="I46" s="134"/>
      <c r="J46" s="134"/>
      <c r="K46" s="134"/>
      <c r="L46" s="134"/>
      <c r="M46" s="134"/>
      <c r="N46" s="134"/>
      <c r="O46" s="134"/>
      <c r="P46" s="134"/>
      <c r="Q46" s="134"/>
      <c r="R46" s="134"/>
      <c r="S46" s="136"/>
    </row>
    <row r="47" spans="1:19" ht="12.75" customHeight="1">
      <c r="A47" s="133" t="s">
        <v>385</v>
      </c>
      <c r="B47" s="138"/>
      <c r="C47" s="138"/>
      <c r="D47" s="138"/>
      <c r="E47" s="138"/>
      <c r="F47" s="138"/>
      <c r="G47" s="138"/>
      <c r="H47" s="138"/>
      <c r="I47" s="138"/>
      <c r="J47" s="138"/>
      <c r="K47" s="138"/>
      <c r="L47" s="138"/>
      <c r="M47" s="138"/>
      <c r="N47" s="138"/>
      <c r="O47" s="138"/>
      <c r="P47" s="138"/>
      <c r="Q47" s="138"/>
      <c r="R47" s="138"/>
      <c r="S47" s="139"/>
    </row>
    <row r="48" spans="1:19" ht="12.75" customHeight="1">
      <c r="A48" s="333" t="s">
        <v>386</v>
      </c>
      <c r="B48" s="264"/>
      <c r="C48" s="285"/>
      <c r="D48" s="330">
        <v>0</v>
      </c>
      <c r="E48" s="268"/>
      <c r="F48" s="133"/>
      <c r="G48" s="6"/>
      <c r="H48" s="141"/>
      <c r="I48" s="138"/>
      <c r="J48" s="138"/>
      <c r="K48" s="138"/>
      <c r="L48" s="138"/>
      <c r="M48" s="138"/>
      <c r="N48" s="138"/>
      <c r="O48" s="138"/>
      <c r="P48" s="138"/>
      <c r="Q48" s="138"/>
      <c r="R48" s="138"/>
      <c r="S48" s="139"/>
    </row>
    <row r="49" spans="1:19" ht="12.75" customHeight="1">
      <c r="A49" s="143"/>
      <c r="B49" s="138"/>
      <c r="C49" s="138"/>
      <c r="D49" s="138"/>
      <c r="E49" s="138"/>
      <c r="F49" s="138"/>
      <c r="G49" s="138"/>
      <c r="H49" s="138"/>
      <c r="I49" s="138"/>
      <c r="J49" s="138"/>
      <c r="K49" s="138"/>
      <c r="L49" s="138"/>
      <c r="M49" s="138"/>
      <c r="N49" s="138"/>
      <c r="O49" s="138"/>
      <c r="P49" s="138"/>
      <c r="Q49" s="138"/>
      <c r="R49" s="138"/>
      <c r="S49" s="139"/>
    </row>
    <row r="50" spans="1:19" ht="12.75" customHeight="1">
      <c r="A50" s="144" t="s">
        <v>389</v>
      </c>
      <c r="B50" s="138"/>
      <c r="C50" s="138"/>
      <c r="D50" s="138"/>
      <c r="E50" s="138"/>
      <c r="F50" s="138"/>
      <c r="G50" s="138"/>
      <c r="H50" s="138"/>
      <c r="I50" s="138"/>
      <c r="J50" s="138"/>
      <c r="K50" s="138"/>
      <c r="L50" s="138"/>
      <c r="M50" s="138"/>
      <c r="N50" s="138"/>
      <c r="O50" s="138"/>
      <c r="P50" s="138"/>
      <c r="Q50" s="138"/>
      <c r="R50" s="138"/>
      <c r="S50" s="139"/>
    </row>
    <row r="51" spans="1:19" ht="15.75" customHeight="1">
      <c r="A51" s="6"/>
      <c r="B51" s="349" t="s">
        <v>390</v>
      </c>
      <c r="C51" s="285"/>
      <c r="D51" s="350">
        <v>0</v>
      </c>
      <c r="E51" s="268"/>
      <c r="F51" s="141"/>
      <c r="G51" s="141"/>
      <c r="H51" s="141"/>
      <c r="I51" s="141"/>
      <c r="J51" s="141"/>
      <c r="K51" s="141"/>
      <c r="L51" s="141"/>
      <c r="M51" s="141"/>
      <c r="N51" s="141"/>
      <c r="O51" s="138"/>
      <c r="P51" s="138"/>
      <c r="Q51" s="138"/>
      <c r="R51" s="138"/>
      <c r="S51" s="139"/>
    </row>
    <row r="52" spans="1:19" ht="15.75" customHeight="1">
      <c r="A52" s="147"/>
      <c r="B52" s="145"/>
      <c r="C52" s="148"/>
      <c r="D52" s="149"/>
      <c r="E52" s="141"/>
      <c r="F52" s="141"/>
      <c r="G52" s="141"/>
      <c r="H52" s="141"/>
      <c r="I52" s="141"/>
      <c r="J52" s="141"/>
      <c r="K52" s="141"/>
      <c r="L52" s="141"/>
      <c r="M52" s="141"/>
      <c r="N52" s="141"/>
      <c r="O52" s="138"/>
      <c r="P52" s="138"/>
      <c r="Q52" s="138"/>
      <c r="R52" s="138"/>
      <c r="S52" s="139"/>
    </row>
    <row r="53" spans="1:19" ht="15.75" customHeight="1">
      <c r="A53" s="347" t="s">
        <v>394</v>
      </c>
      <c r="B53" s="264"/>
      <c r="C53" s="285"/>
      <c r="D53" s="348">
        <f>IF(D51&gt;0,D48/(PI()*25*D51),0)</f>
        <v>0</v>
      </c>
      <c r="E53" s="268"/>
      <c r="F53" s="141" t="s">
        <v>397</v>
      </c>
      <c r="G53" s="141"/>
      <c r="H53" s="141"/>
      <c r="I53" s="141"/>
      <c r="J53" s="141"/>
      <c r="K53" s="141"/>
      <c r="L53" s="141"/>
      <c r="M53" s="141"/>
      <c r="N53" s="141"/>
      <c r="O53" s="141"/>
      <c r="P53" s="138"/>
      <c r="Q53" s="138"/>
      <c r="R53" s="138"/>
      <c r="S53" s="139"/>
    </row>
    <row r="54" spans="1:19" ht="12.75" customHeight="1">
      <c r="A54" s="150"/>
      <c r="B54" s="151"/>
      <c r="C54" s="151"/>
      <c r="D54" s="151"/>
      <c r="E54" s="151"/>
      <c r="F54" s="151"/>
      <c r="G54" s="151"/>
      <c r="H54" s="151"/>
      <c r="I54" s="151"/>
      <c r="J54" s="151"/>
      <c r="K54" s="151"/>
      <c r="L54" s="151"/>
      <c r="M54" s="151"/>
      <c r="N54" s="151"/>
      <c r="O54" s="151"/>
      <c r="P54" s="151"/>
      <c r="Q54" s="151"/>
      <c r="R54" s="151"/>
      <c r="S54" s="152"/>
    </row>
    <row r="55" spans="1:19" ht="12.75" customHeight="1">
      <c r="A55" s="18"/>
      <c r="B55" s="19"/>
      <c r="C55" s="19"/>
      <c r="D55" s="19"/>
      <c r="E55" s="19"/>
      <c r="F55" s="19"/>
      <c r="G55" s="19"/>
      <c r="H55" s="19"/>
      <c r="I55" s="19"/>
      <c r="J55" s="19"/>
      <c r="K55" s="19"/>
      <c r="L55" s="19"/>
      <c r="M55" s="19"/>
      <c r="N55" s="19"/>
      <c r="O55" s="19"/>
      <c r="P55" s="19"/>
      <c r="Q55" s="19"/>
      <c r="R55" s="19"/>
      <c r="S55" s="77"/>
    </row>
    <row r="56" spans="1:19" ht="12.75" customHeight="1">
      <c r="A56" s="153" t="s">
        <v>400</v>
      </c>
      <c r="B56" s="21"/>
      <c r="C56" s="21"/>
      <c r="D56" s="21"/>
      <c r="E56" s="21"/>
      <c r="F56" s="21"/>
      <c r="G56" s="21"/>
      <c r="H56" s="21"/>
      <c r="I56" s="21"/>
      <c r="J56" s="21"/>
      <c r="K56" s="21"/>
      <c r="L56" s="21"/>
      <c r="M56" s="21"/>
      <c r="N56" s="21"/>
      <c r="O56" s="21"/>
      <c r="P56" s="21"/>
      <c r="Q56" s="21"/>
      <c r="R56" s="21"/>
      <c r="S56" s="79"/>
    </row>
    <row r="57" spans="1:19" ht="12.75" customHeight="1">
      <c r="A57" s="20" t="s">
        <v>403</v>
      </c>
      <c r="B57" s="21"/>
      <c r="C57" s="21"/>
      <c r="D57" s="21"/>
      <c r="E57" s="21"/>
      <c r="F57" s="21"/>
      <c r="G57" s="21"/>
      <c r="H57" s="21"/>
      <c r="I57" s="21"/>
      <c r="J57" s="21"/>
      <c r="K57" s="21"/>
      <c r="L57" s="21"/>
      <c r="M57" s="21"/>
      <c r="N57" s="21"/>
      <c r="O57" s="21"/>
      <c r="P57" s="21"/>
      <c r="Q57" s="21"/>
      <c r="R57" s="21"/>
      <c r="S57" s="79"/>
    </row>
    <row r="58" spans="1:19" ht="12.75" customHeight="1">
      <c r="A58" s="20"/>
      <c r="B58" s="21"/>
      <c r="C58" s="21"/>
      <c r="D58" s="21"/>
      <c r="E58" s="21"/>
      <c r="F58" s="21"/>
      <c r="G58" s="21"/>
      <c r="H58" s="21"/>
      <c r="I58" s="21"/>
      <c r="J58" s="21"/>
      <c r="K58" s="21"/>
      <c r="L58" s="21"/>
      <c r="M58" s="21"/>
      <c r="N58" s="21"/>
      <c r="O58" s="21"/>
      <c r="P58" s="21"/>
      <c r="Q58" s="21"/>
      <c r="R58" s="21"/>
      <c r="S58" s="79"/>
    </row>
    <row r="59" spans="1:19" ht="12.75" customHeight="1">
      <c r="A59" s="20"/>
      <c r="B59" s="21"/>
      <c r="C59" s="21"/>
      <c r="D59" s="21"/>
      <c r="E59" s="21"/>
      <c r="F59" s="21"/>
      <c r="G59" s="21"/>
      <c r="H59" s="21"/>
      <c r="I59" s="21"/>
      <c r="J59" s="21"/>
      <c r="K59" s="21"/>
      <c r="L59" s="21"/>
      <c r="M59" s="21"/>
      <c r="N59" s="21"/>
      <c r="O59" s="21"/>
      <c r="P59" s="21"/>
      <c r="Q59" s="21"/>
      <c r="R59" s="21"/>
      <c r="S59" s="79"/>
    </row>
    <row r="60" spans="1:19" ht="12.75" customHeight="1">
      <c r="A60" s="20"/>
      <c r="B60" s="21"/>
      <c r="C60" s="21"/>
      <c r="D60" s="21"/>
      <c r="E60" s="21"/>
      <c r="F60" s="21"/>
      <c r="G60" s="21"/>
      <c r="H60" s="21"/>
      <c r="I60" s="21"/>
      <c r="J60" s="21"/>
      <c r="K60" s="21"/>
      <c r="L60" s="21"/>
      <c r="M60" s="21"/>
      <c r="N60" s="21"/>
      <c r="O60" s="21"/>
      <c r="P60" s="21"/>
      <c r="Q60" s="21"/>
      <c r="R60" s="21"/>
      <c r="S60" s="79"/>
    </row>
    <row r="61" spans="1:19" ht="12.75" customHeight="1">
      <c r="A61" s="20"/>
      <c r="B61" s="21"/>
      <c r="C61" s="21"/>
      <c r="D61" s="21"/>
      <c r="E61" s="21"/>
      <c r="F61" s="21"/>
      <c r="G61" s="21"/>
      <c r="H61" s="21"/>
      <c r="I61" s="21"/>
      <c r="J61" s="21"/>
      <c r="K61" s="21"/>
      <c r="L61" s="21"/>
      <c r="M61" s="21"/>
      <c r="N61" s="21"/>
      <c r="O61" s="21"/>
      <c r="P61" s="21"/>
      <c r="Q61" s="21"/>
      <c r="R61" s="21"/>
      <c r="S61" s="79"/>
    </row>
    <row r="62" spans="1:19" ht="12.75" customHeight="1">
      <c r="A62" s="20"/>
      <c r="B62" s="21"/>
      <c r="C62" s="21"/>
      <c r="D62" s="21"/>
      <c r="E62" s="21"/>
      <c r="F62" s="21"/>
      <c r="G62" s="21"/>
      <c r="H62" s="21"/>
      <c r="I62" s="21"/>
      <c r="J62" s="21"/>
      <c r="K62" s="21"/>
      <c r="L62" s="21"/>
      <c r="M62" s="21"/>
      <c r="N62" s="21"/>
      <c r="O62" s="21"/>
      <c r="P62" s="21"/>
      <c r="Q62" s="21"/>
      <c r="R62" s="21"/>
      <c r="S62" s="79"/>
    </row>
    <row r="63" spans="1:19" ht="12.75" customHeight="1">
      <c r="A63" s="20"/>
      <c r="B63" s="21"/>
      <c r="C63" s="21"/>
      <c r="D63" s="21"/>
      <c r="E63" s="21"/>
      <c r="F63" s="21"/>
      <c r="G63" s="21"/>
      <c r="H63" s="21"/>
      <c r="I63" s="21"/>
      <c r="J63" s="21"/>
      <c r="K63" s="21"/>
      <c r="L63" s="21"/>
      <c r="M63" s="21"/>
      <c r="N63" s="21"/>
      <c r="O63" s="21"/>
      <c r="P63" s="21"/>
      <c r="Q63" s="21"/>
      <c r="R63" s="21"/>
      <c r="S63" s="79"/>
    </row>
    <row r="64" spans="1:19" ht="12.75" customHeight="1">
      <c r="A64" s="20"/>
      <c r="B64" s="21"/>
      <c r="C64" s="21"/>
      <c r="D64" s="21"/>
      <c r="E64" s="21"/>
      <c r="F64" s="21"/>
      <c r="G64" s="21"/>
      <c r="H64" s="21"/>
      <c r="I64" s="21"/>
      <c r="J64" s="21"/>
      <c r="K64" s="21"/>
      <c r="L64" s="21"/>
      <c r="M64" s="21"/>
      <c r="N64" s="21"/>
      <c r="O64" s="21"/>
      <c r="P64" s="21"/>
      <c r="Q64" s="21"/>
      <c r="R64" s="21"/>
      <c r="S64" s="79"/>
    </row>
    <row r="65" spans="1:19" ht="12.75" customHeight="1">
      <c r="A65" s="20"/>
      <c r="B65" s="21"/>
      <c r="C65" s="21"/>
      <c r="D65" s="21"/>
      <c r="E65" s="21"/>
      <c r="F65" s="21"/>
      <c r="G65" s="21"/>
      <c r="H65" s="21"/>
      <c r="I65" s="21"/>
      <c r="J65" s="21"/>
      <c r="K65" s="21"/>
      <c r="L65" s="21"/>
      <c r="M65" s="21"/>
      <c r="N65" s="21"/>
      <c r="O65" s="21"/>
      <c r="P65" s="21"/>
      <c r="Q65" s="21"/>
      <c r="R65" s="21"/>
      <c r="S65" s="79"/>
    </row>
    <row r="66" spans="1:19" ht="12.75" customHeight="1">
      <c r="A66" s="20"/>
      <c r="B66" s="21"/>
      <c r="C66" s="21"/>
      <c r="D66" s="21"/>
      <c r="E66" s="21"/>
      <c r="F66" s="21"/>
      <c r="G66" s="21"/>
      <c r="H66" s="21"/>
      <c r="I66" s="21"/>
      <c r="J66" s="21"/>
      <c r="K66" s="21"/>
      <c r="L66" s="21"/>
      <c r="M66" s="21"/>
      <c r="N66" s="21"/>
      <c r="O66" s="21"/>
      <c r="P66" s="21"/>
      <c r="Q66" s="21"/>
      <c r="R66" s="21"/>
      <c r="S66" s="79"/>
    </row>
    <row r="67" spans="1:19" ht="12.75" customHeight="1">
      <c r="A67" s="20"/>
      <c r="B67" s="21"/>
      <c r="C67" s="21"/>
      <c r="D67" s="21"/>
      <c r="E67" s="21"/>
      <c r="F67" s="21"/>
      <c r="G67" s="21"/>
      <c r="H67" s="21"/>
      <c r="I67" s="21"/>
      <c r="J67" s="21"/>
      <c r="K67" s="21"/>
      <c r="L67" s="21"/>
      <c r="M67" s="21"/>
      <c r="N67" s="21"/>
      <c r="O67" s="21"/>
      <c r="P67" s="21"/>
      <c r="Q67" s="21"/>
      <c r="R67" s="21"/>
      <c r="S67" s="79"/>
    </row>
    <row r="68" spans="1:19" ht="12.75" customHeight="1">
      <c r="A68" s="20"/>
      <c r="B68" s="21"/>
      <c r="C68" s="21"/>
      <c r="D68" s="21"/>
      <c r="E68" s="21"/>
      <c r="F68" s="21"/>
      <c r="G68" s="21"/>
      <c r="H68" s="21"/>
      <c r="I68" s="21"/>
      <c r="J68" s="21"/>
      <c r="K68" s="21"/>
      <c r="L68" s="21"/>
      <c r="M68" s="21"/>
      <c r="N68" s="21"/>
      <c r="O68" s="21"/>
      <c r="P68" s="21"/>
      <c r="Q68" s="21"/>
      <c r="R68" s="21"/>
      <c r="S68" s="79"/>
    </row>
    <row r="69" spans="1:19" ht="12.75" customHeight="1">
      <c r="A69" s="20"/>
      <c r="B69" s="21"/>
      <c r="C69" s="21"/>
      <c r="D69" s="21"/>
      <c r="E69" s="21"/>
      <c r="F69" s="21"/>
      <c r="G69" s="21"/>
      <c r="H69" s="21"/>
      <c r="I69" s="21"/>
      <c r="J69" s="21"/>
      <c r="K69" s="21"/>
      <c r="L69" s="21"/>
      <c r="M69" s="21"/>
      <c r="N69" s="21"/>
      <c r="O69" s="21"/>
      <c r="P69" s="21"/>
      <c r="Q69" s="21"/>
      <c r="R69" s="21"/>
      <c r="S69" s="79"/>
    </row>
    <row r="70" spans="1:19" ht="12.75" customHeight="1">
      <c r="A70" s="20"/>
      <c r="B70" s="21"/>
      <c r="C70" s="21"/>
      <c r="D70" s="21"/>
      <c r="E70" s="21"/>
      <c r="F70" s="21"/>
      <c r="G70" s="21"/>
      <c r="H70" s="21"/>
      <c r="I70" s="21"/>
      <c r="J70" s="21"/>
      <c r="K70" s="21"/>
      <c r="L70" s="21"/>
      <c r="M70" s="21"/>
      <c r="N70" s="21"/>
      <c r="O70" s="21"/>
      <c r="P70" s="21"/>
      <c r="Q70" s="21"/>
      <c r="R70" s="21"/>
      <c r="S70" s="79"/>
    </row>
    <row r="71" spans="1:19" ht="12.75" customHeight="1">
      <c r="A71" s="20"/>
      <c r="B71" s="21"/>
      <c r="C71" s="21"/>
      <c r="D71" s="21"/>
      <c r="E71" s="21"/>
      <c r="F71" s="21"/>
      <c r="G71" s="21"/>
      <c r="H71" s="21"/>
      <c r="I71" s="21"/>
      <c r="J71" s="21"/>
      <c r="K71" s="21"/>
      <c r="L71" s="21"/>
      <c r="M71" s="21"/>
      <c r="N71" s="21"/>
      <c r="O71" s="21"/>
      <c r="P71" s="21"/>
      <c r="Q71" s="21"/>
      <c r="R71" s="21"/>
      <c r="S71" s="79"/>
    </row>
    <row r="72" spans="1:19" ht="12.75" customHeight="1">
      <c r="A72" s="20"/>
      <c r="B72" s="21"/>
      <c r="C72" s="21"/>
      <c r="D72" s="21"/>
      <c r="E72" s="21"/>
      <c r="F72" s="21"/>
      <c r="G72" s="21"/>
      <c r="H72" s="21"/>
      <c r="I72" s="21"/>
      <c r="J72" s="21"/>
      <c r="K72" s="21"/>
      <c r="L72" s="21"/>
      <c r="M72" s="21"/>
      <c r="N72" s="21"/>
      <c r="O72" s="21"/>
      <c r="P72" s="21"/>
      <c r="Q72" s="21"/>
      <c r="R72" s="21"/>
      <c r="S72" s="79"/>
    </row>
    <row r="73" spans="1:19" ht="12.75" customHeight="1">
      <c r="A73" s="20"/>
      <c r="B73" s="21"/>
      <c r="C73" s="21"/>
      <c r="D73" s="21"/>
      <c r="E73" s="21"/>
      <c r="F73" s="21"/>
      <c r="G73" s="21"/>
      <c r="H73" s="21"/>
      <c r="I73" s="21"/>
      <c r="J73" s="21"/>
      <c r="K73" s="21"/>
      <c r="L73" s="21"/>
      <c r="M73" s="21"/>
      <c r="N73" s="21"/>
      <c r="O73" s="21"/>
      <c r="P73" s="21"/>
      <c r="Q73" s="21"/>
      <c r="R73" s="21"/>
      <c r="S73" s="79"/>
    </row>
    <row r="74" spans="1:19" ht="12.75" customHeight="1">
      <c r="A74" s="20"/>
      <c r="B74" s="21"/>
      <c r="C74" s="21"/>
      <c r="D74" s="21"/>
      <c r="E74" s="21"/>
      <c r="F74" s="21"/>
      <c r="G74" s="21"/>
      <c r="H74" s="21"/>
      <c r="I74" s="21"/>
      <c r="J74" s="21"/>
      <c r="K74" s="21"/>
      <c r="L74" s="21"/>
      <c r="M74" s="21"/>
      <c r="N74" s="21"/>
      <c r="O74" s="21"/>
      <c r="P74" s="21"/>
      <c r="Q74" s="21"/>
      <c r="R74" s="21"/>
      <c r="S74" s="79"/>
    </row>
    <row r="75" spans="1:19" ht="12.75" customHeight="1">
      <c r="A75" s="20"/>
      <c r="B75" s="21"/>
      <c r="C75" s="21"/>
      <c r="D75" s="21"/>
      <c r="E75" s="21"/>
      <c r="F75" s="21"/>
      <c r="G75" s="21"/>
      <c r="H75" s="21"/>
      <c r="I75" s="21"/>
      <c r="J75" s="21"/>
      <c r="K75" s="21"/>
      <c r="L75" s="21"/>
      <c r="M75" s="21"/>
      <c r="N75" s="21"/>
      <c r="O75" s="21"/>
      <c r="P75" s="21"/>
      <c r="Q75" s="21"/>
      <c r="R75" s="21"/>
      <c r="S75" s="79"/>
    </row>
    <row r="76" spans="1:19" ht="12.75" customHeight="1">
      <c r="A76" s="20"/>
      <c r="B76" s="21"/>
      <c r="C76" s="21"/>
      <c r="D76" s="21"/>
      <c r="E76" s="21"/>
      <c r="F76" s="21"/>
      <c r="G76" s="21"/>
      <c r="H76" s="21"/>
      <c r="I76" s="21"/>
      <c r="J76" s="21"/>
      <c r="K76" s="21"/>
      <c r="L76" s="21"/>
      <c r="M76" s="21"/>
      <c r="N76" s="21"/>
      <c r="O76" s="21"/>
      <c r="P76" s="21"/>
      <c r="Q76" s="21"/>
      <c r="R76" s="21"/>
      <c r="S76" s="79"/>
    </row>
    <row r="77" spans="1:19" ht="12.75" customHeight="1">
      <c r="A77" s="20"/>
      <c r="B77" s="21"/>
      <c r="C77" s="21"/>
      <c r="D77" s="21"/>
      <c r="E77" s="21"/>
      <c r="F77" s="21"/>
      <c r="G77" s="21"/>
      <c r="H77" s="21"/>
      <c r="I77" s="21"/>
      <c r="J77" s="21"/>
      <c r="K77" s="21"/>
      <c r="L77" s="21"/>
      <c r="M77" s="21"/>
      <c r="N77" s="21"/>
      <c r="O77" s="21"/>
      <c r="P77" s="21"/>
      <c r="Q77" s="21"/>
      <c r="R77" s="21"/>
      <c r="S77" s="79"/>
    </row>
    <row r="78" spans="1:19" ht="12.75" customHeight="1">
      <c r="A78" s="20"/>
      <c r="B78" s="21"/>
      <c r="C78" s="21"/>
      <c r="D78" s="21"/>
      <c r="E78" s="21"/>
      <c r="F78" s="21"/>
      <c r="G78" s="21"/>
      <c r="H78" s="21"/>
      <c r="I78" s="21"/>
      <c r="J78" s="21"/>
      <c r="K78" s="21"/>
      <c r="L78" s="21"/>
      <c r="M78" s="21"/>
      <c r="N78" s="21"/>
      <c r="O78" s="21"/>
      <c r="P78" s="21"/>
      <c r="Q78" s="21"/>
      <c r="R78" s="21"/>
      <c r="S78" s="79"/>
    </row>
    <row r="79" spans="1:19" ht="12.75" customHeight="1">
      <c r="A79" s="20"/>
      <c r="B79" s="21"/>
      <c r="C79" s="21"/>
      <c r="D79" s="21"/>
      <c r="E79" s="21"/>
      <c r="F79" s="21"/>
      <c r="G79" s="21"/>
      <c r="H79" s="21"/>
      <c r="I79" s="21"/>
      <c r="J79" s="21"/>
      <c r="K79" s="21"/>
      <c r="L79" s="21"/>
      <c r="M79" s="21"/>
      <c r="N79" s="21"/>
      <c r="O79" s="21"/>
      <c r="P79" s="21"/>
      <c r="Q79" s="21"/>
      <c r="R79" s="21"/>
      <c r="S79" s="79"/>
    </row>
    <row r="80" spans="1:19" ht="12.75" customHeight="1">
      <c r="A80" s="20"/>
      <c r="B80" s="21"/>
      <c r="C80" s="21"/>
      <c r="D80" s="21"/>
      <c r="E80" s="21"/>
      <c r="F80" s="21"/>
      <c r="G80" s="21"/>
      <c r="H80" s="21"/>
      <c r="I80" s="21"/>
      <c r="J80" s="21"/>
      <c r="K80" s="21"/>
      <c r="L80" s="21"/>
      <c r="M80" s="21"/>
      <c r="N80" s="21"/>
      <c r="O80" s="21"/>
      <c r="P80" s="21"/>
      <c r="Q80" s="21"/>
      <c r="R80" s="21"/>
      <c r="S80" s="79"/>
    </row>
    <row r="81" spans="1:19" ht="12.75" customHeight="1">
      <c r="A81" s="20"/>
      <c r="B81" s="21"/>
      <c r="C81" s="21"/>
      <c r="D81" s="21"/>
      <c r="E81" s="21"/>
      <c r="F81" s="21"/>
      <c r="G81" s="21"/>
      <c r="H81" s="21"/>
      <c r="I81" s="21"/>
      <c r="J81" s="21"/>
      <c r="K81" s="21"/>
      <c r="L81" s="21"/>
      <c r="M81" s="21"/>
      <c r="N81" s="21"/>
      <c r="O81" s="21"/>
      <c r="P81" s="21"/>
      <c r="Q81" s="21"/>
      <c r="R81" s="21"/>
      <c r="S81" s="79"/>
    </row>
    <row r="82" spans="1:19" ht="12.75" customHeight="1">
      <c r="A82" s="20"/>
      <c r="B82" s="21"/>
      <c r="C82" s="21"/>
      <c r="D82" s="21"/>
      <c r="E82" s="21"/>
      <c r="F82" s="21"/>
      <c r="G82" s="21"/>
      <c r="H82" s="21"/>
      <c r="I82" s="21"/>
      <c r="J82" s="21"/>
      <c r="K82" s="21"/>
      <c r="L82" s="21"/>
      <c r="M82" s="21"/>
      <c r="N82" s="21"/>
      <c r="O82" s="21"/>
      <c r="P82" s="21"/>
      <c r="Q82" s="21"/>
      <c r="R82" s="21"/>
      <c r="S82" s="79"/>
    </row>
    <row r="83" spans="1:19" ht="12.75" customHeight="1">
      <c r="A83" s="20"/>
      <c r="B83" s="21"/>
      <c r="C83" s="21"/>
      <c r="D83" s="21"/>
      <c r="E83" s="21"/>
      <c r="F83" s="21"/>
      <c r="G83" s="21"/>
      <c r="H83" s="21"/>
      <c r="I83" s="21"/>
      <c r="J83" s="21"/>
      <c r="K83" s="21"/>
      <c r="L83" s="21"/>
      <c r="M83" s="21"/>
      <c r="N83" s="21"/>
      <c r="O83" s="21"/>
      <c r="P83" s="21"/>
      <c r="Q83" s="21"/>
      <c r="R83" s="21"/>
      <c r="S83" s="79"/>
    </row>
    <row r="84" spans="1:19" ht="12.75" customHeight="1">
      <c r="A84" s="20"/>
      <c r="B84" s="21"/>
      <c r="C84" s="21"/>
      <c r="D84" s="21"/>
      <c r="E84" s="21"/>
      <c r="F84" s="21"/>
      <c r="G84" s="21"/>
      <c r="H84" s="21"/>
      <c r="I84" s="21"/>
      <c r="J84" s="21"/>
      <c r="K84" s="21"/>
      <c r="L84" s="21"/>
      <c r="M84" s="21"/>
      <c r="N84" s="21"/>
      <c r="O84" s="21"/>
      <c r="P84" s="21"/>
      <c r="Q84" s="21"/>
      <c r="R84" s="21"/>
      <c r="S84" s="79"/>
    </row>
    <row r="85" spans="1:19" ht="12.75" customHeight="1">
      <c r="A85" s="20"/>
      <c r="B85" s="21"/>
      <c r="C85" s="21"/>
      <c r="D85" s="21"/>
      <c r="E85" s="21"/>
      <c r="F85" s="21"/>
      <c r="G85" s="21"/>
      <c r="H85" s="21"/>
      <c r="I85" s="21"/>
      <c r="J85" s="21"/>
      <c r="K85" s="21"/>
      <c r="L85" s="21"/>
      <c r="M85" s="21"/>
      <c r="N85" s="21"/>
      <c r="O85" s="21"/>
      <c r="P85" s="21"/>
      <c r="Q85" s="21"/>
      <c r="R85" s="21"/>
      <c r="S85" s="79"/>
    </row>
    <row r="86" spans="1:19" ht="12.75" customHeight="1">
      <c r="A86" s="20"/>
      <c r="B86" s="21"/>
      <c r="C86" s="21"/>
      <c r="D86" s="21"/>
      <c r="E86" s="21"/>
      <c r="F86" s="21"/>
      <c r="G86" s="21"/>
      <c r="H86" s="21"/>
      <c r="I86" s="21"/>
      <c r="J86" s="21"/>
      <c r="K86" s="21"/>
      <c r="L86" s="21"/>
      <c r="M86" s="21"/>
      <c r="N86" s="21"/>
      <c r="O86" s="21"/>
      <c r="P86" s="21"/>
      <c r="Q86" s="21"/>
      <c r="R86" s="21"/>
      <c r="S86" s="79"/>
    </row>
    <row r="87" spans="1:19" ht="12.75" customHeight="1">
      <c r="A87" s="20"/>
      <c r="B87" s="21"/>
      <c r="C87" s="21"/>
      <c r="D87" s="21"/>
      <c r="E87" s="21"/>
      <c r="F87" s="21"/>
      <c r="G87" s="21"/>
      <c r="H87" s="21"/>
      <c r="I87" s="21"/>
      <c r="J87" s="21"/>
      <c r="K87" s="21"/>
      <c r="L87" s="21"/>
      <c r="M87" s="21"/>
      <c r="N87" s="21"/>
      <c r="O87" s="21"/>
      <c r="P87" s="21"/>
      <c r="Q87" s="21"/>
      <c r="R87" s="21"/>
      <c r="S87" s="79"/>
    </row>
    <row r="88" spans="1:19" ht="12.75" customHeight="1">
      <c r="A88" s="20"/>
      <c r="B88" s="21"/>
      <c r="C88" s="21"/>
      <c r="D88" s="21"/>
      <c r="E88" s="21"/>
      <c r="F88" s="21"/>
      <c r="G88" s="21"/>
      <c r="H88" s="21"/>
      <c r="I88" s="21"/>
      <c r="J88" s="21"/>
      <c r="K88" s="21"/>
      <c r="L88" s="21"/>
      <c r="M88" s="21"/>
      <c r="N88" s="21"/>
      <c r="O88" s="21"/>
      <c r="P88" s="21"/>
      <c r="Q88" s="21"/>
      <c r="R88" s="21"/>
      <c r="S88" s="79"/>
    </row>
    <row r="89" spans="1:19" ht="12.75" customHeight="1">
      <c r="A89" s="20"/>
      <c r="B89" s="21"/>
      <c r="C89" s="21"/>
      <c r="D89" s="21"/>
      <c r="E89" s="21"/>
      <c r="F89" s="21"/>
      <c r="G89" s="21"/>
      <c r="H89" s="21"/>
      <c r="I89" s="21"/>
      <c r="J89" s="21"/>
      <c r="K89" s="21"/>
      <c r="L89" s="21"/>
      <c r="M89" s="21"/>
      <c r="N89" s="21"/>
      <c r="O89" s="21"/>
      <c r="P89" s="21"/>
      <c r="Q89" s="21"/>
      <c r="R89" s="21"/>
      <c r="S89" s="79"/>
    </row>
    <row r="90" spans="1:19" ht="12.75" customHeight="1">
      <c r="A90" s="20"/>
      <c r="B90" s="21"/>
      <c r="C90" s="21"/>
      <c r="D90" s="21"/>
      <c r="E90" s="21"/>
      <c r="F90" s="21"/>
      <c r="G90" s="21"/>
      <c r="H90" s="21"/>
      <c r="I90" s="21"/>
      <c r="J90" s="21"/>
      <c r="K90" s="21"/>
      <c r="L90" s="21"/>
      <c r="M90" s="21"/>
      <c r="N90" s="21"/>
      <c r="O90" s="21"/>
      <c r="P90" s="21"/>
      <c r="Q90" s="21"/>
      <c r="R90" s="21"/>
      <c r="S90" s="79"/>
    </row>
    <row r="91" spans="1:19" ht="12.75" customHeight="1">
      <c r="A91" s="20"/>
      <c r="B91" s="21"/>
      <c r="C91" s="21"/>
      <c r="D91" s="21"/>
      <c r="E91" s="21"/>
      <c r="F91" s="21"/>
      <c r="G91" s="21"/>
      <c r="H91" s="21"/>
      <c r="I91" s="21"/>
      <c r="J91" s="21"/>
      <c r="K91" s="21"/>
      <c r="L91" s="21"/>
      <c r="M91" s="21"/>
      <c r="N91" s="21"/>
      <c r="O91" s="21"/>
      <c r="P91" s="21"/>
      <c r="Q91" s="21"/>
      <c r="R91" s="21"/>
      <c r="S91" s="79"/>
    </row>
    <row r="92" spans="1:19" ht="12.75" customHeight="1">
      <c r="A92" s="20"/>
      <c r="B92" s="21"/>
      <c r="C92" s="21"/>
      <c r="D92" s="21"/>
      <c r="E92" s="21"/>
      <c r="F92" s="21"/>
      <c r="G92" s="21"/>
      <c r="H92" s="21"/>
      <c r="I92" s="21"/>
      <c r="J92" s="21"/>
      <c r="K92" s="21"/>
      <c r="L92" s="21"/>
      <c r="M92" s="21"/>
      <c r="N92" s="21"/>
      <c r="O92" s="21"/>
      <c r="P92" s="21"/>
      <c r="Q92" s="21"/>
      <c r="R92" s="21"/>
      <c r="S92" s="79"/>
    </row>
    <row r="93" spans="1:19" ht="12.75" customHeight="1">
      <c r="A93" s="20"/>
      <c r="B93" s="21"/>
      <c r="C93" s="21"/>
      <c r="D93" s="21"/>
      <c r="E93" s="21"/>
      <c r="F93" s="21"/>
      <c r="G93" s="21"/>
      <c r="H93" s="21"/>
      <c r="I93" s="21"/>
      <c r="J93" s="21"/>
      <c r="K93" s="21"/>
      <c r="L93" s="21"/>
      <c r="M93" s="21"/>
      <c r="N93" s="21"/>
      <c r="O93" s="21"/>
      <c r="P93" s="21"/>
      <c r="Q93" s="21"/>
      <c r="R93" s="21"/>
      <c r="S93" s="79"/>
    </row>
    <row r="94" spans="1:19" ht="12.75" customHeight="1">
      <c r="A94" s="20"/>
      <c r="B94" s="21"/>
      <c r="C94" s="21"/>
      <c r="D94" s="21"/>
      <c r="E94" s="21"/>
      <c r="F94" s="21"/>
      <c r="G94" s="21"/>
      <c r="H94" s="21"/>
      <c r="I94" s="21"/>
      <c r="J94" s="21"/>
      <c r="K94" s="21"/>
      <c r="L94" s="21"/>
      <c r="M94" s="21"/>
      <c r="N94" s="21"/>
      <c r="O94" s="21"/>
      <c r="P94" s="21"/>
      <c r="Q94" s="21"/>
      <c r="R94" s="21"/>
      <c r="S94" s="79"/>
    </row>
    <row r="95" spans="1:19" ht="12.75" customHeight="1">
      <c r="A95" s="20"/>
      <c r="B95" s="21"/>
      <c r="C95" s="21"/>
      <c r="D95" s="21"/>
      <c r="E95" s="21"/>
      <c r="F95" s="21"/>
      <c r="G95" s="21"/>
      <c r="H95" s="21"/>
      <c r="I95" s="21"/>
      <c r="J95" s="21"/>
      <c r="K95" s="21"/>
      <c r="L95" s="21"/>
      <c r="M95" s="21"/>
      <c r="N95" s="21"/>
      <c r="O95" s="21"/>
      <c r="P95" s="21"/>
      <c r="Q95" s="21"/>
      <c r="R95" s="21"/>
      <c r="S95" s="79"/>
    </row>
    <row r="96" spans="1:19" ht="12.75" customHeight="1">
      <c r="A96" s="20"/>
      <c r="B96" s="21"/>
      <c r="C96" s="21"/>
      <c r="D96" s="21"/>
      <c r="E96" s="21"/>
      <c r="F96" s="21"/>
      <c r="G96" s="21"/>
      <c r="H96" s="21"/>
      <c r="I96" s="21"/>
      <c r="J96" s="21"/>
      <c r="K96" s="21"/>
      <c r="L96" s="21"/>
      <c r="M96" s="21"/>
      <c r="N96" s="21"/>
      <c r="O96" s="21"/>
      <c r="P96" s="21"/>
      <c r="Q96" s="21"/>
      <c r="R96" s="21"/>
      <c r="S96" s="79"/>
    </row>
    <row r="97" spans="1:19" ht="12.75" customHeight="1">
      <c r="A97" s="20"/>
      <c r="B97" s="21"/>
      <c r="C97" s="21"/>
      <c r="D97" s="21"/>
      <c r="E97" s="21"/>
      <c r="F97" s="21"/>
      <c r="G97" s="21"/>
      <c r="H97" s="21"/>
      <c r="I97" s="21"/>
      <c r="J97" s="21"/>
      <c r="K97" s="21"/>
      <c r="L97" s="21"/>
      <c r="M97" s="21"/>
      <c r="N97" s="21"/>
      <c r="O97" s="21"/>
      <c r="P97" s="21"/>
      <c r="Q97" s="21"/>
      <c r="R97" s="21"/>
      <c r="S97" s="79"/>
    </row>
    <row r="98" spans="1:19" ht="12.75" customHeight="1">
      <c r="A98" s="20"/>
      <c r="B98" s="21"/>
      <c r="C98" s="21"/>
      <c r="D98" s="21"/>
      <c r="E98" s="21"/>
      <c r="F98" s="21"/>
      <c r="G98" s="21"/>
      <c r="H98" s="21"/>
      <c r="I98" s="21"/>
      <c r="J98" s="21"/>
      <c r="K98" s="21"/>
      <c r="L98" s="21"/>
      <c r="M98" s="21"/>
      <c r="N98" s="21"/>
      <c r="O98" s="21"/>
      <c r="P98" s="21"/>
      <c r="Q98" s="21"/>
      <c r="R98" s="21"/>
      <c r="S98" s="79"/>
    </row>
    <row r="99" spans="1:19" ht="12.75" customHeight="1">
      <c r="A99" s="20"/>
      <c r="B99" s="21"/>
      <c r="C99" s="21"/>
      <c r="D99" s="21"/>
      <c r="E99" s="21"/>
      <c r="F99" s="21"/>
      <c r="G99" s="21"/>
      <c r="H99" s="21"/>
      <c r="I99" s="21"/>
      <c r="J99" s="21"/>
      <c r="K99" s="21"/>
      <c r="L99" s="21"/>
      <c r="M99" s="21"/>
      <c r="N99" s="21"/>
      <c r="O99" s="21"/>
      <c r="P99" s="21"/>
      <c r="Q99" s="21"/>
      <c r="R99" s="21"/>
      <c r="S99" s="79"/>
    </row>
    <row r="100" spans="1:19" ht="12.75" customHeight="1">
      <c r="A100" s="20"/>
      <c r="B100" s="21"/>
      <c r="C100" s="21"/>
      <c r="D100" s="21"/>
      <c r="E100" s="21"/>
      <c r="F100" s="21"/>
      <c r="G100" s="21"/>
      <c r="H100" s="21"/>
      <c r="I100" s="21"/>
      <c r="J100" s="21"/>
      <c r="K100" s="21"/>
      <c r="L100" s="21"/>
      <c r="M100" s="21"/>
      <c r="N100" s="21"/>
      <c r="O100" s="21"/>
      <c r="P100" s="21"/>
      <c r="Q100" s="21"/>
      <c r="R100" s="21"/>
      <c r="S100" s="79"/>
    </row>
    <row r="101" spans="1:19" ht="12.75" customHeight="1">
      <c r="A101" s="20"/>
      <c r="B101" s="21"/>
      <c r="C101" s="21"/>
      <c r="D101" s="21"/>
      <c r="E101" s="21"/>
      <c r="F101" s="21"/>
      <c r="G101" s="21"/>
      <c r="H101" s="21"/>
      <c r="I101" s="21"/>
      <c r="J101" s="21"/>
      <c r="K101" s="21"/>
      <c r="L101" s="21"/>
      <c r="M101" s="21"/>
      <c r="N101" s="21"/>
      <c r="O101" s="21"/>
      <c r="P101" s="21"/>
      <c r="Q101" s="21"/>
      <c r="R101" s="21"/>
      <c r="S101" s="79"/>
    </row>
    <row r="102" spans="1:19" ht="12.75" customHeight="1">
      <c r="A102" s="20"/>
      <c r="B102" s="21"/>
      <c r="C102" s="21"/>
      <c r="D102" s="21"/>
      <c r="E102" s="21"/>
      <c r="F102" s="21"/>
      <c r="G102" s="21"/>
      <c r="H102" s="21"/>
      <c r="I102" s="21"/>
      <c r="J102" s="21"/>
      <c r="K102" s="21"/>
      <c r="L102" s="21"/>
      <c r="M102" s="21"/>
      <c r="N102" s="21"/>
      <c r="O102" s="21"/>
      <c r="P102" s="21"/>
      <c r="Q102" s="21"/>
      <c r="R102" s="21"/>
      <c r="S102" s="79"/>
    </row>
    <row r="103" spans="1:19" ht="12.75" customHeight="1">
      <c r="A103" s="20"/>
      <c r="B103" s="21"/>
      <c r="C103" s="21"/>
      <c r="D103" s="21"/>
      <c r="E103" s="21"/>
      <c r="F103" s="21"/>
      <c r="G103" s="21"/>
      <c r="H103" s="21"/>
      <c r="I103" s="21"/>
      <c r="J103" s="21"/>
      <c r="K103" s="21"/>
      <c r="L103" s="21"/>
      <c r="M103" s="21"/>
      <c r="N103" s="21"/>
      <c r="O103" s="21"/>
      <c r="P103" s="21"/>
      <c r="Q103" s="21"/>
      <c r="R103" s="21"/>
      <c r="S103" s="79"/>
    </row>
    <row r="104" spans="1:19" ht="12.75" customHeight="1">
      <c r="A104" s="20"/>
      <c r="B104" s="21"/>
      <c r="C104" s="21"/>
      <c r="D104" s="21"/>
      <c r="E104" s="21"/>
      <c r="F104" s="21"/>
      <c r="G104" s="21"/>
      <c r="H104" s="21"/>
      <c r="I104" s="21"/>
      <c r="J104" s="21"/>
      <c r="K104" s="21"/>
      <c r="L104" s="21"/>
      <c r="M104" s="21"/>
      <c r="N104" s="21"/>
      <c r="O104" s="21"/>
      <c r="P104" s="21"/>
      <c r="Q104" s="21"/>
      <c r="R104" s="21"/>
      <c r="S104" s="79"/>
    </row>
    <row r="105" spans="1:19" ht="12.75" customHeight="1">
      <c r="A105" s="20"/>
      <c r="B105" s="21"/>
      <c r="C105" s="21"/>
      <c r="D105" s="21"/>
      <c r="E105" s="21"/>
      <c r="F105" s="21"/>
      <c r="G105" s="21"/>
      <c r="H105" s="21"/>
      <c r="I105" s="21"/>
      <c r="J105" s="21"/>
      <c r="K105" s="21"/>
      <c r="L105" s="21"/>
      <c r="M105" s="21"/>
      <c r="N105" s="21"/>
      <c r="O105" s="21"/>
      <c r="P105" s="21"/>
      <c r="Q105" s="21"/>
      <c r="R105" s="21"/>
      <c r="S105" s="79"/>
    </row>
    <row r="106" spans="1:19" ht="12.75" customHeight="1">
      <c r="A106" s="20"/>
      <c r="B106" s="21"/>
      <c r="C106" s="21"/>
      <c r="D106" s="21"/>
      <c r="E106" s="21"/>
      <c r="F106" s="21"/>
      <c r="G106" s="21"/>
      <c r="H106" s="21"/>
      <c r="I106" s="21"/>
      <c r="J106" s="21"/>
      <c r="K106" s="21"/>
      <c r="L106" s="21"/>
      <c r="M106" s="21"/>
      <c r="N106" s="21"/>
      <c r="O106" s="21"/>
      <c r="P106" s="21"/>
      <c r="Q106" s="21"/>
      <c r="R106" s="21"/>
      <c r="S106" s="79"/>
    </row>
    <row r="107" spans="1:19" ht="12.75" customHeight="1">
      <c r="A107" s="20"/>
      <c r="B107" s="21"/>
      <c r="C107" s="21"/>
      <c r="D107" s="21"/>
      <c r="E107" s="21"/>
      <c r="F107" s="21"/>
      <c r="G107" s="21"/>
      <c r="H107" s="21"/>
      <c r="I107" s="21"/>
      <c r="J107" s="21"/>
      <c r="K107" s="21"/>
      <c r="L107" s="21"/>
      <c r="M107" s="21"/>
      <c r="N107" s="21"/>
      <c r="O107" s="21"/>
      <c r="P107" s="21"/>
      <c r="Q107" s="21"/>
      <c r="R107" s="21"/>
      <c r="S107" s="79"/>
    </row>
    <row r="108" spans="1:19" ht="12.75" customHeight="1">
      <c r="A108" s="20"/>
      <c r="B108" s="21"/>
      <c r="C108" s="21"/>
      <c r="D108" s="21"/>
      <c r="E108" s="21"/>
      <c r="F108" s="21"/>
      <c r="G108" s="21"/>
      <c r="H108" s="21"/>
      <c r="I108" s="21"/>
      <c r="J108" s="21"/>
      <c r="K108" s="21"/>
      <c r="L108" s="21"/>
      <c r="M108" s="21"/>
      <c r="N108" s="21"/>
      <c r="O108" s="21"/>
      <c r="P108" s="21"/>
      <c r="Q108" s="21"/>
      <c r="R108" s="21"/>
      <c r="S108" s="79"/>
    </row>
    <row r="109" spans="1:19" ht="12.75" customHeight="1">
      <c r="A109" s="20"/>
      <c r="B109" s="21"/>
      <c r="C109" s="21"/>
      <c r="D109" s="21"/>
      <c r="E109" s="21"/>
      <c r="F109" s="21"/>
      <c r="G109" s="21"/>
      <c r="H109" s="21"/>
      <c r="I109" s="21"/>
      <c r="J109" s="21"/>
      <c r="K109" s="21"/>
      <c r="L109" s="21"/>
      <c r="M109" s="21"/>
      <c r="N109" s="21"/>
      <c r="O109" s="21"/>
      <c r="P109" s="21"/>
      <c r="Q109" s="21"/>
      <c r="R109" s="21"/>
      <c r="S109" s="79"/>
    </row>
    <row r="110" spans="1:19" ht="12.75" customHeight="1">
      <c r="A110" s="20"/>
      <c r="B110" s="21"/>
      <c r="C110" s="21"/>
      <c r="D110" s="21"/>
      <c r="E110" s="21"/>
      <c r="F110" s="21"/>
      <c r="G110" s="21"/>
      <c r="H110" s="21"/>
      <c r="I110" s="21"/>
      <c r="J110" s="21"/>
      <c r="K110" s="21"/>
      <c r="L110" s="21"/>
      <c r="M110" s="21"/>
      <c r="N110" s="21"/>
      <c r="O110" s="21"/>
      <c r="P110" s="21"/>
      <c r="Q110" s="21"/>
      <c r="R110" s="21"/>
      <c r="S110" s="79"/>
    </row>
    <row r="111" spans="1:19" ht="12.75" customHeight="1">
      <c r="A111" s="20"/>
      <c r="B111" s="21"/>
      <c r="C111" s="21"/>
      <c r="D111" s="21"/>
      <c r="E111" s="21"/>
      <c r="F111" s="21"/>
      <c r="G111" s="21"/>
      <c r="H111" s="21"/>
      <c r="I111" s="21"/>
      <c r="J111" s="21"/>
      <c r="K111" s="21"/>
      <c r="L111" s="21"/>
      <c r="M111" s="21"/>
      <c r="N111" s="21"/>
      <c r="O111" s="21"/>
      <c r="P111" s="21"/>
      <c r="Q111" s="21"/>
      <c r="R111" s="21"/>
      <c r="S111" s="79"/>
    </row>
    <row r="112" spans="1:19" ht="12.75" customHeight="1">
      <c r="A112" s="20"/>
      <c r="B112" s="21"/>
      <c r="C112" s="21"/>
      <c r="D112" s="21"/>
      <c r="E112" s="21"/>
      <c r="F112" s="21"/>
      <c r="G112" s="21"/>
      <c r="H112" s="21"/>
      <c r="I112" s="21"/>
      <c r="J112" s="21"/>
      <c r="K112" s="21"/>
      <c r="L112" s="21"/>
      <c r="M112" s="21"/>
      <c r="N112" s="21"/>
      <c r="O112" s="21"/>
      <c r="P112" s="21"/>
      <c r="Q112" s="21"/>
      <c r="R112" s="21"/>
      <c r="S112" s="79"/>
    </row>
    <row r="113" spans="1:19" ht="12.75" customHeight="1">
      <c r="A113" s="20"/>
      <c r="B113" s="21"/>
      <c r="C113" s="21"/>
      <c r="D113" s="21"/>
      <c r="E113" s="21"/>
      <c r="F113" s="21"/>
      <c r="G113" s="21"/>
      <c r="H113" s="21"/>
      <c r="I113" s="21"/>
      <c r="J113" s="21"/>
      <c r="K113" s="21"/>
      <c r="L113" s="21"/>
      <c r="M113" s="21"/>
      <c r="N113" s="21"/>
      <c r="O113" s="21"/>
      <c r="P113" s="21"/>
      <c r="Q113" s="21"/>
      <c r="R113" s="21"/>
      <c r="S113" s="79"/>
    </row>
    <row r="114" spans="1:19" ht="12.75" customHeight="1">
      <c r="A114" s="20"/>
      <c r="B114" s="21"/>
      <c r="C114" s="21"/>
      <c r="D114" s="21"/>
      <c r="E114" s="21"/>
      <c r="F114" s="21"/>
      <c r="G114" s="21"/>
      <c r="H114" s="21"/>
      <c r="I114" s="21"/>
      <c r="J114" s="21"/>
      <c r="K114" s="21"/>
      <c r="L114" s="21"/>
      <c r="M114" s="21"/>
      <c r="N114" s="21"/>
      <c r="O114" s="21"/>
      <c r="P114" s="21"/>
      <c r="Q114" s="21"/>
      <c r="R114" s="21"/>
      <c r="S114" s="79"/>
    </row>
    <row r="115" spans="1:19" ht="12.75" customHeight="1">
      <c r="A115" s="20"/>
      <c r="B115" s="21"/>
      <c r="C115" s="21"/>
      <c r="D115" s="21"/>
      <c r="E115" s="21"/>
      <c r="F115" s="21"/>
      <c r="G115" s="21"/>
      <c r="H115" s="21"/>
      <c r="I115" s="21"/>
      <c r="J115" s="21"/>
      <c r="K115" s="21"/>
      <c r="L115" s="21"/>
      <c r="M115" s="21"/>
      <c r="N115" s="21"/>
      <c r="O115" s="21"/>
      <c r="P115" s="21"/>
      <c r="Q115" s="21"/>
      <c r="R115" s="21"/>
      <c r="S115" s="79"/>
    </row>
    <row r="116" spans="1:19" ht="12.75" customHeight="1">
      <c r="A116" s="20"/>
      <c r="B116" s="21"/>
      <c r="C116" s="21"/>
      <c r="D116" s="21"/>
      <c r="E116" s="21"/>
      <c r="F116" s="21"/>
      <c r="G116" s="21"/>
      <c r="H116" s="21"/>
      <c r="I116" s="21"/>
      <c r="J116" s="21"/>
      <c r="K116" s="21"/>
      <c r="L116" s="21"/>
      <c r="M116" s="21"/>
      <c r="N116" s="21"/>
      <c r="O116" s="21"/>
      <c r="P116" s="21"/>
      <c r="Q116" s="21"/>
      <c r="R116" s="21"/>
      <c r="S116" s="79"/>
    </row>
    <row r="117" spans="1:19" ht="12.75" customHeight="1">
      <c r="A117" s="20"/>
      <c r="B117" s="21"/>
      <c r="C117" s="21"/>
      <c r="D117" s="21"/>
      <c r="E117" s="21"/>
      <c r="F117" s="21"/>
      <c r="G117" s="21"/>
      <c r="H117" s="21"/>
      <c r="I117" s="21"/>
      <c r="J117" s="21"/>
      <c r="K117" s="21"/>
      <c r="L117" s="21"/>
      <c r="M117" s="21"/>
      <c r="N117" s="21"/>
      <c r="O117" s="21"/>
      <c r="P117" s="21"/>
      <c r="Q117" s="21"/>
      <c r="R117" s="21"/>
      <c r="S117" s="79"/>
    </row>
    <row r="118" spans="1:19" ht="12.75" customHeight="1">
      <c r="A118" s="20"/>
      <c r="B118" s="21"/>
      <c r="C118" s="21"/>
      <c r="D118" s="21"/>
      <c r="E118" s="21"/>
      <c r="F118" s="21"/>
      <c r="G118" s="21"/>
      <c r="H118" s="21"/>
      <c r="I118" s="21"/>
      <c r="J118" s="21"/>
      <c r="K118" s="21"/>
      <c r="L118" s="21"/>
      <c r="M118" s="21"/>
      <c r="N118" s="21"/>
      <c r="O118" s="21"/>
      <c r="P118" s="21"/>
      <c r="Q118" s="21"/>
      <c r="R118" s="21"/>
      <c r="S118" s="79"/>
    </row>
    <row r="119" spans="1:19" ht="12.75" customHeight="1">
      <c r="A119" s="20"/>
      <c r="B119" s="21"/>
      <c r="C119" s="21"/>
      <c r="D119" s="21"/>
      <c r="E119" s="21"/>
      <c r="F119" s="21"/>
      <c r="G119" s="21"/>
      <c r="H119" s="21"/>
      <c r="I119" s="21"/>
      <c r="J119" s="21"/>
      <c r="K119" s="21"/>
      <c r="L119" s="21"/>
      <c r="M119" s="21"/>
      <c r="N119" s="21"/>
      <c r="O119" s="21"/>
      <c r="P119" s="21"/>
      <c r="Q119" s="21"/>
      <c r="R119" s="21"/>
      <c r="S119" s="79"/>
    </row>
    <row r="120" spans="1:19" ht="12.75" customHeight="1">
      <c r="A120" s="20"/>
      <c r="B120" s="21"/>
      <c r="C120" s="21"/>
      <c r="D120" s="21"/>
      <c r="E120" s="21"/>
      <c r="F120" s="21"/>
      <c r="G120" s="21"/>
      <c r="H120" s="21"/>
      <c r="I120" s="21"/>
      <c r="J120" s="21"/>
      <c r="K120" s="21"/>
      <c r="L120" s="21"/>
      <c r="M120" s="21"/>
      <c r="N120" s="21"/>
      <c r="O120" s="21"/>
      <c r="P120" s="21"/>
      <c r="Q120" s="21"/>
      <c r="R120" s="21"/>
      <c r="S120" s="79"/>
    </row>
    <row r="121" spans="1:19" ht="12.75" customHeight="1">
      <c r="A121" s="20"/>
      <c r="B121" s="21"/>
      <c r="C121" s="21"/>
      <c r="D121" s="21"/>
      <c r="E121" s="21"/>
      <c r="F121" s="21"/>
      <c r="G121" s="21"/>
      <c r="H121" s="21"/>
      <c r="I121" s="21"/>
      <c r="J121" s="21"/>
      <c r="K121" s="21"/>
      <c r="L121" s="21"/>
      <c r="M121" s="21"/>
      <c r="N121" s="21"/>
      <c r="O121" s="21"/>
      <c r="P121" s="21"/>
      <c r="Q121" s="21"/>
      <c r="R121" s="21"/>
      <c r="S121" s="79"/>
    </row>
    <row r="122" spans="1:19" ht="12.75" customHeight="1">
      <c r="A122" s="20"/>
      <c r="B122" s="21"/>
      <c r="C122" s="21"/>
      <c r="D122" s="21"/>
      <c r="E122" s="21"/>
      <c r="F122" s="21"/>
      <c r="G122" s="21"/>
      <c r="H122" s="21"/>
      <c r="I122" s="21"/>
      <c r="J122" s="21"/>
      <c r="K122" s="21"/>
      <c r="L122" s="21"/>
      <c r="M122" s="21"/>
      <c r="N122" s="21"/>
      <c r="O122" s="21"/>
      <c r="P122" s="21"/>
      <c r="Q122" s="21"/>
      <c r="R122" s="21"/>
      <c r="S122" s="79"/>
    </row>
    <row r="123" spans="1:19" ht="12.75" customHeight="1">
      <c r="A123" s="20"/>
      <c r="B123" s="21"/>
      <c r="C123" s="21"/>
      <c r="D123" s="21"/>
      <c r="E123" s="21"/>
      <c r="F123" s="21"/>
      <c r="G123" s="21"/>
      <c r="H123" s="21"/>
      <c r="I123" s="21"/>
      <c r="J123" s="21"/>
      <c r="K123" s="21"/>
      <c r="L123" s="21"/>
      <c r="M123" s="21"/>
      <c r="N123" s="21"/>
      <c r="O123" s="21"/>
      <c r="P123" s="21"/>
      <c r="Q123" s="21"/>
      <c r="R123" s="21"/>
      <c r="S123" s="79"/>
    </row>
    <row r="124" spans="1:19" ht="12.75" customHeight="1">
      <c r="A124" s="20"/>
      <c r="B124" s="21"/>
      <c r="C124" s="21"/>
      <c r="D124" s="21"/>
      <c r="E124" s="21"/>
      <c r="F124" s="21"/>
      <c r="G124" s="21"/>
      <c r="H124" s="21"/>
      <c r="I124" s="21"/>
      <c r="J124" s="21"/>
      <c r="K124" s="21"/>
      <c r="L124" s="21"/>
      <c r="M124" s="21"/>
      <c r="N124" s="21"/>
      <c r="O124" s="21"/>
      <c r="P124" s="21"/>
      <c r="Q124" s="21"/>
      <c r="R124" s="21"/>
      <c r="S124" s="79"/>
    </row>
    <row r="125" spans="1:19" ht="12.75" customHeight="1">
      <c r="A125" s="20"/>
      <c r="B125" s="21"/>
      <c r="C125" s="21"/>
      <c r="D125" s="21"/>
      <c r="E125" s="21"/>
      <c r="F125" s="21"/>
      <c r="G125" s="21"/>
      <c r="H125" s="21"/>
      <c r="I125" s="21"/>
      <c r="J125" s="21"/>
      <c r="K125" s="21"/>
      <c r="L125" s="21"/>
      <c r="M125" s="21"/>
      <c r="N125" s="21"/>
      <c r="O125" s="21"/>
      <c r="P125" s="21"/>
      <c r="Q125" s="21"/>
      <c r="R125" s="21"/>
      <c r="S125" s="79"/>
    </row>
    <row r="126" spans="1:19" ht="12.75" customHeight="1">
      <c r="A126" s="20"/>
      <c r="B126" s="21"/>
      <c r="C126" s="21"/>
      <c r="D126" s="21"/>
      <c r="E126" s="21"/>
      <c r="F126" s="21"/>
      <c r="G126" s="21"/>
      <c r="H126" s="21"/>
      <c r="I126" s="21"/>
      <c r="J126" s="21"/>
      <c r="K126" s="21"/>
      <c r="L126" s="21"/>
      <c r="M126" s="21"/>
      <c r="N126" s="21"/>
      <c r="O126" s="21"/>
      <c r="P126" s="21"/>
      <c r="Q126" s="21"/>
      <c r="R126" s="21"/>
      <c r="S126" s="79"/>
    </row>
    <row r="127" spans="1:19" ht="12.75" customHeight="1">
      <c r="A127" s="20"/>
      <c r="B127" s="21"/>
      <c r="C127" s="21"/>
      <c r="D127" s="21"/>
      <c r="E127" s="21"/>
      <c r="F127" s="21"/>
      <c r="G127" s="21"/>
      <c r="H127" s="21"/>
      <c r="I127" s="21"/>
      <c r="J127" s="21"/>
      <c r="K127" s="21"/>
      <c r="L127" s="21"/>
      <c r="M127" s="21"/>
      <c r="N127" s="21"/>
      <c r="O127" s="21"/>
      <c r="P127" s="21"/>
      <c r="Q127" s="21"/>
      <c r="R127" s="21"/>
      <c r="S127" s="79"/>
    </row>
    <row r="128" spans="1:19" ht="12.75" customHeight="1">
      <c r="A128" s="20"/>
      <c r="B128" s="21"/>
      <c r="C128" s="21"/>
      <c r="D128" s="21"/>
      <c r="E128" s="21"/>
      <c r="F128" s="21"/>
      <c r="G128" s="21"/>
      <c r="H128" s="21"/>
      <c r="I128" s="21"/>
      <c r="J128" s="21"/>
      <c r="K128" s="21"/>
      <c r="L128" s="21"/>
      <c r="M128" s="21"/>
      <c r="N128" s="21"/>
      <c r="O128" s="21"/>
      <c r="P128" s="21"/>
      <c r="Q128" s="21"/>
      <c r="R128" s="21"/>
      <c r="S128" s="79"/>
    </row>
    <row r="129" spans="1:19" ht="12.75" customHeight="1">
      <c r="A129" s="20"/>
      <c r="B129" s="21"/>
      <c r="C129" s="21"/>
      <c r="D129" s="21"/>
      <c r="E129" s="21"/>
      <c r="F129" s="21"/>
      <c r="G129" s="21"/>
      <c r="H129" s="21"/>
      <c r="I129" s="21"/>
      <c r="J129" s="21"/>
      <c r="K129" s="21"/>
      <c r="L129" s="21"/>
      <c r="M129" s="21"/>
      <c r="N129" s="21"/>
      <c r="O129" s="21"/>
      <c r="P129" s="21"/>
      <c r="Q129" s="21"/>
      <c r="R129" s="21"/>
      <c r="S129" s="79"/>
    </row>
    <row r="130" spans="1:19" ht="12.75" customHeight="1">
      <c r="A130" s="20"/>
      <c r="B130" s="21"/>
      <c r="C130" s="21"/>
      <c r="D130" s="21"/>
      <c r="E130" s="21"/>
      <c r="F130" s="21"/>
      <c r="G130" s="21"/>
      <c r="H130" s="21"/>
      <c r="I130" s="21"/>
      <c r="J130" s="21"/>
      <c r="K130" s="21"/>
      <c r="L130" s="21"/>
      <c r="M130" s="21"/>
      <c r="N130" s="21"/>
      <c r="O130" s="21"/>
      <c r="P130" s="21"/>
      <c r="Q130" s="21"/>
      <c r="R130" s="21"/>
      <c r="S130" s="79"/>
    </row>
    <row r="131" spans="1:19" ht="12.75" customHeight="1">
      <c r="A131" s="20"/>
      <c r="B131" s="21"/>
      <c r="C131" s="21"/>
      <c r="D131" s="21"/>
      <c r="E131" s="21"/>
      <c r="F131" s="21"/>
      <c r="G131" s="21"/>
      <c r="H131" s="21"/>
      <c r="I131" s="21"/>
      <c r="J131" s="21"/>
      <c r="K131" s="21"/>
      <c r="L131" s="21"/>
      <c r="M131" s="21"/>
      <c r="N131" s="21"/>
      <c r="O131" s="21"/>
      <c r="P131" s="21"/>
      <c r="Q131" s="21"/>
      <c r="R131" s="21"/>
      <c r="S131" s="79"/>
    </row>
    <row r="132" spans="1:19" ht="12.75" customHeight="1">
      <c r="A132" s="20"/>
      <c r="B132" s="21"/>
      <c r="C132" s="21"/>
      <c r="D132" s="21"/>
      <c r="E132" s="21"/>
      <c r="F132" s="21"/>
      <c r="G132" s="21"/>
      <c r="H132" s="21"/>
      <c r="I132" s="21"/>
      <c r="J132" s="21"/>
      <c r="K132" s="21"/>
      <c r="L132" s="21"/>
      <c r="M132" s="21"/>
      <c r="N132" s="21"/>
      <c r="O132" s="21"/>
      <c r="P132" s="21"/>
      <c r="Q132" s="21"/>
      <c r="R132" s="21"/>
      <c r="S132" s="79"/>
    </row>
    <row r="133" spans="1:19" ht="12.75" customHeight="1">
      <c r="A133" s="20"/>
      <c r="B133" s="21"/>
      <c r="C133" s="21"/>
      <c r="D133" s="21"/>
      <c r="E133" s="21"/>
      <c r="F133" s="21"/>
      <c r="G133" s="21"/>
      <c r="H133" s="21"/>
      <c r="I133" s="21"/>
      <c r="J133" s="21"/>
      <c r="K133" s="21"/>
      <c r="L133" s="21"/>
      <c r="M133" s="21"/>
      <c r="N133" s="21"/>
      <c r="O133" s="21"/>
      <c r="P133" s="21"/>
      <c r="Q133" s="21"/>
      <c r="R133" s="21"/>
      <c r="S133" s="79"/>
    </row>
    <row r="134" spans="1:19" ht="12.75" customHeight="1">
      <c r="A134" s="20"/>
      <c r="B134" s="21"/>
      <c r="C134" s="21"/>
      <c r="D134" s="21"/>
      <c r="E134" s="21"/>
      <c r="F134" s="21"/>
      <c r="G134" s="21"/>
      <c r="H134" s="21"/>
      <c r="I134" s="21"/>
      <c r="J134" s="21"/>
      <c r="K134" s="21"/>
      <c r="L134" s="21"/>
      <c r="M134" s="21"/>
      <c r="N134" s="21"/>
      <c r="O134" s="21"/>
      <c r="P134" s="21"/>
      <c r="Q134" s="21"/>
      <c r="R134" s="21"/>
      <c r="S134" s="79"/>
    </row>
    <row r="135" spans="1:19" ht="12.75" customHeight="1">
      <c r="A135" s="20"/>
      <c r="B135" s="21"/>
      <c r="C135" s="21"/>
      <c r="D135" s="21"/>
      <c r="E135" s="21"/>
      <c r="F135" s="21"/>
      <c r="G135" s="21"/>
      <c r="H135" s="21"/>
      <c r="I135" s="21"/>
      <c r="J135" s="21"/>
      <c r="K135" s="21"/>
      <c r="L135" s="21"/>
      <c r="M135" s="21"/>
      <c r="N135" s="21"/>
      <c r="O135" s="21"/>
      <c r="P135" s="21"/>
      <c r="Q135" s="21"/>
      <c r="R135" s="21"/>
      <c r="S135" s="79"/>
    </row>
    <row r="136" spans="1:19" ht="12.75" customHeight="1">
      <c r="A136" s="20"/>
      <c r="B136" s="21"/>
      <c r="C136" s="21"/>
      <c r="D136" s="21"/>
      <c r="E136" s="21"/>
      <c r="F136" s="21"/>
      <c r="G136" s="21"/>
      <c r="H136" s="21"/>
      <c r="I136" s="21"/>
      <c r="J136" s="21"/>
      <c r="K136" s="21"/>
      <c r="L136" s="21"/>
      <c r="M136" s="21"/>
      <c r="N136" s="21"/>
      <c r="O136" s="21"/>
      <c r="P136" s="21"/>
      <c r="Q136" s="21"/>
      <c r="R136" s="21"/>
      <c r="S136" s="79"/>
    </row>
    <row r="137" spans="1:19" ht="12.75" customHeight="1">
      <c r="A137" s="20"/>
      <c r="B137" s="21"/>
      <c r="C137" s="21"/>
      <c r="D137" s="21"/>
      <c r="E137" s="21"/>
      <c r="F137" s="21"/>
      <c r="G137" s="21"/>
      <c r="H137" s="21"/>
      <c r="I137" s="21"/>
      <c r="J137" s="21"/>
      <c r="K137" s="21"/>
      <c r="L137" s="21"/>
      <c r="M137" s="21"/>
      <c r="N137" s="21"/>
      <c r="O137" s="21"/>
      <c r="P137" s="21"/>
      <c r="Q137" s="21"/>
      <c r="R137" s="21"/>
      <c r="S137" s="79"/>
    </row>
    <row r="138" spans="1:19" ht="12.75" customHeight="1">
      <c r="A138" s="20"/>
      <c r="B138" s="21"/>
      <c r="C138" s="21"/>
      <c r="D138" s="21"/>
      <c r="E138" s="21"/>
      <c r="F138" s="21"/>
      <c r="G138" s="21"/>
      <c r="H138" s="21"/>
      <c r="I138" s="21"/>
      <c r="J138" s="21"/>
      <c r="K138" s="21"/>
      <c r="L138" s="21"/>
      <c r="M138" s="21"/>
      <c r="N138" s="21"/>
      <c r="O138" s="21"/>
      <c r="P138" s="21"/>
      <c r="Q138" s="21"/>
      <c r="R138" s="21"/>
      <c r="S138" s="79"/>
    </row>
    <row r="139" spans="1:19" ht="12.75" customHeight="1">
      <c r="A139" s="20"/>
      <c r="B139" s="21"/>
      <c r="C139" s="21"/>
      <c r="D139" s="21"/>
      <c r="E139" s="21"/>
      <c r="F139" s="21"/>
      <c r="G139" s="21"/>
      <c r="H139" s="21"/>
      <c r="I139" s="21"/>
      <c r="J139" s="21"/>
      <c r="K139" s="21"/>
      <c r="L139" s="21"/>
      <c r="M139" s="21"/>
      <c r="N139" s="21"/>
      <c r="O139" s="21"/>
      <c r="P139" s="21"/>
      <c r="Q139" s="21"/>
      <c r="R139" s="21"/>
      <c r="S139" s="79"/>
    </row>
    <row r="140" spans="1:19" ht="12.75" customHeight="1">
      <c r="A140" s="20"/>
      <c r="B140" s="21"/>
      <c r="C140" s="21"/>
      <c r="D140" s="21"/>
      <c r="E140" s="21"/>
      <c r="F140" s="21"/>
      <c r="G140" s="21"/>
      <c r="H140" s="21"/>
      <c r="I140" s="21"/>
      <c r="J140" s="21"/>
      <c r="K140" s="21"/>
      <c r="L140" s="21"/>
      <c r="M140" s="21"/>
      <c r="N140" s="21"/>
      <c r="O140" s="21"/>
      <c r="P140" s="21"/>
      <c r="Q140" s="21"/>
      <c r="R140" s="21"/>
      <c r="S140" s="79"/>
    </row>
    <row r="141" spans="1:19" ht="12.75" customHeight="1">
      <c r="A141" s="20"/>
      <c r="B141" s="21"/>
      <c r="C141" s="21"/>
      <c r="D141" s="21"/>
      <c r="E141" s="21"/>
      <c r="F141" s="21"/>
      <c r="G141" s="21"/>
      <c r="H141" s="21"/>
      <c r="I141" s="21"/>
      <c r="J141" s="21"/>
      <c r="K141" s="21"/>
      <c r="L141" s="21"/>
      <c r="M141" s="21"/>
      <c r="N141" s="21"/>
      <c r="O141" s="21"/>
      <c r="P141" s="21"/>
      <c r="Q141" s="21"/>
      <c r="R141" s="21"/>
      <c r="S141" s="79"/>
    </row>
    <row r="142" spans="1:19" ht="12.75" customHeight="1">
      <c r="A142" s="20"/>
      <c r="B142" s="21"/>
      <c r="C142" s="21"/>
      <c r="D142" s="21"/>
      <c r="E142" s="21"/>
      <c r="F142" s="21"/>
      <c r="G142" s="21"/>
      <c r="H142" s="21"/>
      <c r="I142" s="21"/>
      <c r="J142" s="21"/>
      <c r="K142" s="21"/>
      <c r="L142" s="21"/>
      <c r="M142" s="21"/>
      <c r="N142" s="21"/>
      <c r="O142" s="21"/>
      <c r="P142" s="21"/>
      <c r="Q142" s="21"/>
      <c r="R142" s="21"/>
      <c r="S142" s="79"/>
    </row>
    <row r="143" spans="1:19" ht="12.75" customHeight="1">
      <c r="A143" s="20"/>
      <c r="B143" s="21"/>
      <c r="C143" s="21"/>
      <c r="D143" s="21"/>
      <c r="E143" s="21"/>
      <c r="F143" s="21"/>
      <c r="G143" s="21"/>
      <c r="H143" s="21"/>
      <c r="I143" s="21"/>
      <c r="J143" s="21"/>
      <c r="K143" s="21"/>
      <c r="L143" s="21"/>
      <c r="M143" s="21"/>
      <c r="N143" s="21"/>
      <c r="O143" s="21"/>
      <c r="P143" s="21"/>
      <c r="Q143" s="21"/>
      <c r="R143" s="21"/>
      <c r="S143" s="79"/>
    </row>
    <row r="144" spans="1:19" ht="12.75" customHeight="1">
      <c r="A144" s="20"/>
      <c r="B144" s="21"/>
      <c r="C144" s="21"/>
      <c r="D144" s="21"/>
      <c r="E144" s="21"/>
      <c r="F144" s="21"/>
      <c r="G144" s="21"/>
      <c r="H144" s="21"/>
      <c r="I144" s="21"/>
      <c r="J144" s="21"/>
      <c r="K144" s="21"/>
      <c r="L144" s="21"/>
      <c r="M144" s="21"/>
      <c r="N144" s="21"/>
      <c r="O144" s="21"/>
      <c r="P144" s="21"/>
      <c r="Q144" s="21"/>
      <c r="R144" s="21"/>
      <c r="S144" s="79"/>
    </row>
    <row r="145" spans="1:19" ht="12.75" customHeight="1">
      <c r="A145" s="20"/>
      <c r="B145" s="21"/>
      <c r="C145" s="21"/>
      <c r="D145" s="21"/>
      <c r="E145" s="21"/>
      <c r="F145" s="21"/>
      <c r="G145" s="21"/>
      <c r="H145" s="21"/>
      <c r="I145" s="21"/>
      <c r="J145" s="21"/>
      <c r="K145" s="21"/>
      <c r="L145" s="21"/>
      <c r="M145" s="21"/>
      <c r="N145" s="21"/>
      <c r="O145" s="21"/>
      <c r="P145" s="21"/>
      <c r="Q145" s="21"/>
      <c r="R145" s="21"/>
      <c r="S145" s="79"/>
    </row>
    <row r="146" spans="1:19" ht="12.75" customHeight="1">
      <c r="A146" s="20"/>
      <c r="B146" s="21"/>
      <c r="C146" s="21"/>
      <c r="D146" s="21"/>
      <c r="E146" s="21"/>
      <c r="F146" s="21"/>
      <c r="G146" s="21"/>
      <c r="H146" s="21"/>
      <c r="I146" s="21"/>
      <c r="J146" s="21"/>
      <c r="K146" s="21"/>
      <c r="L146" s="21"/>
      <c r="M146" s="21"/>
      <c r="N146" s="21"/>
      <c r="O146" s="21"/>
      <c r="P146" s="21"/>
      <c r="Q146" s="21"/>
      <c r="R146" s="21"/>
      <c r="S146" s="79"/>
    </row>
    <row r="147" spans="1:19" ht="12.75" customHeight="1">
      <c r="A147" s="20"/>
      <c r="B147" s="21"/>
      <c r="C147" s="21"/>
      <c r="D147" s="21"/>
      <c r="E147" s="21"/>
      <c r="F147" s="21"/>
      <c r="G147" s="21"/>
      <c r="H147" s="21"/>
      <c r="I147" s="21"/>
      <c r="J147" s="21"/>
      <c r="K147" s="21"/>
      <c r="L147" s="21"/>
      <c r="M147" s="21"/>
      <c r="N147" s="21"/>
      <c r="O147" s="21"/>
      <c r="P147" s="21"/>
      <c r="Q147" s="21"/>
      <c r="R147" s="21"/>
      <c r="S147" s="79"/>
    </row>
    <row r="148" spans="1:19" ht="12.75" customHeight="1">
      <c r="A148" s="20"/>
      <c r="B148" s="21"/>
      <c r="C148" s="21"/>
      <c r="D148" s="21"/>
      <c r="E148" s="21"/>
      <c r="F148" s="21"/>
      <c r="G148" s="21"/>
      <c r="H148" s="21"/>
      <c r="I148" s="21"/>
      <c r="J148" s="21"/>
      <c r="K148" s="21"/>
      <c r="L148" s="21"/>
      <c r="M148" s="21"/>
      <c r="N148" s="21"/>
      <c r="O148" s="21"/>
      <c r="P148" s="21"/>
      <c r="Q148" s="21"/>
      <c r="R148" s="21"/>
      <c r="S148" s="79"/>
    </row>
    <row r="149" spans="1:19" ht="12.75" customHeight="1">
      <c r="A149" s="20"/>
      <c r="B149" s="21"/>
      <c r="C149" s="21"/>
      <c r="D149" s="21"/>
      <c r="E149" s="21"/>
      <c r="F149" s="21"/>
      <c r="G149" s="21"/>
      <c r="H149" s="21"/>
      <c r="I149" s="21"/>
      <c r="J149" s="21"/>
      <c r="K149" s="21"/>
      <c r="L149" s="21"/>
      <c r="M149" s="21"/>
      <c r="N149" s="21"/>
      <c r="O149" s="21"/>
      <c r="P149" s="21"/>
      <c r="Q149" s="21"/>
      <c r="R149" s="21"/>
      <c r="S149" s="79"/>
    </row>
    <row r="150" spans="1:19" ht="12.75" customHeight="1">
      <c r="A150" s="20"/>
      <c r="B150" s="21"/>
      <c r="C150" s="21"/>
      <c r="D150" s="21"/>
      <c r="E150" s="21"/>
      <c r="F150" s="21"/>
      <c r="G150" s="21"/>
      <c r="H150" s="21"/>
      <c r="I150" s="21"/>
      <c r="J150" s="21"/>
      <c r="K150" s="21"/>
      <c r="L150" s="21"/>
      <c r="M150" s="21"/>
      <c r="N150" s="21"/>
      <c r="O150" s="21"/>
      <c r="P150" s="21"/>
      <c r="Q150" s="21"/>
      <c r="R150" s="21"/>
      <c r="S150" s="79"/>
    </row>
    <row r="151" spans="1:19" ht="12.75" customHeight="1">
      <c r="A151" s="20"/>
      <c r="B151" s="21"/>
      <c r="C151" s="21"/>
      <c r="D151" s="21"/>
      <c r="E151" s="21"/>
      <c r="F151" s="21"/>
      <c r="G151" s="21"/>
      <c r="H151" s="21"/>
      <c r="I151" s="21"/>
      <c r="J151" s="21"/>
      <c r="K151" s="21"/>
      <c r="L151" s="21"/>
      <c r="M151" s="21"/>
      <c r="N151" s="21"/>
      <c r="O151" s="21"/>
      <c r="P151" s="21"/>
      <c r="Q151" s="21"/>
      <c r="R151" s="21"/>
      <c r="S151" s="79"/>
    </row>
    <row r="152" spans="1:19" ht="12.75" customHeight="1">
      <c r="A152" s="20"/>
      <c r="B152" s="21"/>
      <c r="C152" s="21"/>
      <c r="D152" s="21"/>
      <c r="E152" s="21"/>
      <c r="F152" s="21"/>
      <c r="G152" s="21"/>
      <c r="H152" s="21"/>
      <c r="I152" s="21"/>
      <c r="J152" s="21"/>
      <c r="K152" s="21"/>
      <c r="L152" s="21"/>
      <c r="M152" s="21"/>
      <c r="N152" s="21"/>
      <c r="O152" s="21"/>
      <c r="P152" s="21"/>
      <c r="Q152" s="21"/>
      <c r="R152" s="21"/>
      <c r="S152" s="79"/>
    </row>
    <row r="153" spans="1:19" ht="12.75" customHeight="1">
      <c r="A153" s="20"/>
      <c r="B153" s="21"/>
      <c r="C153" s="21"/>
      <c r="D153" s="21"/>
      <c r="E153" s="21"/>
      <c r="F153" s="21"/>
      <c r="G153" s="21"/>
      <c r="H153" s="21"/>
      <c r="I153" s="21"/>
      <c r="J153" s="21"/>
      <c r="K153" s="21"/>
      <c r="L153" s="21"/>
      <c r="M153" s="21"/>
      <c r="N153" s="21"/>
      <c r="O153" s="21"/>
      <c r="P153" s="21"/>
      <c r="Q153" s="21"/>
      <c r="R153" s="21"/>
      <c r="S153" s="79"/>
    </row>
    <row r="154" spans="1:19" ht="12.75" customHeight="1">
      <c r="A154" s="20"/>
      <c r="B154" s="21"/>
      <c r="C154" s="21"/>
      <c r="D154" s="21"/>
      <c r="E154" s="21"/>
      <c r="F154" s="21"/>
      <c r="G154" s="21"/>
      <c r="H154" s="21"/>
      <c r="I154" s="21"/>
      <c r="J154" s="21"/>
      <c r="K154" s="21"/>
      <c r="L154" s="21"/>
      <c r="M154" s="21"/>
      <c r="N154" s="21"/>
      <c r="O154" s="21"/>
      <c r="P154" s="21"/>
      <c r="Q154" s="21"/>
      <c r="R154" s="21"/>
      <c r="S154" s="79"/>
    </row>
    <row r="155" spans="1:19" ht="12.75" customHeight="1">
      <c r="A155" s="20"/>
      <c r="B155" s="21"/>
      <c r="C155" s="21"/>
      <c r="D155" s="21"/>
      <c r="E155" s="21"/>
      <c r="F155" s="21"/>
      <c r="G155" s="21"/>
      <c r="H155" s="21"/>
      <c r="I155" s="21"/>
      <c r="J155" s="21"/>
      <c r="K155" s="21"/>
      <c r="L155" s="21"/>
      <c r="M155" s="21"/>
      <c r="N155" s="21"/>
      <c r="O155" s="21"/>
      <c r="P155" s="21"/>
      <c r="Q155" s="21"/>
      <c r="R155" s="21"/>
      <c r="S155" s="79"/>
    </row>
    <row r="156" spans="1:19" ht="12.75" customHeight="1">
      <c r="A156" s="20"/>
      <c r="B156" s="21"/>
      <c r="C156" s="21"/>
      <c r="D156" s="21"/>
      <c r="E156" s="21"/>
      <c r="F156" s="21"/>
      <c r="G156" s="21"/>
      <c r="H156" s="21"/>
      <c r="I156" s="21"/>
      <c r="J156" s="21"/>
      <c r="K156" s="21"/>
      <c r="L156" s="21"/>
      <c r="M156" s="21"/>
      <c r="N156" s="21"/>
      <c r="O156" s="21"/>
      <c r="P156" s="21"/>
      <c r="Q156" s="21"/>
      <c r="R156" s="21"/>
      <c r="S156" s="79"/>
    </row>
    <row r="157" spans="1:19" ht="12.75" customHeight="1">
      <c r="A157" s="20"/>
      <c r="B157" s="21"/>
      <c r="C157" s="21"/>
      <c r="D157" s="21"/>
      <c r="E157" s="21"/>
      <c r="F157" s="21"/>
      <c r="G157" s="21"/>
      <c r="H157" s="21"/>
      <c r="I157" s="21"/>
      <c r="J157" s="21"/>
      <c r="K157" s="21"/>
      <c r="L157" s="21"/>
      <c r="M157" s="21"/>
      <c r="N157" s="21"/>
      <c r="O157" s="21"/>
      <c r="P157" s="21"/>
      <c r="Q157" s="21"/>
      <c r="R157" s="21"/>
      <c r="S157" s="79"/>
    </row>
    <row r="158" spans="1:19" ht="12.75" customHeight="1"/>
    <row r="159" spans="1:19" ht="12.75" customHeight="1"/>
    <row r="160" spans="1:19"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A53:C53"/>
    <mergeCell ref="D53:E53"/>
    <mergeCell ref="A48:C48"/>
    <mergeCell ref="D48:E48"/>
    <mergeCell ref="A1:S1"/>
    <mergeCell ref="D3:J3"/>
    <mergeCell ref="O3:S3"/>
    <mergeCell ref="B51:C51"/>
    <mergeCell ref="D51:E51"/>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dimension ref="A1:AO1000"/>
  <sheetViews>
    <sheetView showGridLines="0" workbookViewId="0">
      <selection sqref="A1:S1"/>
    </sheetView>
  </sheetViews>
  <sheetFormatPr defaultColWidth="14.42578125" defaultRowHeight="15" customHeight="1"/>
  <cols>
    <col min="1" max="1" width="5" customWidth="1"/>
    <col min="2" max="2" width="5.5703125" customWidth="1"/>
    <col min="3" max="20" width="5" customWidth="1"/>
    <col min="21" max="21" width="5.85546875" customWidth="1"/>
    <col min="22" max="38" width="5" customWidth="1"/>
    <col min="39" max="41" width="9.140625" customWidth="1"/>
  </cols>
  <sheetData>
    <row r="1" spans="1:41" ht="12.75" customHeight="1">
      <c r="A1" s="335" t="s">
        <v>431</v>
      </c>
      <c r="B1" s="282"/>
      <c r="C1" s="282"/>
      <c r="D1" s="282"/>
      <c r="E1" s="282"/>
      <c r="F1" s="282"/>
      <c r="G1" s="282"/>
      <c r="H1" s="282"/>
      <c r="I1" s="282"/>
      <c r="J1" s="282"/>
      <c r="K1" s="282"/>
      <c r="L1" s="282"/>
      <c r="M1" s="282"/>
      <c r="N1" s="282"/>
      <c r="O1" s="282"/>
      <c r="P1" s="282"/>
      <c r="Q1" s="282"/>
      <c r="R1" s="282"/>
      <c r="S1" s="283"/>
      <c r="T1" s="335" t="s">
        <v>432</v>
      </c>
      <c r="U1" s="282"/>
      <c r="V1" s="282"/>
      <c r="W1" s="282"/>
      <c r="X1" s="282"/>
      <c r="Y1" s="282"/>
      <c r="Z1" s="282"/>
      <c r="AA1" s="282"/>
      <c r="AB1" s="282"/>
      <c r="AC1" s="282"/>
      <c r="AD1" s="282"/>
      <c r="AE1" s="282"/>
      <c r="AF1" s="282"/>
      <c r="AG1" s="282"/>
      <c r="AH1" s="282"/>
      <c r="AI1" s="282"/>
      <c r="AJ1" s="282"/>
      <c r="AK1" s="282"/>
      <c r="AL1" s="283"/>
    </row>
    <row r="2" spans="1:41" ht="12.75" customHeight="1">
      <c r="A2" s="161"/>
      <c r="B2" s="6"/>
      <c r="C2" s="6"/>
      <c r="D2" s="6"/>
      <c r="E2" s="6"/>
      <c r="F2" s="6"/>
      <c r="G2" s="6"/>
      <c r="H2" s="6"/>
      <c r="I2" s="6"/>
      <c r="J2" s="6"/>
      <c r="K2" s="6"/>
      <c r="L2" s="6"/>
      <c r="M2" s="6"/>
      <c r="N2" s="6"/>
      <c r="O2" s="6"/>
      <c r="P2" s="6"/>
      <c r="Q2" s="6"/>
      <c r="R2" s="6"/>
      <c r="S2" s="24"/>
      <c r="T2" s="23"/>
      <c r="U2" s="6"/>
      <c r="V2" s="6"/>
      <c r="W2" s="6"/>
      <c r="X2" s="6"/>
      <c r="Y2" s="6"/>
      <c r="Z2" s="6"/>
      <c r="AA2" s="6"/>
      <c r="AB2" s="6"/>
      <c r="AC2" s="6"/>
      <c r="AD2" s="6"/>
      <c r="AE2" s="6"/>
      <c r="AF2" s="6"/>
      <c r="AG2" s="6"/>
      <c r="AH2" s="6"/>
      <c r="AI2" s="6"/>
      <c r="AJ2" s="6"/>
      <c r="AK2" s="6"/>
      <c r="AL2" s="24"/>
      <c r="AM2" s="34" t="s">
        <v>131</v>
      </c>
      <c r="AN2" s="34"/>
      <c r="AO2" s="34"/>
    </row>
    <row r="3" spans="1:41"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3" t="s">
        <v>34</v>
      </c>
      <c r="W3" s="316" t="str">
        <f>IF('Cover Sheet'!W14:AC14&gt;0,'Cover Sheet'!W14:AC14,"")</f>
        <v/>
      </c>
      <c r="X3" s="287"/>
      <c r="Y3" s="287"/>
      <c r="Z3" s="287"/>
      <c r="AA3" s="287"/>
      <c r="AB3" s="287"/>
      <c r="AC3" s="287"/>
      <c r="AD3" t="s">
        <v>35</v>
      </c>
      <c r="AH3" s="316" t="str">
        <f>IF('Cover Sheet'!AH14:AL14&gt;0,'Cover Sheet'!AH14:AL14,"")</f>
        <v/>
      </c>
      <c r="AI3" s="287"/>
      <c r="AJ3" s="287"/>
      <c r="AK3" s="287"/>
      <c r="AL3" s="280"/>
    </row>
    <row r="4" spans="1:41" ht="12.75" customHeight="1">
      <c r="A4" s="23"/>
      <c r="B4" s="6"/>
      <c r="C4" s="6"/>
      <c r="D4" s="6"/>
      <c r="E4" s="6"/>
      <c r="F4" s="6"/>
      <c r="G4" s="6"/>
      <c r="H4" s="6"/>
      <c r="I4" s="6"/>
      <c r="J4" s="6"/>
      <c r="K4" s="6"/>
      <c r="L4" s="6"/>
      <c r="M4" s="6"/>
      <c r="N4" s="6"/>
      <c r="O4" s="6"/>
      <c r="P4" s="6"/>
      <c r="Q4" s="6"/>
      <c r="R4" s="6"/>
      <c r="S4" s="24"/>
      <c r="T4" s="23"/>
      <c r="U4" s="6"/>
      <c r="V4" s="6"/>
      <c r="W4" s="6"/>
      <c r="X4" s="6"/>
      <c r="Y4" s="6"/>
      <c r="Z4" s="6"/>
      <c r="AA4" s="6"/>
      <c r="AB4" s="6"/>
      <c r="AC4" s="6"/>
      <c r="AD4" s="6"/>
      <c r="AE4" s="6"/>
      <c r="AF4" s="6"/>
      <c r="AG4" s="6"/>
      <c r="AH4" s="6"/>
      <c r="AI4" s="6"/>
      <c r="AJ4" s="6"/>
      <c r="AK4" s="6"/>
      <c r="AL4" s="24"/>
    </row>
    <row r="5" spans="1:41" ht="12.75" customHeight="1">
      <c r="A5" s="327"/>
      <c r="B5" s="328"/>
      <c r="C5" s="328"/>
      <c r="D5" s="328"/>
      <c r="E5" s="328"/>
      <c r="F5" s="328"/>
      <c r="G5" s="328"/>
      <c r="H5" s="328"/>
      <c r="I5" s="328"/>
      <c r="J5" s="328"/>
      <c r="K5" s="328"/>
      <c r="L5" s="328"/>
      <c r="M5" s="328"/>
      <c r="N5" s="328"/>
      <c r="O5" s="328"/>
      <c r="P5" s="328"/>
      <c r="Q5" s="328"/>
      <c r="R5" s="328"/>
      <c r="S5" s="329"/>
      <c r="T5" s="18"/>
      <c r="U5" s="19"/>
      <c r="V5" s="19"/>
      <c r="W5" s="19"/>
      <c r="X5" s="19"/>
      <c r="Y5" s="19"/>
      <c r="Z5" s="19"/>
      <c r="AA5" s="19"/>
      <c r="AB5" s="19"/>
      <c r="AC5" s="19"/>
      <c r="AD5" s="19"/>
      <c r="AE5" s="19"/>
      <c r="AF5" s="19"/>
      <c r="AG5" s="19"/>
      <c r="AH5" s="19"/>
      <c r="AI5" s="19"/>
      <c r="AJ5" s="19"/>
      <c r="AK5" s="19"/>
      <c r="AL5" s="77"/>
    </row>
    <row r="6" spans="1:41" ht="12.75" customHeight="1">
      <c r="A6" s="126"/>
      <c r="B6" s="127"/>
      <c r="C6" s="127"/>
      <c r="D6" s="127"/>
      <c r="E6" s="127"/>
      <c r="F6" s="127"/>
      <c r="G6" s="127"/>
      <c r="H6" s="127"/>
      <c r="I6" s="127"/>
      <c r="J6" s="127"/>
      <c r="K6" s="127"/>
      <c r="L6" s="127"/>
      <c r="M6" s="127"/>
      <c r="N6" s="127"/>
      <c r="O6" s="127"/>
      <c r="P6" s="127"/>
      <c r="Q6" s="127"/>
      <c r="R6" s="127"/>
      <c r="S6" s="128"/>
      <c r="T6" s="20"/>
      <c r="U6" s="21"/>
      <c r="V6" s="21"/>
      <c r="W6" s="21"/>
      <c r="X6" s="21"/>
      <c r="Y6" s="21"/>
      <c r="Z6" s="21"/>
      <c r="AA6" s="21"/>
      <c r="AB6" s="21"/>
      <c r="AC6" s="21"/>
      <c r="AD6" s="21"/>
      <c r="AE6" s="21"/>
      <c r="AF6" s="21"/>
      <c r="AG6" s="21"/>
      <c r="AH6" s="21"/>
      <c r="AI6" s="21"/>
      <c r="AJ6" s="21"/>
      <c r="AK6" s="21"/>
      <c r="AL6" s="79"/>
    </row>
    <row r="7" spans="1:41" ht="12.75" customHeight="1">
      <c r="A7" s="126"/>
      <c r="B7" s="127"/>
      <c r="C7" s="127"/>
      <c r="D7" s="127"/>
      <c r="E7" s="127"/>
      <c r="F7" s="127"/>
      <c r="G7" s="127"/>
      <c r="H7" s="127"/>
      <c r="I7" s="127"/>
      <c r="J7" s="127"/>
      <c r="K7" s="127"/>
      <c r="L7" s="127"/>
      <c r="M7" s="127"/>
      <c r="N7" s="127"/>
      <c r="O7" s="127"/>
      <c r="P7" s="127"/>
      <c r="Q7" s="127"/>
      <c r="R7" s="127"/>
      <c r="S7" s="128"/>
      <c r="T7" s="20"/>
      <c r="U7" s="21"/>
      <c r="V7" s="21"/>
      <c r="W7" s="21"/>
      <c r="X7" s="21"/>
      <c r="Y7" s="21"/>
      <c r="Z7" s="21"/>
      <c r="AA7" s="21"/>
      <c r="AB7" s="21"/>
      <c r="AC7" s="21"/>
      <c r="AD7" s="21"/>
      <c r="AE7" s="21"/>
      <c r="AF7" s="21"/>
      <c r="AG7" s="21"/>
      <c r="AH7" s="21"/>
      <c r="AI7" s="21"/>
      <c r="AJ7" s="21"/>
      <c r="AK7" s="21"/>
      <c r="AL7" s="79"/>
    </row>
    <row r="8" spans="1:41" ht="12.75" customHeight="1">
      <c r="A8" s="126"/>
      <c r="B8" s="127"/>
      <c r="C8" s="127"/>
      <c r="D8" s="127"/>
      <c r="E8" s="127"/>
      <c r="F8" s="127"/>
      <c r="G8" s="127"/>
      <c r="H8" s="127"/>
      <c r="I8" s="127"/>
      <c r="J8" s="127"/>
      <c r="K8" s="127"/>
      <c r="L8" s="127"/>
      <c r="M8" s="127"/>
      <c r="N8" s="127"/>
      <c r="O8" s="127"/>
      <c r="P8" s="127"/>
      <c r="Q8" s="127"/>
      <c r="R8" s="127"/>
      <c r="S8" s="128"/>
      <c r="T8" s="20"/>
      <c r="U8" s="21"/>
      <c r="V8" s="21"/>
      <c r="W8" s="21"/>
      <c r="X8" s="21"/>
      <c r="Y8" s="21"/>
      <c r="Z8" s="21"/>
      <c r="AA8" s="21"/>
      <c r="AB8" s="21"/>
      <c r="AC8" s="21"/>
      <c r="AD8" s="21"/>
      <c r="AE8" s="21"/>
      <c r="AF8" s="21"/>
      <c r="AG8" s="21"/>
      <c r="AH8" s="21"/>
      <c r="AI8" s="21"/>
      <c r="AJ8" s="21"/>
      <c r="AK8" s="21"/>
      <c r="AL8" s="79"/>
    </row>
    <row r="9" spans="1:41" ht="12.75" customHeight="1">
      <c r="A9" s="126"/>
      <c r="B9" s="127"/>
      <c r="C9" s="127"/>
      <c r="D9" s="127"/>
      <c r="E9" s="127"/>
      <c r="F9" s="21"/>
      <c r="G9" s="21"/>
      <c r="H9" s="127"/>
      <c r="I9" s="127"/>
      <c r="J9" s="127"/>
      <c r="K9" s="127"/>
      <c r="L9" s="127"/>
      <c r="M9" s="127"/>
      <c r="N9" s="127"/>
      <c r="O9" s="127"/>
      <c r="P9" s="127"/>
      <c r="Q9" s="127"/>
      <c r="R9" s="127"/>
      <c r="S9" s="128"/>
      <c r="T9" s="20"/>
      <c r="U9" s="21"/>
      <c r="V9" s="21"/>
      <c r="W9" s="21"/>
      <c r="X9" s="21"/>
      <c r="Y9" s="21"/>
      <c r="Z9" s="21"/>
      <c r="AA9" s="21"/>
      <c r="AB9" s="21"/>
      <c r="AC9" s="21"/>
      <c r="AD9" s="21"/>
      <c r="AE9" s="21"/>
      <c r="AF9" s="21"/>
      <c r="AG9" s="21"/>
      <c r="AH9" s="21"/>
      <c r="AI9" s="21"/>
      <c r="AJ9" s="21"/>
      <c r="AK9" s="21"/>
      <c r="AL9" s="79"/>
    </row>
    <row r="10" spans="1:41" ht="12.75" customHeight="1">
      <c r="A10" s="126"/>
      <c r="B10" s="127"/>
      <c r="C10" s="127"/>
      <c r="D10" s="127"/>
      <c r="E10" s="127"/>
      <c r="F10" s="127"/>
      <c r="G10" s="127"/>
      <c r="H10" s="127"/>
      <c r="I10" s="127"/>
      <c r="J10" s="127"/>
      <c r="K10" s="127"/>
      <c r="L10" s="127"/>
      <c r="M10" s="127"/>
      <c r="N10" s="127"/>
      <c r="O10" s="127"/>
      <c r="P10" s="127"/>
      <c r="Q10" s="127"/>
      <c r="R10" s="127"/>
      <c r="S10" s="128"/>
      <c r="T10" s="20"/>
      <c r="U10" s="21"/>
      <c r="V10" s="21"/>
      <c r="W10" s="21"/>
      <c r="X10" s="21"/>
      <c r="Y10" s="21"/>
      <c r="Z10" s="21"/>
      <c r="AA10" s="21"/>
      <c r="AB10" s="21"/>
      <c r="AC10" s="21"/>
      <c r="AD10" s="21"/>
      <c r="AE10" s="21"/>
      <c r="AF10" s="21"/>
      <c r="AG10" s="21"/>
      <c r="AH10" s="21"/>
      <c r="AI10" s="21"/>
      <c r="AJ10" s="21"/>
      <c r="AK10" s="21"/>
      <c r="AL10" s="79"/>
    </row>
    <row r="11" spans="1:41" ht="12.75" customHeight="1">
      <c r="A11" s="126"/>
      <c r="B11" s="127"/>
      <c r="C11" s="127"/>
      <c r="D11" s="127"/>
      <c r="E11" s="127"/>
      <c r="F11" s="127"/>
      <c r="G11" s="129" t="s">
        <v>377</v>
      </c>
      <c r="H11" s="127"/>
      <c r="I11" s="127"/>
      <c r="J11" s="127"/>
      <c r="K11" s="127"/>
      <c r="L11" s="127"/>
      <c r="M11" s="127"/>
      <c r="N11" s="127"/>
      <c r="O11" s="127"/>
      <c r="P11" s="127"/>
      <c r="Q11" s="127"/>
      <c r="R11" s="127"/>
      <c r="S11" s="128"/>
      <c r="T11" s="20"/>
      <c r="U11" s="21"/>
      <c r="V11" s="21"/>
      <c r="W11" s="21"/>
      <c r="X11" s="129"/>
      <c r="Y11" s="21"/>
      <c r="Z11" s="129" t="s">
        <v>377</v>
      </c>
      <c r="AA11" s="21"/>
      <c r="AB11" s="21"/>
      <c r="AC11" s="21"/>
      <c r="AD11" s="21"/>
      <c r="AE11" s="21"/>
      <c r="AF11" s="21"/>
      <c r="AG11" s="21"/>
      <c r="AH11" s="21"/>
      <c r="AI11" s="21"/>
      <c r="AJ11" s="21"/>
      <c r="AK11" s="21"/>
      <c r="AL11" s="79"/>
    </row>
    <row r="12" spans="1:41" ht="12.75" customHeight="1">
      <c r="A12" s="126"/>
      <c r="B12" s="127"/>
      <c r="C12" s="127"/>
      <c r="D12" s="127"/>
      <c r="E12" s="127"/>
      <c r="F12" s="127"/>
      <c r="G12" s="127"/>
      <c r="H12" s="127"/>
      <c r="I12" s="127"/>
      <c r="J12" s="127"/>
      <c r="K12" s="127"/>
      <c r="L12" s="127"/>
      <c r="M12" s="127"/>
      <c r="N12" s="127"/>
      <c r="O12" s="127"/>
      <c r="P12" s="127"/>
      <c r="Q12" s="127"/>
      <c r="R12" s="127"/>
      <c r="S12" s="128"/>
      <c r="T12" s="20"/>
      <c r="U12" s="21"/>
      <c r="V12" s="21"/>
      <c r="W12" s="21"/>
      <c r="X12" s="21"/>
      <c r="Y12" s="21"/>
      <c r="Z12" s="21"/>
      <c r="AA12" s="21"/>
      <c r="AB12" s="21"/>
      <c r="AC12" s="21"/>
      <c r="AD12" s="21"/>
      <c r="AE12" s="21"/>
      <c r="AF12" s="21"/>
      <c r="AG12" s="21"/>
      <c r="AH12" s="21"/>
      <c r="AI12" s="21"/>
      <c r="AJ12" s="21"/>
      <c r="AK12" s="21"/>
      <c r="AL12" s="79"/>
    </row>
    <row r="13" spans="1:41" ht="12.75" customHeight="1">
      <c r="A13" s="126"/>
      <c r="B13" s="127"/>
      <c r="C13" s="127"/>
      <c r="D13" s="127"/>
      <c r="E13" s="127"/>
      <c r="F13" s="127"/>
      <c r="G13" s="129" t="s">
        <v>378</v>
      </c>
      <c r="H13" s="127"/>
      <c r="I13" s="127"/>
      <c r="J13" s="127"/>
      <c r="K13" s="127"/>
      <c r="L13" s="127"/>
      <c r="M13" s="127"/>
      <c r="N13" s="127"/>
      <c r="O13" s="127"/>
      <c r="P13" s="127"/>
      <c r="Q13" s="127"/>
      <c r="R13" s="127"/>
      <c r="S13" s="128"/>
      <c r="T13" s="20"/>
      <c r="U13" s="21"/>
      <c r="V13" s="21"/>
      <c r="W13" s="21"/>
      <c r="X13" s="21"/>
      <c r="Y13" s="21"/>
      <c r="Z13" s="129" t="s">
        <v>378</v>
      </c>
      <c r="AA13" s="21"/>
      <c r="AB13" s="21"/>
      <c r="AC13" s="21"/>
      <c r="AD13" s="21"/>
      <c r="AE13" s="21"/>
      <c r="AF13" s="21"/>
      <c r="AG13" s="21"/>
      <c r="AH13" s="21"/>
      <c r="AI13" s="21"/>
      <c r="AJ13" s="21"/>
      <c r="AK13" s="21"/>
      <c r="AL13" s="79"/>
    </row>
    <row r="14" spans="1:41" ht="12.75" customHeight="1">
      <c r="A14" s="126"/>
      <c r="B14" s="127"/>
      <c r="C14" s="127"/>
      <c r="D14" s="127"/>
      <c r="E14" s="127"/>
      <c r="F14" s="127"/>
      <c r="G14" s="127"/>
      <c r="H14" s="127"/>
      <c r="I14" s="127"/>
      <c r="J14" s="127"/>
      <c r="K14" s="127"/>
      <c r="L14" s="127"/>
      <c r="M14" s="127"/>
      <c r="N14" s="127"/>
      <c r="O14" s="127"/>
      <c r="P14" s="127"/>
      <c r="Q14" s="127"/>
      <c r="R14" s="127"/>
      <c r="S14" s="128"/>
      <c r="T14" s="20"/>
      <c r="U14" s="21"/>
      <c r="V14" s="21"/>
      <c r="W14" s="21"/>
      <c r="X14" s="21"/>
      <c r="Y14" s="21"/>
      <c r="Z14" s="21"/>
      <c r="AA14" s="21"/>
      <c r="AB14" s="21"/>
      <c r="AC14" s="21"/>
      <c r="AD14" s="21"/>
      <c r="AE14" s="21"/>
      <c r="AF14" s="21"/>
      <c r="AG14" s="21"/>
      <c r="AH14" s="21"/>
      <c r="AI14" s="21"/>
      <c r="AJ14" s="21"/>
      <c r="AK14" s="21"/>
      <c r="AL14" s="79"/>
    </row>
    <row r="15" spans="1:41" ht="12.75" customHeight="1">
      <c r="A15" s="126"/>
      <c r="B15" s="127"/>
      <c r="C15" s="127"/>
      <c r="D15" s="127"/>
      <c r="E15" s="127"/>
      <c r="F15" s="127"/>
      <c r="G15" s="127"/>
      <c r="H15" s="127"/>
      <c r="I15" s="127"/>
      <c r="J15" s="127"/>
      <c r="K15" s="127"/>
      <c r="L15" s="127"/>
      <c r="M15" s="127"/>
      <c r="N15" s="127"/>
      <c r="O15" s="127"/>
      <c r="P15" s="127"/>
      <c r="Q15" s="127"/>
      <c r="R15" s="127"/>
      <c r="S15" s="128"/>
      <c r="T15" s="20"/>
      <c r="U15" s="21"/>
      <c r="V15" s="21"/>
      <c r="W15" s="21"/>
      <c r="X15" s="21"/>
      <c r="Y15" s="21"/>
      <c r="Z15" s="21"/>
      <c r="AA15" s="21"/>
      <c r="AB15" s="21"/>
      <c r="AC15" s="21"/>
      <c r="AD15" s="21"/>
      <c r="AE15" s="21"/>
      <c r="AF15" s="21"/>
      <c r="AG15" s="21"/>
      <c r="AH15" s="21"/>
      <c r="AI15" s="21"/>
      <c r="AJ15" s="21"/>
      <c r="AK15" s="21"/>
      <c r="AL15" s="79"/>
    </row>
    <row r="16" spans="1:41" ht="12.75" customHeight="1">
      <c r="A16" s="126"/>
      <c r="B16" s="127"/>
      <c r="C16" s="127"/>
      <c r="D16" s="127"/>
      <c r="E16" s="127"/>
      <c r="F16" s="127"/>
      <c r="G16" s="127"/>
      <c r="H16" s="127"/>
      <c r="I16" s="127"/>
      <c r="J16" s="127"/>
      <c r="K16" s="127"/>
      <c r="L16" s="127"/>
      <c r="M16" s="127"/>
      <c r="N16" s="127"/>
      <c r="O16" s="127"/>
      <c r="P16" s="127"/>
      <c r="Q16" s="127"/>
      <c r="R16" s="127"/>
      <c r="S16" s="128"/>
      <c r="T16" s="20"/>
      <c r="U16" s="21"/>
      <c r="V16" s="21"/>
      <c r="W16" s="21"/>
      <c r="X16" s="21"/>
      <c r="Y16" s="21"/>
      <c r="Z16" s="21"/>
      <c r="AA16" s="21"/>
      <c r="AB16" s="21"/>
      <c r="AC16" s="21"/>
      <c r="AD16" s="21"/>
      <c r="AE16" s="21"/>
      <c r="AF16" s="21"/>
      <c r="AG16" s="21"/>
      <c r="AH16" s="21"/>
      <c r="AI16" s="21"/>
      <c r="AJ16" s="21"/>
      <c r="AK16" s="21"/>
      <c r="AL16" s="79"/>
    </row>
    <row r="17" spans="1:38" ht="12.75" customHeight="1">
      <c r="A17" s="126"/>
      <c r="B17" s="127"/>
      <c r="C17" s="127"/>
      <c r="D17" s="127"/>
      <c r="E17" s="127"/>
      <c r="F17" s="127"/>
      <c r="G17" s="127"/>
      <c r="H17" s="127"/>
      <c r="I17" s="127"/>
      <c r="J17" s="127"/>
      <c r="K17" s="127"/>
      <c r="L17" s="127"/>
      <c r="M17" s="127"/>
      <c r="N17" s="127"/>
      <c r="O17" s="127"/>
      <c r="P17" s="127"/>
      <c r="Q17" s="127"/>
      <c r="R17" s="127"/>
      <c r="S17" s="128"/>
      <c r="T17" s="20"/>
      <c r="U17" s="21"/>
      <c r="V17" s="21"/>
      <c r="W17" s="21"/>
      <c r="X17" s="21"/>
      <c r="Y17" s="21"/>
      <c r="Z17" s="21"/>
      <c r="AA17" s="21"/>
      <c r="AB17" s="21"/>
      <c r="AC17" s="21"/>
      <c r="AD17" s="21"/>
      <c r="AE17" s="21"/>
      <c r="AF17" s="21"/>
      <c r="AG17" s="21"/>
      <c r="AH17" s="21"/>
      <c r="AI17" s="21"/>
      <c r="AJ17" s="21"/>
      <c r="AK17" s="21"/>
      <c r="AL17" s="79"/>
    </row>
    <row r="18" spans="1:38" ht="12.75" customHeight="1">
      <c r="A18" s="130"/>
      <c r="B18" s="131"/>
      <c r="C18" s="131"/>
      <c r="D18" s="131"/>
      <c r="E18" s="29"/>
      <c r="F18" s="29"/>
      <c r="G18" s="131"/>
      <c r="H18" s="29"/>
      <c r="I18" s="131"/>
      <c r="J18" s="131"/>
      <c r="K18" s="131"/>
      <c r="L18" s="131"/>
      <c r="M18" s="131"/>
      <c r="N18" s="131"/>
      <c r="O18" s="131"/>
      <c r="P18" s="131"/>
      <c r="Q18" s="131"/>
      <c r="R18" s="131"/>
      <c r="S18" s="132"/>
      <c r="T18" s="28"/>
      <c r="U18" s="29"/>
      <c r="V18" s="29"/>
      <c r="W18" s="29"/>
      <c r="X18" s="29"/>
      <c r="Y18" s="29"/>
      <c r="Z18" s="29"/>
      <c r="AA18" s="29"/>
      <c r="AB18" s="29"/>
      <c r="AC18" s="29"/>
      <c r="AD18" s="29"/>
      <c r="AE18" s="29"/>
      <c r="AF18" s="29"/>
      <c r="AG18" s="29"/>
      <c r="AH18" s="29"/>
      <c r="AI18" s="29"/>
      <c r="AJ18" s="29"/>
      <c r="AK18" s="29"/>
      <c r="AL18" s="135"/>
    </row>
    <row r="19" spans="1:38" ht="12.75" customHeight="1">
      <c r="A19" s="133" t="s">
        <v>435</v>
      </c>
      <c r="B19" s="134"/>
      <c r="C19" s="134"/>
      <c r="D19" s="134"/>
      <c r="E19" s="134"/>
      <c r="F19" s="134"/>
      <c r="G19" s="134"/>
      <c r="H19" s="134"/>
      <c r="I19" s="134"/>
      <c r="J19" s="134"/>
      <c r="K19" s="134"/>
      <c r="L19" s="134"/>
      <c r="M19" s="134"/>
      <c r="N19" s="134"/>
      <c r="O19" s="134"/>
      <c r="P19" s="134"/>
      <c r="Q19" s="134"/>
      <c r="R19" s="134"/>
      <c r="S19" s="136"/>
      <c r="T19" s="133" t="s">
        <v>436</v>
      </c>
      <c r="U19" s="6"/>
      <c r="V19" s="6"/>
      <c r="W19" s="6"/>
      <c r="X19" s="6"/>
      <c r="Y19" s="6"/>
      <c r="Z19" s="6"/>
      <c r="AA19" s="6"/>
      <c r="AB19" s="6"/>
      <c r="AC19" s="6"/>
      <c r="AD19" s="6"/>
      <c r="AE19" s="6"/>
      <c r="AF19" s="6"/>
      <c r="AG19" s="6"/>
      <c r="AH19" s="6"/>
      <c r="AI19" s="6"/>
      <c r="AJ19" s="6"/>
      <c r="AK19" s="6"/>
      <c r="AL19" s="24"/>
    </row>
    <row r="20" spans="1:38" ht="12.75" customHeight="1">
      <c r="A20" s="137"/>
      <c r="B20" s="134"/>
      <c r="C20" s="134"/>
      <c r="D20" s="134"/>
      <c r="E20" s="134"/>
      <c r="F20" s="134"/>
      <c r="G20" s="134"/>
      <c r="H20" s="134"/>
      <c r="I20" s="134"/>
      <c r="J20" s="134"/>
      <c r="K20" s="134"/>
      <c r="L20" s="134"/>
      <c r="M20" s="134"/>
      <c r="N20" s="134"/>
      <c r="O20" s="134"/>
      <c r="P20" s="134"/>
      <c r="Q20" s="134"/>
      <c r="R20" s="134"/>
      <c r="S20" s="136"/>
      <c r="T20" s="23"/>
      <c r="U20" s="6"/>
      <c r="V20" s="6"/>
      <c r="W20" s="6"/>
      <c r="X20" s="6"/>
      <c r="Y20" s="6"/>
      <c r="Z20" s="6"/>
      <c r="AA20" s="6"/>
      <c r="AB20" s="6"/>
      <c r="AC20" s="6"/>
      <c r="AD20" s="6"/>
      <c r="AE20" s="6"/>
      <c r="AF20" s="6"/>
      <c r="AG20" s="6"/>
      <c r="AH20" s="6"/>
      <c r="AI20" s="6"/>
      <c r="AJ20" s="6"/>
      <c r="AK20" s="6"/>
      <c r="AL20" s="24"/>
    </row>
    <row r="21" spans="1:38" ht="12.75" customHeight="1">
      <c r="A21" s="18"/>
      <c r="B21" s="19"/>
      <c r="C21" s="19"/>
      <c r="D21" s="19"/>
      <c r="E21" s="19"/>
      <c r="F21" s="19"/>
      <c r="G21" s="19"/>
      <c r="H21" s="19"/>
      <c r="I21" s="19"/>
      <c r="J21" s="19"/>
      <c r="K21" s="19"/>
      <c r="L21" s="19"/>
      <c r="M21" s="19"/>
      <c r="N21" s="19"/>
      <c r="O21" s="19"/>
      <c r="P21" s="19"/>
      <c r="Q21" s="19"/>
      <c r="R21" s="19"/>
      <c r="S21" s="77"/>
      <c r="T21" s="18"/>
      <c r="U21" s="19"/>
      <c r="V21" s="19"/>
      <c r="W21" s="19"/>
      <c r="X21" s="19"/>
      <c r="Y21" s="19"/>
      <c r="Z21" s="19"/>
      <c r="AA21" s="19"/>
      <c r="AB21" s="19"/>
      <c r="AC21" s="19"/>
      <c r="AD21" s="19"/>
      <c r="AE21" s="19"/>
      <c r="AF21" s="19"/>
      <c r="AG21" s="19"/>
      <c r="AH21" s="19"/>
      <c r="AI21" s="19"/>
      <c r="AJ21" s="19"/>
      <c r="AK21" s="19"/>
      <c r="AL21" s="77"/>
    </row>
    <row r="22" spans="1:38" ht="12.75" customHeight="1">
      <c r="A22" s="20"/>
      <c r="B22" s="21"/>
      <c r="C22" s="21"/>
      <c r="D22" s="21"/>
      <c r="E22" s="21"/>
      <c r="F22" s="21"/>
      <c r="G22" s="21"/>
      <c r="H22" s="21"/>
      <c r="I22" s="21"/>
      <c r="J22" s="21"/>
      <c r="K22" s="21"/>
      <c r="L22" s="21"/>
      <c r="M22" s="21"/>
      <c r="N22" s="21"/>
      <c r="O22" s="21"/>
      <c r="P22" s="21"/>
      <c r="Q22" s="21"/>
      <c r="R22" s="21"/>
      <c r="S22" s="79"/>
      <c r="T22" s="20"/>
      <c r="U22" s="21"/>
      <c r="V22" s="21"/>
      <c r="W22" s="21"/>
      <c r="X22" s="21"/>
      <c r="Y22" s="21"/>
      <c r="Z22" s="21"/>
      <c r="AA22" s="21"/>
      <c r="AB22" s="21"/>
      <c r="AC22" s="21"/>
      <c r="AD22" s="21"/>
      <c r="AE22" s="21"/>
      <c r="AF22" s="21"/>
      <c r="AG22" s="21"/>
      <c r="AH22" s="21"/>
      <c r="AI22" s="21"/>
      <c r="AJ22" s="21"/>
      <c r="AK22" s="21"/>
      <c r="AL22" s="79"/>
    </row>
    <row r="23" spans="1:38" ht="12.75" customHeight="1">
      <c r="A23" s="20"/>
      <c r="B23" s="21"/>
      <c r="C23" s="21"/>
      <c r="D23" s="21"/>
      <c r="E23" s="21"/>
      <c r="F23" s="21"/>
      <c r="G23" s="21"/>
      <c r="H23" s="21"/>
      <c r="I23" s="21"/>
      <c r="J23" s="21"/>
      <c r="K23" s="21"/>
      <c r="L23" s="21"/>
      <c r="M23" s="21"/>
      <c r="N23" s="21"/>
      <c r="O23" s="21"/>
      <c r="P23" s="21"/>
      <c r="Q23" s="21"/>
      <c r="R23" s="21"/>
      <c r="S23" s="79"/>
      <c r="T23" s="20"/>
      <c r="U23" s="21"/>
      <c r="V23" s="21"/>
      <c r="W23" s="21"/>
      <c r="X23" s="21"/>
      <c r="Y23" s="21"/>
      <c r="Z23" s="21"/>
      <c r="AA23" s="21"/>
      <c r="AB23" s="21"/>
      <c r="AC23" s="21"/>
      <c r="AD23" s="21"/>
      <c r="AE23" s="21"/>
      <c r="AF23" s="21"/>
      <c r="AG23" s="21"/>
      <c r="AH23" s="21"/>
      <c r="AI23" s="21"/>
      <c r="AJ23" s="21"/>
      <c r="AK23" s="21"/>
      <c r="AL23" s="79"/>
    </row>
    <row r="24" spans="1:38" ht="12.75" customHeight="1">
      <c r="A24" s="20"/>
      <c r="B24" s="21"/>
      <c r="C24" s="21"/>
      <c r="D24" s="21"/>
      <c r="E24" s="21"/>
      <c r="F24" s="21"/>
      <c r="G24" s="21"/>
      <c r="H24" s="21"/>
      <c r="I24" s="21"/>
      <c r="J24" s="21"/>
      <c r="K24" s="21"/>
      <c r="L24" s="21"/>
      <c r="M24" s="21"/>
      <c r="N24" s="21"/>
      <c r="O24" s="21"/>
      <c r="P24" s="21"/>
      <c r="Q24" s="21"/>
      <c r="R24" s="21"/>
      <c r="S24" s="79"/>
      <c r="T24" s="20"/>
      <c r="U24" s="21"/>
      <c r="V24" s="21"/>
      <c r="W24" s="21"/>
      <c r="X24" s="21"/>
      <c r="Y24" s="21"/>
      <c r="Z24" s="21"/>
      <c r="AA24" s="21"/>
      <c r="AB24" s="21"/>
      <c r="AC24" s="21"/>
      <c r="AD24" s="21"/>
      <c r="AE24" s="21"/>
      <c r="AF24" s="21"/>
      <c r="AG24" s="21"/>
      <c r="AH24" s="21"/>
      <c r="AI24" s="21"/>
      <c r="AJ24" s="21"/>
      <c r="AK24" s="21"/>
      <c r="AL24" s="79"/>
    </row>
    <row r="25" spans="1:38" ht="12.75" customHeight="1">
      <c r="A25" s="20"/>
      <c r="B25" s="21"/>
      <c r="C25" s="21"/>
      <c r="D25" s="21"/>
      <c r="E25" s="21"/>
      <c r="F25" s="162"/>
      <c r="G25" s="21"/>
      <c r="H25" s="21"/>
      <c r="I25" s="21"/>
      <c r="J25" s="21"/>
      <c r="K25" s="21"/>
      <c r="L25" s="21"/>
      <c r="M25" s="21"/>
      <c r="N25" s="21"/>
      <c r="O25" s="21"/>
      <c r="P25" s="21"/>
      <c r="Q25" s="21"/>
      <c r="R25" s="21"/>
      <c r="S25" s="79"/>
      <c r="T25" s="20"/>
      <c r="U25" s="21"/>
      <c r="V25" s="21"/>
      <c r="W25" s="21"/>
      <c r="X25" s="21"/>
      <c r="Y25" s="21"/>
      <c r="Z25" s="21"/>
      <c r="AA25" s="21"/>
      <c r="AB25" s="21"/>
      <c r="AC25" s="21"/>
      <c r="AD25" s="21"/>
      <c r="AE25" s="21"/>
      <c r="AF25" s="21"/>
      <c r="AG25" s="21"/>
      <c r="AH25" s="21"/>
      <c r="AI25" s="21"/>
      <c r="AJ25" s="21"/>
      <c r="AK25" s="21"/>
      <c r="AL25" s="79"/>
    </row>
    <row r="26" spans="1:38" ht="12.75" customHeight="1">
      <c r="A26" s="20"/>
      <c r="B26" s="21"/>
      <c r="C26" s="21"/>
      <c r="D26" s="21"/>
      <c r="E26" s="21"/>
      <c r="F26" s="21"/>
      <c r="G26" s="21"/>
      <c r="H26" s="21"/>
      <c r="I26" s="21"/>
      <c r="J26" s="21"/>
      <c r="K26" s="21"/>
      <c r="L26" s="21"/>
      <c r="M26" s="21"/>
      <c r="N26" s="21"/>
      <c r="O26" s="21"/>
      <c r="P26" s="21"/>
      <c r="Q26" s="21"/>
      <c r="R26" s="21"/>
      <c r="S26" s="79"/>
      <c r="T26" s="20"/>
      <c r="U26" s="21"/>
      <c r="V26" s="21"/>
      <c r="W26" s="21"/>
      <c r="X26" s="21"/>
      <c r="Y26" s="21"/>
      <c r="Z26" s="21"/>
      <c r="AA26" s="21"/>
      <c r="AB26" s="21"/>
      <c r="AC26" s="21"/>
      <c r="AD26" s="21"/>
      <c r="AE26" s="21"/>
      <c r="AF26" s="21"/>
      <c r="AG26" s="21"/>
      <c r="AH26" s="21"/>
      <c r="AI26" s="21"/>
      <c r="AJ26" s="21"/>
      <c r="AK26" s="21"/>
      <c r="AL26" s="79"/>
    </row>
    <row r="27" spans="1:38" ht="12.75" customHeight="1">
      <c r="A27" s="20"/>
      <c r="B27" s="21"/>
      <c r="C27" s="21"/>
      <c r="D27" s="21"/>
      <c r="E27" s="21"/>
      <c r="F27" s="21"/>
      <c r="G27" s="21"/>
      <c r="H27" s="21"/>
      <c r="I27" s="21"/>
      <c r="J27" s="21"/>
      <c r="K27" s="21"/>
      <c r="L27" s="21"/>
      <c r="M27" s="21"/>
      <c r="N27" s="21"/>
      <c r="O27" s="21"/>
      <c r="P27" s="21"/>
      <c r="Q27" s="21"/>
      <c r="R27" s="21"/>
      <c r="S27" s="79"/>
      <c r="T27" s="20"/>
      <c r="U27" s="21"/>
      <c r="V27" s="21"/>
      <c r="W27" s="21"/>
      <c r="X27" s="21"/>
      <c r="Y27" s="21"/>
      <c r="Z27" s="21"/>
      <c r="AA27" s="21"/>
      <c r="AB27" s="21"/>
      <c r="AC27" s="21"/>
      <c r="AD27" s="21"/>
      <c r="AE27" s="21"/>
      <c r="AF27" s="21"/>
      <c r="AG27" s="21"/>
      <c r="AH27" s="21"/>
      <c r="AI27" s="21"/>
      <c r="AJ27" s="21"/>
      <c r="AK27" s="21"/>
      <c r="AL27" s="79"/>
    </row>
    <row r="28" spans="1:38" ht="12.75" customHeight="1">
      <c r="A28" s="20"/>
      <c r="B28" s="21"/>
      <c r="C28" s="21"/>
      <c r="D28" s="21"/>
      <c r="E28" s="21"/>
      <c r="F28" s="21"/>
      <c r="G28" s="21"/>
      <c r="H28" s="21"/>
      <c r="I28" s="21"/>
      <c r="J28" s="21"/>
      <c r="K28" s="21"/>
      <c r="L28" s="21"/>
      <c r="M28" s="21"/>
      <c r="N28" s="21"/>
      <c r="O28" s="21"/>
      <c r="P28" s="21"/>
      <c r="Q28" s="21"/>
      <c r="R28" s="21"/>
      <c r="S28" s="79"/>
      <c r="T28" s="20"/>
      <c r="U28" s="21"/>
      <c r="V28" s="21"/>
      <c r="W28" s="21"/>
      <c r="X28" s="21"/>
      <c r="Y28" s="21"/>
      <c r="Z28" s="21"/>
      <c r="AA28" s="21"/>
      <c r="AB28" s="21"/>
      <c r="AC28" s="21"/>
      <c r="AD28" s="21"/>
      <c r="AE28" s="21"/>
      <c r="AF28" s="21"/>
      <c r="AG28" s="21"/>
      <c r="AH28" s="21"/>
      <c r="AI28" s="21"/>
      <c r="AJ28" s="21"/>
      <c r="AK28" s="21"/>
      <c r="AL28" s="79"/>
    </row>
    <row r="29" spans="1:38" ht="12.75" customHeight="1">
      <c r="A29" s="20"/>
      <c r="B29" s="21"/>
      <c r="C29" s="21"/>
      <c r="D29" s="21"/>
      <c r="E29" s="21"/>
      <c r="F29" s="21"/>
      <c r="G29" s="21"/>
      <c r="H29" s="21"/>
      <c r="I29" s="21"/>
      <c r="J29" s="21"/>
      <c r="K29" s="21"/>
      <c r="L29" s="21"/>
      <c r="M29" s="21"/>
      <c r="N29" s="21"/>
      <c r="O29" s="21"/>
      <c r="P29" s="21"/>
      <c r="Q29" s="21"/>
      <c r="R29" s="21"/>
      <c r="S29" s="79"/>
      <c r="T29" s="20"/>
      <c r="U29" s="21"/>
      <c r="V29" s="21"/>
      <c r="W29" s="21"/>
      <c r="X29" s="21"/>
      <c r="Y29" s="21"/>
      <c r="Z29" s="21"/>
      <c r="AA29" s="21"/>
      <c r="AB29" s="21"/>
      <c r="AC29" s="21"/>
      <c r="AD29" s="21"/>
      <c r="AE29" s="21"/>
      <c r="AF29" s="21"/>
      <c r="AG29" s="21"/>
      <c r="AH29" s="21"/>
      <c r="AI29" s="21"/>
      <c r="AJ29" s="21"/>
      <c r="AK29" s="21"/>
      <c r="AL29" s="79"/>
    </row>
    <row r="30" spans="1:38" ht="12.75" customHeight="1">
      <c r="A30" s="20"/>
      <c r="B30" s="21"/>
      <c r="C30" s="21"/>
      <c r="D30" s="21"/>
      <c r="E30" s="21"/>
      <c r="F30" s="21"/>
      <c r="G30" s="21"/>
      <c r="H30" s="21"/>
      <c r="I30" s="21"/>
      <c r="J30" s="21"/>
      <c r="K30" s="21"/>
      <c r="L30" s="21"/>
      <c r="M30" s="21"/>
      <c r="N30" s="21"/>
      <c r="O30" s="21"/>
      <c r="P30" s="21"/>
      <c r="Q30" s="21"/>
      <c r="R30" s="21"/>
      <c r="S30" s="79"/>
      <c r="T30" s="20"/>
      <c r="U30" s="21"/>
      <c r="V30" s="21"/>
      <c r="W30" s="21"/>
      <c r="X30" s="21"/>
      <c r="Y30" s="21"/>
      <c r="Z30" s="21"/>
      <c r="AA30" s="21"/>
      <c r="AB30" s="21"/>
      <c r="AC30" s="21"/>
      <c r="AD30" s="21"/>
      <c r="AE30" s="21"/>
      <c r="AF30" s="21"/>
      <c r="AG30" s="21"/>
      <c r="AH30" s="21"/>
      <c r="AI30" s="21"/>
      <c r="AJ30" s="21"/>
      <c r="AK30" s="21"/>
      <c r="AL30" s="79"/>
    </row>
    <row r="31" spans="1:38" ht="12.75" customHeight="1">
      <c r="A31" s="20"/>
      <c r="B31" s="21"/>
      <c r="C31" s="21"/>
      <c r="D31" s="21"/>
      <c r="E31" s="21"/>
      <c r="F31" s="21"/>
      <c r="G31" s="21"/>
      <c r="H31" s="21"/>
      <c r="I31" s="21"/>
      <c r="J31" s="21"/>
      <c r="K31" s="21"/>
      <c r="L31" s="21"/>
      <c r="M31" s="21"/>
      <c r="N31" s="21"/>
      <c r="O31" s="21"/>
      <c r="P31" s="21"/>
      <c r="Q31" s="21"/>
      <c r="R31" s="21"/>
      <c r="S31" s="79"/>
      <c r="T31" s="20"/>
      <c r="U31" s="21"/>
      <c r="V31" s="21"/>
      <c r="W31" s="21"/>
      <c r="X31" s="21"/>
      <c r="Y31" s="21"/>
      <c r="Z31" s="21"/>
      <c r="AA31" s="21"/>
      <c r="AB31" s="21"/>
      <c r="AC31" s="21"/>
      <c r="AD31" s="21"/>
      <c r="AE31" s="21"/>
      <c r="AF31" s="21"/>
      <c r="AG31" s="21"/>
      <c r="AH31" s="21"/>
      <c r="AI31" s="21"/>
      <c r="AJ31" s="21"/>
      <c r="AK31" s="21"/>
      <c r="AL31" s="79"/>
    </row>
    <row r="32" spans="1:38" ht="12.75" customHeight="1">
      <c r="A32" s="20"/>
      <c r="B32" s="21"/>
      <c r="C32" s="21"/>
      <c r="D32" s="21"/>
      <c r="E32" s="21"/>
      <c r="F32" s="21"/>
      <c r="G32" s="129" t="s">
        <v>382</v>
      </c>
      <c r="H32" s="21"/>
      <c r="I32" s="21"/>
      <c r="J32" s="21"/>
      <c r="K32" s="21"/>
      <c r="L32" s="21"/>
      <c r="M32" s="21"/>
      <c r="N32" s="21"/>
      <c r="O32" s="21"/>
      <c r="P32" s="21"/>
      <c r="Q32" s="21"/>
      <c r="R32" s="21"/>
      <c r="S32" s="79"/>
      <c r="T32" s="20"/>
      <c r="U32" s="21"/>
      <c r="V32" s="21"/>
      <c r="W32" s="21"/>
      <c r="X32" s="21"/>
      <c r="Y32" s="21"/>
      <c r="Z32" s="129" t="s">
        <v>382</v>
      </c>
      <c r="AA32" s="21"/>
      <c r="AB32" s="21"/>
      <c r="AC32" s="21"/>
      <c r="AD32" s="21"/>
      <c r="AE32" s="21"/>
      <c r="AF32" s="21"/>
      <c r="AG32" s="21"/>
      <c r="AH32" s="21"/>
      <c r="AI32" s="21"/>
      <c r="AJ32" s="21"/>
      <c r="AK32" s="21"/>
      <c r="AL32" s="79"/>
    </row>
    <row r="33" spans="1:38" ht="12.75" customHeight="1">
      <c r="A33" s="20"/>
      <c r="B33" s="21"/>
      <c r="C33" s="21"/>
      <c r="D33" s="129"/>
      <c r="E33" s="21"/>
      <c r="F33" s="21"/>
      <c r="G33" s="21"/>
      <c r="H33" s="21"/>
      <c r="I33" s="21"/>
      <c r="J33" s="21"/>
      <c r="K33" s="21"/>
      <c r="L33" s="21"/>
      <c r="M33" s="21"/>
      <c r="N33" s="21"/>
      <c r="O33" s="21"/>
      <c r="P33" s="21"/>
      <c r="Q33" s="21"/>
      <c r="R33" s="21"/>
      <c r="S33" s="79"/>
      <c r="T33" s="20"/>
      <c r="U33" s="21"/>
      <c r="V33" s="21"/>
      <c r="W33" s="21"/>
      <c r="X33" s="21"/>
      <c r="Y33" s="21"/>
      <c r="Z33" s="21"/>
      <c r="AA33" s="21"/>
      <c r="AB33" s="21"/>
      <c r="AC33" s="21"/>
      <c r="AD33" s="21"/>
      <c r="AE33" s="21"/>
      <c r="AF33" s="21"/>
      <c r="AG33" s="21"/>
      <c r="AH33" s="21"/>
      <c r="AI33" s="21"/>
      <c r="AJ33" s="21"/>
      <c r="AK33" s="21"/>
      <c r="AL33" s="79"/>
    </row>
    <row r="34" spans="1:38" ht="12.75" customHeight="1">
      <c r="A34" s="20"/>
      <c r="B34" s="21"/>
      <c r="C34" s="21"/>
      <c r="D34" s="21"/>
      <c r="E34" s="21"/>
      <c r="F34" s="21"/>
      <c r="G34" s="129" t="s">
        <v>383</v>
      </c>
      <c r="H34" s="21"/>
      <c r="I34" s="21"/>
      <c r="J34" s="21"/>
      <c r="K34" s="21"/>
      <c r="L34" s="21"/>
      <c r="M34" s="21"/>
      <c r="N34" s="21"/>
      <c r="O34" s="21"/>
      <c r="P34" s="21"/>
      <c r="Q34" s="21"/>
      <c r="R34" s="21"/>
      <c r="S34" s="79"/>
      <c r="T34" s="20"/>
      <c r="U34" s="21"/>
      <c r="V34" s="21"/>
      <c r="W34" s="21"/>
      <c r="X34" s="21"/>
      <c r="Y34" s="21"/>
      <c r="Z34" s="129" t="s">
        <v>383</v>
      </c>
      <c r="AA34" s="21"/>
      <c r="AB34" s="21"/>
      <c r="AC34" s="21"/>
      <c r="AD34" s="21"/>
      <c r="AE34" s="21"/>
      <c r="AF34" s="21"/>
      <c r="AG34" s="21"/>
      <c r="AH34" s="21"/>
      <c r="AI34" s="21"/>
      <c r="AJ34" s="21"/>
      <c r="AK34" s="21"/>
      <c r="AL34" s="79"/>
    </row>
    <row r="35" spans="1:38" ht="12.75" customHeight="1">
      <c r="A35" s="20"/>
      <c r="B35" s="21"/>
      <c r="C35" s="21"/>
      <c r="D35" s="21"/>
      <c r="E35" s="21"/>
      <c r="F35" s="21"/>
      <c r="G35" s="21"/>
      <c r="H35" s="21"/>
      <c r="I35" s="21"/>
      <c r="J35" s="21"/>
      <c r="K35" s="21"/>
      <c r="L35" s="21"/>
      <c r="M35" s="21"/>
      <c r="N35" s="21"/>
      <c r="O35" s="21"/>
      <c r="P35" s="21"/>
      <c r="Q35" s="21"/>
      <c r="R35" s="21"/>
      <c r="S35" s="79"/>
      <c r="T35" s="20"/>
      <c r="U35" s="21"/>
      <c r="V35" s="21"/>
      <c r="W35" s="21"/>
      <c r="X35" s="21"/>
      <c r="Y35" s="21"/>
      <c r="Z35" s="21"/>
      <c r="AA35" s="21"/>
      <c r="AB35" s="21"/>
      <c r="AC35" s="21"/>
      <c r="AD35" s="21"/>
      <c r="AE35" s="21"/>
      <c r="AF35" s="21"/>
      <c r="AG35" s="21"/>
      <c r="AH35" s="21"/>
      <c r="AI35" s="21"/>
      <c r="AJ35" s="21"/>
      <c r="AK35" s="21"/>
      <c r="AL35" s="79"/>
    </row>
    <row r="36" spans="1:38" ht="12.75" customHeight="1">
      <c r="A36" s="20"/>
      <c r="B36" s="21"/>
      <c r="C36" s="21"/>
      <c r="D36" s="21"/>
      <c r="E36" s="21"/>
      <c r="F36" s="21"/>
      <c r="G36" s="21"/>
      <c r="H36" s="21"/>
      <c r="I36" s="21"/>
      <c r="J36" s="21"/>
      <c r="K36" s="21"/>
      <c r="L36" s="21"/>
      <c r="M36" s="21"/>
      <c r="N36" s="21"/>
      <c r="O36" s="21"/>
      <c r="P36" s="21"/>
      <c r="Q36" s="21"/>
      <c r="R36" s="21"/>
      <c r="S36" s="79"/>
      <c r="T36" s="20"/>
      <c r="U36" s="21"/>
      <c r="V36" s="21"/>
      <c r="W36" s="21"/>
      <c r="X36" s="21"/>
      <c r="Y36" s="21"/>
      <c r="Z36" s="21"/>
      <c r="AA36" s="21"/>
      <c r="AB36" s="21"/>
      <c r="AC36" s="21"/>
      <c r="AD36" s="21"/>
      <c r="AE36" s="21"/>
      <c r="AF36" s="21"/>
      <c r="AG36" s="21"/>
      <c r="AH36" s="21"/>
      <c r="AI36" s="21"/>
      <c r="AJ36" s="21"/>
      <c r="AK36" s="21"/>
      <c r="AL36" s="79"/>
    </row>
    <row r="37" spans="1:38" ht="12.75" customHeight="1">
      <c r="A37" s="20"/>
      <c r="B37" s="21"/>
      <c r="C37" s="21"/>
      <c r="D37" s="21"/>
      <c r="E37" s="21"/>
      <c r="F37" s="21"/>
      <c r="G37" s="21"/>
      <c r="H37" s="21"/>
      <c r="I37" s="21"/>
      <c r="J37" s="21"/>
      <c r="K37" s="21"/>
      <c r="L37" s="21"/>
      <c r="M37" s="21"/>
      <c r="N37" s="21"/>
      <c r="O37" s="21"/>
      <c r="P37" s="21"/>
      <c r="Q37" s="21"/>
      <c r="R37" s="21"/>
      <c r="S37" s="79"/>
      <c r="T37" s="20"/>
      <c r="U37" s="21"/>
      <c r="V37" s="21"/>
      <c r="W37" s="21"/>
      <c r="X37" s="21"/>
      <c r="Y37" s="21"/>
      <c r="Z37" s="21"/>
      <c r="AA37" s="21"/>
      <c r="AB37" s="21"/>
      <c r="AC37" s="21"/>
      <c r="AD37" s="21"/>
      <c r="AE37" s="21"/>
      <c r="AF37" s="21"/>
      <c r="AG37" s="21"/>
      <c r="AH37" s="21"/>
      <c r="AI37" s="21"/>
      <c r="AJ37" s="21"/>
      <c r="AK37" s="21"/>
      <c r="AL37" s="79"/>
    </row>
    <row r="38" spans="1:38" ht="12.75" customHeight="1">
      <c r="A38" s="20"/>
      <c r="B38" s="21"/>
      <c r="C38" s="21"/>
      <c r="D38" s="21"/>
      <c r="E38" s="21"/>
      <c r="F38" s="21"/>
      <c r="G38" s="21"/>
      <c r="H38" s="21"/>
      <c r="I38" s="21"/>
      <c r="J38" s="21"/>
      <c r="K38" s="21"/>
      <c r="L38" s="21"/>
      <c r="M38" s="21"/>
      <c r="N38" s="21"/>
      <c r="O38" s="21"/>
      <c r="P38" s="21"/>
      <c r="Q38" s="21"/>
      <c r="R38" s="21"/>
      <c r="S38" s="79"/>
      <c r="T38" s="20"/>
      <c r="U38" s="21"/>
      <c r="V38" s="21"/>
      <c r="W38" s="21"/>
      <c r="X38" s="21"/>
      <c r="Y38" s="21"/>
      <c r="Z38" s="21"/>
      <c r="AA38" s="21"/>
      <c r="AB38" s="21"/>
      <c r="AC38" s="21"/>
      <c r="AD38" s="21"/>
      <c r="AE38" s="21"/>
      <c r="AF38" s="21"/>
      <c r="AG38" s="21"/>
      <c r="AH38" s="21"/>
      <c r="AI38" s="21"/>
      <c r="AJ38" s="21"/>
      <c r="AK38" s="21"/>
      <c r="AL38" s="79"/>
    </row>
    <row r="39" spans="1:38" ht="12.75" customHeight="1">
      <c r="A39" s="20"/>
      <c r="B39" s="21"/>
      <c r="C39" s="21"/>
      <c r="D39" s="21"/>
      <c r="E39" s="21"/>
      <c r="F39" s="21"/>
      <c r="G39" s="21"/>
      <c r="H39" s="21"/>
      <c r="I39" s="21"/>
      <c r="J39" s="21"/>
      <c r="K39" s="21"/>
      <c r="L39" s="21"/>
      <c r="M39" s="21"/>
      <c r="N39" s="21"/>
      <c r="O39" s="21"/>
      <c r="P39" s="21"/>
      <c r="Q39" s="21"/>
      <c r="R39" s="21"/>
      <c r="S39" s="79"/>
      <c r="T39" s="20"/>
      <c r="U39" s="21"/>
      <c r="V39" s="21"/>
      <c r="W39" s="21"/>
      <c r="X39" s="21"/>
      <c r="Y39" s="21"/>
      <c r="Z39" s="21"/>
      <c r="AA39" s="21"/>
      <c r="AB39" s="21"/>
      <c r="AC39" s="21"/>
      <c r="AD39" s="21"/>
      <c r="AE39" s="21"/>
      <c r="AF39" s="21"/>
      <c r="AG39" s="21"/>
      <c r="AH39" s="21"/>
      <c r="AI39" s="21"/>
      <c r="AJ39" s="21"/>
      <c r="AK39" s="21"/>
      <c r="AL39" s="79"/>
    </row>
    <row r="40" spans="1:38" ht="12.75" customHeight="1">
      <c r="A40" s="20"/>
      <c r="B40" s="21"/>
      <c r="C40" s="21"/>
      <c r="D40" s="21"/>
      <c r="E40" s="21"/>
      <c r="F40" s="21"/>
      <c r="G40" s="21"/>
      <c r="H40" s="21"/>
      <c r="I40" s="21"/>
      <c r="J40" s="21"/>
      <c r="K40" s="21"/>
      <c r="L40" s="21"/>
      <c r="M40" s="21"/>
      <c r="N40" s="21"/>
      <c r="O40" s="21"/>
      <c r="P40" s="21"/>
      <c r="Q40" s="21"/>
      <c r="R40" s="21"/>
      <c r="S40" s="79"/>
      <c r="T40" s="20"/>
      <c r="U40" s="21"/>
      <c r="V40" s="21"/>
      <c r="W40" s="21"/>
      <c r="X40" s="21"/>
      <c r="Y40" s="21"/>
      <c r="Z40" s="21"/>
      <c r="AA40" s="21"/>
      <c r="AB40" s="21"/>
      <c r="AC40" s="21"/>
      <c r="AD40" s="21"/>
      <c r="AE40" s="21"/>
      <c r="AF40" s="21"/>
      <c r="AG40" s="21"/>
      <c r="AH40" s="21"/>
      <c r="AI40" s="21"/>
      <c r="AJ40" s="21"/>
      <c r="AK40" s="21"/>
      <c r="AL40" s="79"/>
    </row>
    <row r="41" spans="1:38" ht="12.75" customHeight="1">
      <c r="A41" s="20"/>
      <c r="B41" s="21"/>
      <c r="C41" s="21"/>
      <c r="D41" s="21"/>
      <c r="E41" s="21"/>
      <c r="F41" s="21"/>
      <c r="G41" s="21"/>
      <c r="H41" s="21"/>
      <c r="I41" s="21"/>
      <c r="J41" s="21"/>
      <c r="K41" s="21"/>
      <c r="L41" s="21"/>
      <c r="M41" s="21"/>
      <c r="N41" s="21"/>
      <c r="O41" s="21"/>
      <c r="P41" s="21"/>
      <c r="Q41" s="21"/>
      <c r="R41" s="21"/>
      <c r="S41" s="79"/>
      <c r="T41" s="20"/>
      <c r="U41" s="21"/>
      <c r="V41" s="21"/>
      <c r="W41" s="21"/>
      <c r="X41" s="21"/>
      <c r="Y41" s="21"/>
      <c r="Z41" s="21"/>
      <c r="AA41" s="21"/>
      <c r="AB41" s="21"/>
      <c r="AC41" s="21"/>
      <c r="AD41" s="21"/>
      <c r="AE41" s="21"/>
      <c r="AF41" s="21"/>
      <c r="AG41" s="21"/>
      <c r="AH41" s="21"/>
      <c r="AI41" s="21"/>
      <c r="AJ41" s="21"/>
      <c r="AK41" s="21"/>
      <c r="AL41" s="79"/>
    </row>
    <row r="42" spans="1:38" ht="12.75" customHeight="1">
      <c r="A42" s="28"/>
      <c r="B42" s="29"/>
      <c r="C42" s="29"/>
      <c r="D42" s="29"/>
      <c r="E42" s="29"/>
      <c r="F42" s="29"/>
      <c r="G42" s="29"/>
      <c r="H42" s="29"/>
      <c r="I42" s="29"/>
      <c r="J42" s="29"/>
      <c r="K42" s="29"/>
      <c r="L42" s="29"/>
      <c r="M42" s="29"/>
      <c r="N42" s="29"/>
      <c r="O42" s="29"/>
      <c r="P42" s="29"/>
      <c r="Q42" s="29"/>
      <c r="R42" s="29"/>
      <c r="S42" s="135"/>
      <c r="T42" s="28"/>
      <c r="U42" s="29"/>
      <c r="V42" s="29"/>
      <c r="W42" s="29"/>
      <c r="X42" s="29"/>
      <c r="Y42" s="29"/>
      <c r="Z42" s="29"/>
      <c r="AA42" s="29"/>
      <c r="AB42" s="29"/>
      <c r="AC42" s="29"/>
      <c r="AD42" s="29"/>
      <c r="AE42" s="29"/>
      <c r="AF42" s="29"/>
      <c r="AG42" s="29"/>
      <c r="AH42" s="29"/>
      <c r="AI42" s="29"/>
      <c r="AJ42" s="29"/>
      <c r="AK42" s="29"/>
      <c r="AL42" s="135"/>
    </row>
    <row r="43" spans="1:38" ht="12.75" customHeight="1">
      <c r="A43" s="133" t="s">
        <v>443</v>
      </c>
      <c r="B43" s="134"/>
      <c r="C43" s="134"/>
      <c r="D43" s="134"/>
      <c r="E43" s="134"/>
      <c r="F43" s="134"/>
      <c r="G43" s="134"/>
      <c r="H43" s="134"/>
      <c r="I43" s="134"/>
      <c r="J43" s="134"/>
      <c r="K43" s="134"/>
      <c r="L43" s="134"/>
      <c r="M43" s="134"/>
      <c r="N43" s="134"/>
      <c r="O43" s="134"/>
      <c r="P43" s="134"/>
      <c r="Q43" s="134"/>
      <c r="R43" s="134"/>
      <c r="S43" s="136"/>
      <c r="T43" s="133" t="s">
        <v>444</v>
      </c>
      <c r="U43" s="141"/>
      <c r="V43" s="141"/>
      <c r="W43" s="141"/>
      <c r="X43" s="141"/>
      <c r="Y43" s="141"/>
      <c r="Z43" s="141"/>
      <c r="AA43" s="141"/>
      <c r="AB43" s="141"/>
      <c r="AC43" s="141"/>
      <c r="AD43" s="141"/>
      <c r="AE43" s="141"/>
      <c r="AF43" s="141"/>
      <c r="AG43" s="141"/>
      <c r="AH43" s="141"/>
      <c r="AI43" s="141"/>
      <c r="AJ43" s="141"/>
      <c r="AK43" s="141"/>
      <c r="AL43" s="142"/>
    </row>
    <row r="44" spans="1:38" ht="12.75" customHeight="1">
      <c r="A44" s="133"/>
      <c r="B44" s="134"/>
      <c r="C44" s="134"/>
      <c r="D44" s="134"/>
      <c r="E44" s="134"/>
      <c r="F44" s="134"/>
      <c r="G44" s="134"/>
      <c r="H44" s="134"/>
      <c r="I44" s="134"/>
      <c r="J44" s="134"/>
      <c r="K44" s="134"/>
      <c r="L44" s="134"/>
      <c r="M44" s="134"/>
      <c r="N44" s="134"/>
      <c r="O44" s="134"/>
      <c r="P44" s="134"/>
      <c r="Q44" s="134"/>
      <c r="R44" s="134"/>
      <c r="S44" s="136"/>
      <c r="T44" s="133"/>
      <c r="U44" s="141"/>
      <c r="V44" s="141"/>
      <c r="W44" s="141"/>
      <c r="X44" s="141"/>
      <c r="Y44" s="141"/>
      <c r="Z44" s="141"/>
      <c r="AA44" s="141"/>
      <c r="AB44" s="141"/>
      <c r="AC44" s="141"/>
      <c r="AD44" s="141"/>
      <c r="AE44" s="141"/>
      <c r="AF44" s="141"/>
      <c r="AG44" s="141"/>
      <c r="AH44" s="141"/>
      <c r="AI44" s="141"/>
      <c r="AJ44" s="141"/>
      <c r="AK44" s="141"/>
      <c r="AL44" s="142"/>
    </row>
    <row r="45" spans="1:38" ht="12.75" customHeight="1">
      <c r="A45" s="144" t="s">
        <v>445</v>
      </c>
      <c r="B45" s="134"/>
      <c r="C45" s="134"/>
      <c r="D45" s="134"/>
      <c r="E45" s="134"/>
      <c r="F45" s="134"/>
      <c r="G45" s="134"/>
      <c r="H45" s="134"/>
      <c r="I45" s="134"/>
      <c r="J45" s="134"/>
      <c r="K45" s="134"/>
      <c r="L45" s="134"/>
      <c r="M45" s="134"/>
      <c r="N45" s="134"/>
      <c r="O45" s="134"/>
      <c r="P45" s="134"/>
      <c r="Q45" s="134"/>
      <c r="R45" s="134"/>
      <c r="S45" s="136"/>
      <c r="T45" s="144" t="s">
        <v>388</v>
      </c>
      <c r="U45" s="141"/>
      <c r="V45" s="141"/>
      <c r="W45" s="141"/>
      <c r="X45" s="141"/>
      <c r="Y45" s="141"/>
      <c r="Z45" s="141"/>
      <c r="AA45" s="141"/>
      <c r="AB45" s="141"/>
      <c r="AC45" s="141"/>
      <c r="AD45" s="141"/>
      <c r="AE45" s="141"/>
      <c r="AF45" s="141"/>
      <c r="AG45" s="141"/>
      <c r="AH45" s="141"/>
      <c r="AI45" s="141"/>
      <c r="AJ45" s="141"/>
      <c r="AK45" s="141"/>
      <c r="AL45" s="142"/>
    </row>
    <row r="46" spans="1:38" ht="12.75" customHeight="1">
      <c r="A46" s="141" t="s">
        <v>446</v>
      </c>
      <c r="B46" s="138"/>
      <c r="C46" s="138"/>
      <c r="D46" s="138"/>
      <c r="E46" s="138"/>
      <c r="F46" s="138"/>
      <c r="G46" s="138"/>
      <c r="H46" s="138"/>
      <c r="I46" s="138"/>
      <c r="J46" s="138"/>
      <c r="K46" s="138"/>
      <c r="L46" s="138"/>
      <c r="M46" s="138"/>
      <c r="N46" s="138"/>
      <c r="O46" s="138"/>
      <c r="P46" s="138"/>
      <c r="Q46" s="138"/>
      <c r="R46" s="138"/>
      <c r="S46" s="139"/>
      <c r="U46" s="138"/>
      <c r="V46" s="138"/>
      <c r="W46" s="138"/>
      <c r="X46" s="138"/>
      <c r="Y46" s="138"/>
      <c r="Z46" s="138"/>
      <c r="AA46" s="138"/>
      <c r="AB46" s="138"/>
      <c r="AC46" s="138"/>
      <c r="AD46" s="138"/>
      <c r="AE46" s="138"/>
      <c r="AF46" s="138"/>
      <c r="AG46" s="138"/>
      <c r="AH46" s="138"/>
      <c r="AI46" s="138"/>
      <c r="AJ46" s="138"/>
      <c r="AK46" s="138"/>
      <c r="AL46" s="139"/>
    </row>
    <row r="47" spans="1:38" ht="14.25" customHeight="1">
      <c r="A47" s="333" t="s">
        <v>447</v>
      </c>
      <c r="B47" s="264"/>
      <c r="C47" s="330">
        <v>0</v>
      </c>
      <c r="D47" s="268"/>
      <c r="E47" s="331" t="s">
        <v>448</v>
      </c>
      <c r="F47" s="264"/>
      <c r="G47" s="330">
        <v>0</v>
      </c>
      <c r="H47" s="268"/>
      <c r="I47" s="141"/>
      <c r="J47" s="138"/>
      <c r="K47" s="138"/>
      <c r="L47" s="138"/>
      <c r="M47" s="145" t="s">
        <v>393</v>
      </c>
      <c r="N47" s="351">
        <f>IF(C48&gt;0,(((G48-G47)/(C48-C47))^-1-IF(AG56&gt;0,AG56^-1,0))^-1,0)</f>
        <v>0</v>
      </c>
      <c r="O47" s="268"/>
      <c r="P47" s="339">
        <f>2/3*((48*'T2.16.1 T2.16.2 SIS'!C27/0.000013)/(C57^3))</f>
        <v>196.3827341538462</v>
      </c>
      <c r="Q47" s="264"/>
      <c r="R47" s="264"/>
      <c r="S47" s="139"/>
      <c r="T47" s="333" t="s">
        <v>451</v>
      </c>
      <c r="U47" s="264"/>
      <c r="V47" s="330">
        <v>0</v>
      </c>
      <c r="W47" s="268"/>
      <c r="X47" s="331" t="s">
        <v>453</v>
      </c>
      <c r="Y47" s="264"/>
      <c r="Z47" s="330">
        <v>0</v>
      </c>
      <c r="AA47" s="268"/>
      <c r="AB47" s="141"/>
      <c r="AC47" s="138"/>
      <c r="AD47" s="138"/>
      <c r="AE47" s="138"/>
      <c r="AF47" s="145" t="s">
        <v>393</v>
      </c>
      <c r="AG47" s="332">
        <f>IF((V48-V47)&gt;0,(Z48-Z47)/(V48-V47),0)</f>
        <v>0</v>
      </c>
      <c r="AH47" s="268"/>
      <c r="AI47" s="138"/>
      <c r="AJ47" s="138"/>
      <c r="AK47" s="138"/>
      <c r="AL47" s="139"/>
    </row>
    <row r="48" spans="1:38" ht="14.25" customHeight="1">
      <c r="A48" s="333" t="s">
        <v>456</v>
      </c>
      <c r="B48" s="264"/>
      <c r="C48" s="330">
        <v>0</v>
      </c>
      <c r="D48" s="268"/>
      <c r="E48" s="331" t="s">
        <v>457</v>
      </c>
      <c r="F48" s="264"/>
      <c r="G48" s="330">
        <v>0</v>
      </c>
      <c r="H48" s="268"/>
      <c r="I48" s="141"/>
      <c r="J48" s="6"/>
      <c r="K48" s="6"/>
      <c r="L48" s="6"/>
      <c r="P48" s="138"/>
      <c r="Q48" s="138"/>
      <c r="R48" s="138"/>
      <c r="S48" s="139"/>
      <c r="T48" s="333" t="s">
        <v>460</v>
      </c>
      <c r="U48" s="264"/>
      <c r="V48" s="330">
        <v>0</v>
      </c>
      <c r="W48" s="268"/>
      <c r="X48" s="331" t="s">
        <v>462</v>
      </c>
      <c r="Y48" s="264"/>
      <c r="Z48" s="330">
        <v>0</v>
      </c>
      <c r="AA48" s="268"/>
      <c r="AB48" s="141"/>
      <c r="AI48" s="138"/>
      <c r="AJ48" s="138"/>
      <c r="AK48" s="138"/>
      <c r="AL48" s="139"/>
    </row>
    <row r="49" spans="1:38" ht="14.25" customHeight="1">
      <c r="A49" s="140"/>
      <c r="B49" s="146"/>
      <c r="C49" s="163"/>
      <c r="D49" s="163"/>
      <c r="E49" s="146"/>
      <c r="F49" s="146"/>
      <c r="G49" s="163"/>
      <c r="H49" s="163"/>
      <c r="I49" s="141"/>
      <c r="J49" s="6"/>
      <c r="K49" s="6"/>
      <c r="L49" s="6"/>
      <c r="M49" s="145"/>
      <c r="N49" s="13"/>
      <c r="O49" s="13"/>
      <c r="P49" s="138"/>
      <c r="Q49" s="138"/>
      <c r="R49" s="138"/>
      <c r="S49" s="139"/>
      <c r="T49" s="140"/>
      <c r="U49" s="146"/>
      <c r="V49" s="163"/>
      <c r="W49" s="163"/>
      <c r="X49" s="146"/>
      <c r="Y49" s="146"/>
      <c r="Z49" s="163"/>
      <c r="AA49" s="163"/>
      <c r="AB49" s="141"/>
      <c r="AI49" s="138"/>
      <c r="AJ49" s="138"/>
      <c r="AK49" s="138"/>
      <c r="AL49" s="139"/>
    </row>
    <row r="50" spans="1:38" ht="14.25" customHeight="1">
      <c r="A50" s="133" t="s">
        <v>464</v>
      </c>
      <c r="B50" s="138"/>
      <c r="C50" s="138"/>
      <c r="D50" s="138"/>
      <c r="E50" s="138"/>
      <c r="F50" s="138"/>
      <c r="G50" s="138"/>
      <c r="H50" s="138"/>
      <c r="I50" s="138"/>
      <c r="J50" s="138"/>
      <c r="K50" s="138"/>
      <c r="L50" s="138"/>
      <c r="M50" s="138"/>
      <c r="N50" s="138"/>
      <c r="O50" s="138"/>
      <c r="P50" s="138"/>
      <c r="Q50" s="138"/>
      <c r="R50" s="138"/>
      <c r="S50" s="139"/>
      <c r="T50" s="144" t="s">
        <v>466</v>
      </c>
      <c r="U50" s="146"/>
      <c r="V50" s="163"/>
      <c r="W50" s="163"/>
      <c r="X50" s="146"/>
      <c r="Y50" s="146"/>
      <c r="Z50" s="163"/>
      <c r="AA50" s="163"/>
      <c r="AB50" s="141"/>
      <c r="AI50" s="138"/>
      <c r="AJ50" s="138"/>
      <c r="AK50" s="138"/>
      <c r="AL50" s="139"/>
    </row>
    <row r="51" spans="1:38" ht="12.75" customHeight="1">
      <c r="A51" s="333" t="s">
        <v>467</v>
      </c>
      <c r="B51" s="264"/>
      <c r="C51" s="343">
        <v>0</v>
      </c>
      <c r="D51" s="268"/>
      <c r="E51" s="141" t="s">
        <v>468</v>
      </c>
      <c r="F51" s="138"/>
      <c r="G51" s="138"/>
      <c r="H51" s="138"/>
      <c r="I51" s="138"/>
      <c r="J51" s="138"/>
      <c r="K51" s="138"/>
      <c r="L51" s="138"/>
      <c r="M51" s="138"/>
      <c r="N51" s="138"/>
      <c r="O51" s="138"/>
      <c r="P51" s="138"/>
      <c r="Q51" s="138"/>
      <c r="R51" s="138"/>
      <c r="S51" s="139"/>
      <c r="T51" s="141"/>
      <c r="U51" s="145" t="s">
        <v>470</v>
      </c>
      <c r="V51" s="338">
        <v>0</v>
      </c>
      <c r="W51" s="268"/>
      <c r="X51" s="141"/>
      <c r="Y51" s="141"/>
      <c r="Z51" s="141"/>
      <c r="AA51" s="141"/>
      <c r="AB51" s="141"/>
      <c r="AC51" s="141"/>
      <c r="AI51" s="141"/>
      <c r="AJ51" s="141"/>
      <c r="AK51" s="141"/>
      <c r="AL51" s="142"/>
    </row>
    <row r="52" spans="1:38" ht="12.75" customHeight="1">
      <c r="A52" s="143"/>
      <c r="B52" s="138"/>
      <c r="C52" s="344">
        <f>2*PI()*(12.7^4-11.1^4)*365/(C57*12.7)</f>
        <v>4890.8937802226601</v>
      </c>
      <c r="D52" s="282"/>
      <c r="E52" s="138"/>
      <c r="F52" s="138"/>
      <c r="G52" s="138"/>
      <c r="H52" s="138"/>
      <c r="I52" s="138"/>
      <c r="J52" s="138"/>
      <c r="K52" s="138"/>
      <c r="L52" s="138"/>
      <c r="M52" s="138"/>
      <c r="N52" s="138"/>
      <c r="O52" s="138"/>
      <c r="P52" s="138"/>
      <c r="Q52" s="138"/>
      <c r="R52" s="138"/>
      <c r="S52" s="139"/>
      <c r="U52" s="141"/>
      <c r="V52" s="141"/>
      <c r="W52" s="141"/>
      <c r="X52" s="141"/>
      <c r="Y52" s="141"/>
      <c r="Z52" s="141"/>
      <c r="AA52" s="141"/>
      <c r="AB52" s="141"/>
      <c r="AC52" s="141"/>
      <c r="AD52" s="141"/>
      <c r="AE52" s="141"/>
      <c r="AF52" s="141"/>
      <c r="AG52" s="141"/>
      <c r="AH52" s="141"/>
      <c r="AI52" s="141"/>
      <c r="AJ52" s="141"/>
      <c r="AK52" s="141"/>
      <c r="AL52" s="142"/>
    </row>
    <row r="53" spans="1:38" ht="12.75" customHeight="1">
      <c r="A53" s="141" t="s">
        <v>471</v>
      </c>
      <c r="T53" s="133" t="s">
        <v>405</v>
      </c>
      <c r="AI53" s="141"/>
      <c r="AJ53" s="141"/>
      <c r="AK53" s="141"/>
      <c r="AL53" s="142"/>
    </row>
    <row r="54" spans="1:38" ht="14.25" customHeight="1">
      <c r="A54" s="141"/>
      <c r="B54" s="145" t="s">
        <v>470</v>
      </c>
      <c r="C54" s="352">
        <v>0</v>
      </c>
      <c r="D54" s="268"/>
      <c r="T54" s="133"/>
      <c r="U54" s="145" t="s">
        <v>407</v>
      </c>
      <c r="V54" s="340">
        <f>C57</f>
        <v>400</v>
      </c>
      <c r="W54" s="268"/>
      <c r="X54" s="141" t="s">
        <v>408</v>
      </c>
      <c r="Y54" s="141"/>
      <c r="Z54" s="141"/>
      <c r="AA54" s="141"/>
      <c r="AB54" s="141"/>
      <c r="AC54" s="141"/>
      <c r="AD54" s="141"/>
      <c r="AE54" s="141"/>
      <c r="AF54" s="145" t="s">
        <v>474</v>
      </c>
      <c r="AG54" s="336">
        <f>V55*(1/64)*PI()*(V56^4-V57^4)*200000</f>
        <v>3403526082.6754951</v>
      </c>
      <c r="AH54" s="268"/>
      <c r="AI54" s="154">
        <f>AG54*48/V54^3</f>
        <v>2552.6445620066215</v>
      </c>
      <c r="AJ54" s="141"/>
      <c r="AK54" s="141"/>
      <c r="AL54" s="142"/>
    </row>
    <row r="55" spans="1:38" ht="14.25" customHeight="1">
      <c r="T55" s="133"/>
      <c r="U55" s="145" t="s">
        <v>410</v>
      </c>
      <c r="V55" s="342">
        <v>2</v>
      </c>
      <c r="W55" s="268"/>
      <c r="X55" s="141" t="s">
        <v>411</v>
      </c>
      <c r="Y55" s="141"/>
      <c r="Z55" s="141"/>
      <c r="AA55" s="141"/>
      <c r="AB55" s="141"/>
      <c r="AC55" s="141"/>
      <c r="AD55" s="141"/>
      <c r="AE55" s="141"/>
      <c r="AF55" s="145" t="s">
        <v>476</v>
      </c>
      <c r="AG55" s="336">
        <f>IF(AG47&gt;0,(AG47*V54^3)/48,AG54)</f>
        <v>3403526082.6754951</v>
      </c>
      <c r="AH55" s="268"/>
      <c r="AI55" s="154">
        <f>AG55*48/V54^3</f>
        <v>2552.6445620066215</v>
      </c>
      <c r="AJ55" s="141"/>
      <c r="AK55" s="141"/>
      <c r="AL55" s="142"/>
    </row>
    <row r="56" spans="1:38" ht="14.25">
      <c r="A56" s="144" t="s">
        <v>413</v>
      </c>
      <c r="B56" s="138"/>
      <c r="C56" s="138"/>
      <c r="D56" s="138"/>
      <c r="E56" s="138"/>
      <c r="F56" s="138"/>
      <c r="G56" s="138"/>
      <c r="H56" s="138"/>
      <c r="I56" s="138"/>
      <c r="J56" s="138"/>
      <c r="K56" s="138"/>
      <c r="L56" s="138"/>
      <c r="M56" s="138"/>
      <c r="N56" s="138"/>
      <c r="O56" s="138"/>
      <c r="P56" s="138"/>
      <c r="Q56" s="138"/>
      <c r="R56" s="138"/>
      <c r="S56" s="139"/>
      <c r="T56" s="133"/>
      <c r="U56" s="145" t="s">
        <v>480</v>
      </c>
      <c r="V56" s="338">
        <v>25.4</v>
      </c>
      <c r="W56" s="268"/>
      <c r="X56" s="141" t="s">
        <v>415</v>
      </c>
      <c r="Y56" s="141"/>
      <c r="Z56" s="141"/>
      <c r="AA56" s="141"/>
      <c r="AB56" s="141"/>
      <c r="AC56" s="141"/>
      <c r="AD56" s="141"/>
      <c r="AE56" s="141"/>
      <c r="AF56" s="145" t="s">
        <v>416</v>
      </c>
      <c r="AG56" s="337">
        <f>IF(AG55&gt;=AG54,0,(AI55^-1-AI54^-1)^-1)</f>
        <v>0</v>
      </c>
      <c r="AH56" s="268"/>
      <c r="AI56" s="141"/>
      <c r="AJ56" s="141"/>
      <c r="AK56" s="141"/>
      <c r="AL56" s="142"/>
    </row>
    <row r="57" spans="1:38" ht="12.75" customHeight="1">
      <c r="A57" s="133"/>
      <c r="B57" s="155" t="s">
        <v>407</v>
      </c>
      <c r="C57" s="330">
        <v>400</v>
      </c>
      <c r="D57" s="268"/>
      <c r="E57" s="141" t="s">
        <v>417</v>
      </c>
      <c r="F57" s="138"/>
      <c r="G57" s="138"/>
      <c r="H57" s="138"/>
      <c r="I57" s="138"/>
      <c r="J57" s="138"/>
      <c r="K57" s="138"/>
      <c r="L57" s="138"/>
      <c r="M57" s="138"/>
      <c r="N57" s="138"/>
      <c r="O57" s="138"/>
      <c r="P57" s="138"/>
      <c r="Q57" s="138"/>
      <c r="R57" s="138"/>
      <c r="S57" s="139"/>
      <c r="T57" s="133"/>
      <c r="U57" s="145" t="s">
        <v>482</v>
      </c>
      <c r="V57" s="338">
        <v>22.2</v>
      </c>
      <c r="W57" s="268"/>
      <c r="X57" s="141" t="s">
        <v>419</v>
      </c>
      <c r="Y57" s="141"/>
      <c r="Z57" s="141"/>
      <c r="AA57" s="141"/>
      <c r="AB57" s="141"/>
      <c r="AC57" s="141"/>
      <c r="AD57" s="141"/>
      <c r="AE57" s="141"/>
      <c r="AF57" s="141"/>
      <c r="AG57" s="141"/>
      <c r="AH57" s="141"/>
      <c r="AI57" s="141"/>
      <c r="AJ57" s="141"/>
      <c r="AK57" s="141"/>
      <c r="AL57" s="142"/>
    </row>
    <row r="58" spans="1:38" ht="12.75" customHeight="1">
      <c r="A58" s="341" t="s">
        <v>420</v>
      </c>
      <c r="B58" s="264"/>
      <c r="C58" s="330">
        <v>275</v>
      </c>
      <c r="D58" s="268"/>
      <c r="E58" s="141" t="s">
        <v>484</v>
      </c>
      <c r="F58" s="138"/>
      <c r="G58" s="138"/>
      <c r="H58" s="138"/>
      <c r="I58" s="138"/>
      <c r="J58" s="138"/>
      <c r="K58" s="138"/>
      <c r="L58" s="138"/>
      <c r="M58" s="138"/>
      <c r="N58" s="138"/>
      <c r="O58" s="138"/>
      <c r="P58" s="138"/>
      <c r="Q58" s="138"/>
      <c r="R58" s="138"/>
      <c r="S58" s="139"/>
      <c r="T58" s="133"/>
      <c r="U58" s="141"/>
      <c r="V58" s="141"/>
      <c r="W58" s="141"/>
      <c r="X58" s="141"/>
      <c r="Y58" s="141"/>
      <c r="Z58" s="141"/>
      <c r="AA58" s="141"/>
      <c r="AB58" s="141"/>
      <c r="AC58" s="141"/>
      <c r="AD58" s="141"/>
      <c r="AE58" s="141"/>
      <c r="AF58" s="141"/>
      <c r="AG58" s="141"/>
      <c r="AH58" s="141"/>
      <c r="AI58" s="141"/>
      <c r="AJ58" s="141"/>
      <c r="AK58" s="141"/>
      <c r="AL58" s="142"/>
    </row>
    <row r="59" spans="1:38" ht="12.75" customHeight="1">
      <c r="A59" s="341" t="s">
        <v>421</v>
      </c>
      <c r="B59" s="264"/>
      <c r="C59" s="338">
        <v>25</v>
      </c>
      <c r="D59" s="268"/>
      <c r="E59" s="141" t="s">
        <v>422</v>
      </c>
      <c r="F59" s="141"/>
      <c r="G59" s="141"/>
      <c r="H59" s="141"/>
      <c r="I59" s="141"/>
      <c r="J59" s="141"/>
      <c r="K59" s="141"/>
      <c r="L59" s="141"/>
      <c r="M59" s="141"/>
      <c r="N59" s="141"/>
      <c r="O59" s="138"/>
      <c r="P59" s="138"/>
      <c r="Q59" s="138"/>
      <c r="R59" s="138"/>
      <c r="S59" s="139"/>
      <c r="T59" s="133"/>
      <c r="U59" s="141"/>
      <c r="V59" s="141"/>
      <c r="W59" s="141"/>
      <c r="X59" s="141"/>
      <c r="Y59" s="141"/>
      <c r="Z59" s="141"/>
      <c r="AA59" s="141"/>
      <c r="AB59" s="141"/>
      <c r="AC59" s="141"/>
      <c r="AD59" s="141"/>
      <c r="AE59" s="141"/>
      <c r="AF59" s="141"/>
      <c r="AG59" s="141"/>
      <c r="AH59" s="141"/>
      <c r="AI59" s="141"/>
      <c r="AJ59" s="141"/>
      <c r="AK59" s="141"/>
      <c r="AL59" s="142"/>
    </row>
    <row r="60" spans="1:38" ht="15.75" customHeight="1">
      <c r="A60" s="341" t="s">
        <v>486</v>
      </c>
      <c r="B60" s="264"/>
      <c r="C60" s="338">
        <v>1</v>
      </c>
      <c r="D60" s="268"/>
      <c r="E60" s="141" t="s">
        <v>63</v>
      </c>
      <c r="F60" s="141"/>
      <c r="G60" s="141"/>
      <c r="H60" s="141"/>
      <c r="I60" s="141"/>
      <c r="J60" s="141"/>
      <c r="K60" s="141"/>
      <c r="L60" s="141"/>
      <c r="M60" s="141"/>
      <c r="N60" s="141"/>
      <c r="O60" s="138"/>
      <c r="P60" s="138"/>
      <c r="Q60" s="138"/>
      <c r="R60" s="138"/>
      <c r="S60" s="139"/>
      <c r="T60" s="133"/>
      <c r="U60" s="141"/>
      <c r="V60" s="141"/>
      <c r="W60" s="164"/>
      <c r="X60" s="141"/>
      <c r="Y60" s="141"/>
      <c r="Z60" s="141"/>
      <c r="AA60" s="141"/>
      <c r="AB60" s="141"/>
      <c r="AC60" s="141"/>
      <c r="AD60" s="141"/>
      <c r="AE60" s="148"/>
      <c r="AF60" s="141"/>
      <c r="AG60" s="141"/>
      <c r="AH60" s="141"/>
      <c r="AI60" s="141"/>
      <c r="AJ60" s="141"/>
      <c r="AK60" s="141"/>
      <c r="AL60" s="142"/>
    </row>
    <row r="61" spans="1:38" ht="15.75" customHeight="1">
      <c r="A61" s="341" t="s">
        <v>489</v>
      </c>
      <c r="B61" s="264"/>
      <c r="C61" s="338">
        <v>1</v>
      </c>
      <c r="D61" s="268"/>
      <c r="E61" s="141" t="s">
        <v>64</v>
      </c>
      <c r="F61" s="141"/>
      <c r="G61" s="141"/>
      <c r="H61" s="141"/>
      <c r="I61" s="141"/>
      <c r="J61" s="141"/>
      <c r="K61" s="141"/>
      <c r="L61" s="141"/>
      <c r="M61" s="141"/>
      <c r="N61" s="141"/>
      <c r="O61" s="138"/>
      <c r="P61" s="138"/>
      <c r="Q61" s="138"/>
      <c r="R61" s="138"/>
      <c r="S61" s="139"/>
      <c r="T61" s="133"/>
      <c r="U61" s="141"/>
      <c r="V61" s="141"/>
      <c r="W61" s="141"/>
      <c r="X61" s="141"/>
      <c r="AC61" s="141"/>
      <c r="AD61" s="141"/>
      <c r="AE61" s="148"/>
      <c r="AF61" s="141"/>
      <c r="AG61" s="141"/>
      <c r="AH61" s="141"/>
      <c r="AI61" s="141"/>
      <c r="AJ61" s="141"/>
      <c r="AK61" s="141"/>
      <c r="AL61" s="142"/>
    </row>
    <row r="62" spans="1:38" ht="14.25" customHeight="1">
      <c r="A62" s="156"/>
      <c r="B62" s="145" t="s">
        <v>492</v>
      </c>
      <c r="C62" s="345">
        <f>(C58*(((C59+C60+C61)^3)-(C59^3)))/12</f>
        <v>92995.833333333328</v>
      </c>
      <c r="D62" s="268"/>
      <c r="E62" s="141" t="s">
        <v>426</v>
      </c>
      <c r="F62" s="141"/>
      <c r="G62" s="141"/>
      <c r="H62" s="141"/>
      <c r="I62" s="141"/>
      <c r="J62" s="141"/>
      <c r="K62" s="141"/>
      <c r="L62" s="141"/>
      <c r="M62" s="141"/>
      <c r="N62" s="141"/>
      <c r="O62" s="138"/>
      <c r="P62" s="138"/>
      <c r="Q62" s="138"/>
      <c r="R62" s="138"/>
      <c r="S62" s="139"/>
      <c r="T62" s="133"/>
      <c r="U62" s="141"/>
      <c r="V62" s="141"/>
      <c r="W62" s="141"/>
      <c r="X62" s="141"/>
      <c r="Y62" s="141"/>
      <c r="Z62" s="141"/>
      <c r="AA62" s="141"/>
      <c r="AB62" s="141"/>
      <c r="AC62" s="141"/>
      <c r="AD62" s="141"/>
      <c r="AE62" s="148"/>
      <c r="AF62" s="141"/>
      <c r="AG62" s="141"/>
      <c r="AH62" s="141"/>
      <c r="AI62" s="141"/>
      <c r="AJ62" s="141"/>
      <c r="AK62" s="141"/>
      <c r="AL62" s="142"/>
    </row>
    <row r="63" spans="1:38" ht="12.75" customHeight="1">
      <c r="A63" s="143"/>
      <c r="B63" s="145" t="s">
        <v>427</v>
      </c>
      <c r="C63" s="346">
        <f>IF(C48&gt;0,0.001*((N47*(C48-C47)*C57^3)/(48*C62*(C48-C47))),0)</f>
        <v>0</v>
      </c>
      <c r="D63" s="268"/>
      <c r="E63" s="141" t="s">
        <v>428</v>
      </c>
      <c r="F63" s="138"/>
      <c r="G63" s="138"/>
      <c r="H63" s="138"/>
      <c r="I63" s="138"/>
      <c r="J63" s="138"/>
      <c r="K63" s="138"/>
      <c r="L63" s="138"/>
      <c r="M63" s="138"/>
      <c r="N63" s="138"/>
      <c r="O63" s="138"/>
      <c r="P63" s="138"/>
      <c r="Q63" s="138"/>
      <c r="R63" s="138"/>
      <c r="S63" s="139"/>
      <c r="T63" s="133"/>
      <c r="U63" s="141"/>
      <c r="V63" s="141"/>
      <c r="W63" s="141"/>
      <c r="X63" s="141"/>
      <c r="Y63" s="141"/>
      <c r="Z63" s="141"/>
      <c r="AA63" s="141"/>
      <c r="AB63" s="141"/>
      <c r="AC63" s="141"/>
      <c r="AD63" s="141"/>
      <c r="AE63" s="141"/>
      <c r="AF63" s="141"/>
      <c r="AG63" s="141"/>
      <c r="AH63" s="141"/>
      <c r="AI63" s="141"/>
      <c r="AJ63" s="141"/>
      <c r="AK63" s="141"/>
      <c r="AL63" s="142"/>
    </row>
    <row r="64" spans="1:38" ht="12.75" customHeight="1">
      <c r="A64" s="150"/>
      <c r="B64" s="157" t="s">
        <v>497</v>
      </c>
      <c r="C64" s="332">
        <f>C51*C57*0.5*SUM(C59:D61)/(4*C62)</f>
        <v>0</v>
      </c>
      <c r="D64" s="268"/>
      <c r="E64" s="158" t="s">
        <v>430</v>
      </c>
      <c r="F64" s="151"/>
      <c r="G64" s="151"/>
      <c r="H64" s="151"/>
      <c r="I64" s="151"/>
      <c r="J64" s="151"/>
      <c r="K64" s="151"/>
      <c r="L64" s="151"/>
      <c r="M64" s="151"/>
      <c r="N64" s="151"/>
      <c r="O64" s="151"/>
      <c r="P64" s="151"/>
      <c r="Q64" s="151"/>
      <c r="R64" s="151"/>
      <c r="S64" s="152"/>
      <c r="T64" s="159"/>
      <c r="U64" s="158"/>
      <c r="V64" s="158"/>
      <c r="W64" s="158"/>
      <c r="X64" s="158"/>
      <c r="Y64" s="158"/>
      <c r="Z64" s="158"/>
      <c r="AA64" s="158"/>
      <c r="AB64" s="158"/>
      <c r="AC64" s="158"/>
      <c r="AD64" s="158"/>
      <c r="AE64" s="158"/>
      <c r="AF64" s="158"/>
      <c r="AG64" s="158"/>
      <c r="AH64" s="158"/>
      <c r="AI64" s="158"/>
      <c r="AJ64" s="158"/>
      <c r="AK64" s="158"/>
      <c r="AL64" s="160"/>
    </row>
    <row r="65" spans="1:38" ht="12.75" customHeight="1">
      <c r="A65" s="18"/>
      <c r="B65" s="19"/>
      <c r="C65" s="19"/>
      <c r="D65" s="19"/>
      <c r="E65" s="19"/>
      <c r="F65" s="19"/>
      <c r="G65" s="19"/>
      <c r="H65" s="19"/>
      <c r="I65" s="19"/>
      <c r="J65" s="19"/>
      <c r="K65" s="19"/>
      <c r="L65" s="19"/>
      <c r="M65" s="19"/>
      <c r="N65" s="19"/>
      <c r="O65" s="19"/>
      <c r="P65" s="19"/>
      <c r="Q65" s="19"/>
      <c r="R65" s="19"/>
      <c r="S65" s="77"/>
      <c r="T65" s="19"/>
      <c r="U65" s="19"/>
      <c r="V65" s="19"/>
      <c r="W65" s="19"/>
      <c r="X65" s="19"/>
      <c r="Y65" s="19"/>
      <c r="Z65" s="19"/>
      <c r="AA65" s="19"/>
      <c r="AB65" s="19"/>
      <c r="AC65" s="19"/>
      <c r="AD65" s="19"/>
      <c r="AE65" s="19"/>
      <c r="AF65" s="19"/>
      <c r="AG65" s="19"/>
      <c r="AH65" s="19"/>
      <c r="AI65" s="19"/>
      <c r="AJ65" s="19"/>
      <c r="AK65" s="19"/>
      <c r="AL65" s="77"/>
    </row>
    <row r="66" spans="1:38" ht="12.75" customHeight="1">
      <c r="A66" s="153" t="s">
        <v>400</v>
      </c>
      <c r="B66" s="21"/>
      <c r="C66" s="21"/>
      <c r="D66" s="21"/>
      <c r="E66" s="21"/>
      <c r="F66" s="21"/>
      <c r="G66" s="21"/>
      <c r="H66" s="21"/>
      <c r="I66" s="21"/>
      <c r="J66" s="21"/>
      <c r="K66" s="21"/>
      <c r="L66" s="21"/>
      <c r="M66" s="21"/>
      <c r="N66" s="21"/>
      <c r="O66" s="21"/>
      <c r="P66" s="21"/>
      <c r="Q66" s="21"/>
      <c r="R66" s="21"/>
      <c r="S66" s="79"/>
      <c r="T66" s="153" t="s">
        <v>400</v>
      </c>
      <c r="U66" s="21"/>
      <c r="V66" s="21"/>
      <c r="W66" s="21"/>
      <c r="X66" s="21"/>
      <c r="Y66" s="21"/>
      <c r="Z66" s="21"/>
      <c r="AA66" s="21"/>
      <c r="AB66" s="21"/>
      <c r="AC66" s="21"/>
      <c r="AD66" s="21"/>
      <c r="AE66" s="21"/>
      <c r="AF66" s="21"/>
      <c r="AG66" s="21"/>
      <c r="AH66" s="21"/>
      <c r="AI66" s="21"/>
      <c r="AJ66" s="21"/>
      <c r="AK66" s="21"/>
      <c r="AL66" s="79"/>
    </row>
    <row r="67" spans="1:38" ht="12.75" customHeight="1">
      <c r="A67" s="20" t="s">
        <v>403</v>
      </c>
      <c r="B67" s="21"/>
      <c r="C67" s="21"/>
      <c r="D67" s="21"/>
      <c r="E67" s="21"/>
      <c r="F67" s="21"/>
      <c r="G67" s="21"/>
      <c r="H67" s="21"/>
      <c r="I67" s="21"/>
      <c r="J67" s="21"/>
      <c r="K67" s="21"/>
      <c r="L67" s="21"/>
      <c r="M67" s="21"/>
      <c r="N67" s="21"/>
      <c r="O67" s="21"/>
      <c r="P67" s="21"/>
      <c r="Q67" s="21"/>
      <c r="R67" s="21"/>
      <c r="S67" s="79"/>
      <c r="T67" s="20" t="s">
        <v>403</v>
      </c>
      <c r="U67" s="21"/>
      <c r="V67" s="21"/>
      <c r="W67" s="21"/>
      <c r="X67" s="21"/>
      <c r="Y67" s="21"/>
      <c r="Z67" s="21"/>
      <c r="AA67" s="21"/>
      <c r="AB67" s="21"/>
      <c r="AC67" s="21"/>
      <c r="AD67" s="21"/>
      <c r="AE67" s="21"/>
      <c r="AF67" s="21"/>
      <c r="AG67" s="21"/>
      <c r="AH67" s="21"/>
      <c r="AI67" s="21"/>
      <c r="AJ67" s="21"/>
      <c r="AK67" s="21"/>
      <c r="AL67" s="79"/>
    </row>
    <row r="68" spans="1:38" ht="12.75" customHeight="1">
      <c r="A68" s="20"/>
      <c r="B68" s="21"/>
      <c r="C68" s="21"/>
      <c r="D68" s="21"/>
      <c r="E68" s="21"/>
      <c r="F68" s="21"/>
      <c r="G68" s="21"/>
      <c r="H68" s="21"/>
      <c r="I68" s="21"/>
      <c r="J68" s="21"/>
      <c r="K68" s="21"/>
      <c r="L68" s="21"/>
      <c r="M68" s="21"/>
      <c r="N68" s="21"/>
      <c r="O68" s="21"/>
      <c r="P68" s="21"/>
      <c r="Q68" s="21"/>
      <c r="R68" s="21"/>
      <c r="S68" s="79"/>
      <c r="T68" s="21"/>
      <c r="U68" s="21"/>
      <c r="V68" s="21"/>
      <c r="W68" s="21"/>
      <c r="X68" s="21"/>
      <c r="Y68" s="21"/>
      <c r="Z68" s="21"/>
      <c r="AA68" s="21"/>
      <c r="AB68" s="21"/>
      <c r="AC68" s="21"/>
      <c r="AD68" s="21"/>
      <c r="AE68" s="21"/>
      <c r="AF68" s="21"/>
      <c r="AG68" s="21"/>
      <c r="AH68" s="21"/>
      <c r="AI68" s="21"/>
      <c r="AJ68" s="21"/>
      <c r="AK68" s="21"/>
      <c r="AL68" s="79"/>
    </row>
    <row r="69" spans="1:38" ht="12.75" customHeight="1">
      <c r="A69" s="20"/>
      <c r="B69" s="21"/>
      <c r="C69" s="21"/>
      <c r="D69" s="21"/>
      <c r="E69" s="21"/>
      <c r="F69" s="21"/>
      <c r="G69" s="21"/>
      <c r="H69" s="21"/>
      <c r="I69" s="21"/>
      <c r="J69" s="21"/>
      <c r="K69" s="21"/>
      <c r="L69" s="21"/>
      <c r="M69" s="21"/>
      <c r="N69" s="21"/>
      <c r="O69" s="21"/>
      <c r="P69" s="21"/>
      <c r="Q69" s="21"/>
      <c r="R69" s="21"/>
      <c r="S69" s="79"/>
      <c r="T69" s="21"/>
      <c r="U69" s="21"/>
      <c r="V69" s="21"/>
      <c r="W69" s="21"/>
      <c r="X69" s="21"/>
      <c r="Y69" s="21"/>
      <c r="Z69" s="21"/>
      <c r="AA69" s="21"/>
      <c r="AB69" s="21"/>
      <c r="AC69" s="21"/>
      <c r="AD69" s="21"/>
      <c r="AE69" s="21"/>
      <c r="AF69" s="21"/>
      <c r="AG69" s="21"/>
      <c r="AH69" s="21"/>
      <c r="AI69" s="21"/>
      <c r="AJ69" s="21"/>
      <c r="AK69" s="21"/>
      <c r="AL69" s="79"/>
    </row>
    <row r="70" spans="1:38" ht="12.75" customHeight="1">
      <c r="A70" s="20"/>
      <c r="B70" s="21"/>
      <c r="C70" s="21"/>
      <c r="D70" s="21"/>
      <c r="E70" s="21"/>
      <c r="F70" s="21"/>
      <c r="G70" s="21"/>
      <c r="H70" s="21"/>
      <c r="I70" s="21"/>
      <c r="J70" s="21"/>
      <c r="K70" s="21"/>
      <c r="L70" s="21"/>
      <c r="M70" s="21"/>
      <c r="N70" s="21"/>
      <c r="O70" s="21"/>
      <c r="P70" s="21"/>
      <c r="Q70" s="21"/>
      <c r="R70" s="21"/>
      <c r="S70" s="79"/>
      <c r="T70" s="21"/>
      <c r="U70" s="21"/>
      <c r="V70" s="21"/>
      <c r="W70" s="21"/>
      <c r="X70" s="21"/>
      <c r="Y70" s="21"/>
      <c r="Z70" s="21"/>
      <c r="AA70" s="21"/>
      <c r="AB70" s="21"/>
      <c r="AC70" s="21"/>
      <c r="AD70" s="21"/>
      <c r="AE70" s="21"/>
      <c r="AF70" s="21"/>
      <c r="AG70" s="21"/>
      <c r="AH70" s="21"/>
      <c r="AI70" s="21"/>
      <c r="AJ70" s="21"/>
      <c r="AK70" s="21"/>
      <c r="AL70" s="79"/>
    </row>
    <row r="71" spans="1:38" ht="12.75" customHeight="1">
      <c r="A71" s="20"/>
      <c r="B71" s="21"/>
      <c r="C71" s="21"/>
      <c r="D71" s="21"/>
      <c r="E71" s="21"/>
      <c r="F71" s="21"/>
      <c r="G71" s="21"/>
      <c r="H71" s="21"/>
      <c r="I71" s="21"/>
      <c r="J71" s="21"/>
      <c r="K71" s="21"/>
      <c r="L71" s="21"/>
      <c r="M71" s="21"/>
      <c r="N71" s="21"/>
      <c r="O71" s="21"/>
      <c r="P71" s="21"/>
      <c r="Q71" s="21"/>
      <c r="R71" s="21"/>
      <c r="S71" s="79"/>
      <c r="T71" s="21"/>
      <c r="U71" s="21"/>
      <c r="V71" s="21"/>
      <c r="W71" s="21"/>
      <c r="X71" s="21"/>
      <c r="Y71" s="21"/>
      <c r="Z71" s="21"/>
      <c r="AA71" s="21"/>
      <c r="AB71" s="21"/>
      <c r="AC71" s="21"/>
      <c r="AD71" s="21"/>
      <c r="AE71" s="21"/>
      <c r="AF71" s="21"/>
      <c r="AG71" s="21"/>
      <c r="AH71" s="21"/>
      <c r="AI71" s="21"/>
      <c r="AJ71" s="21"/>
      <c r="AK71" s="21"/>
      <c r="AL71" s="79"/>
    </row>
    <row r="72" spans="1:38" ht="12.75" customHeight="1">
      <c r="A72" s="20"/>
      <c r="B72" s="21"/>
      <c r="C72" s="21"/>
      <c r="D72" s="21"/>
      <c r="E72" s="21"/>
      <c r="F72" s="21"/>
      <c r="G72" s="21"/>
      <c r="H72" s="21"/>
      <c r="I72" s="21"/>
      <c r="J72" s="21"/>
      <c r="K72" s="21"/>
      <c r="L72" s="21"/>
      <c r="M72" s="21"/>
      <c r="N72" s="21"/>
      <c r="O72" s="21"/>
      <c r="P72" s="21"/>
      <c r="Q72" s="21"/>
      <c r="R72" s="21"/>
      <c r="S72" s="79"/>
      <c r="T72" s="21"/>
      <c r="U72" s="21"/>
      <c r="V72" s="21"/>
      <c r="W72" s="21"/>
      <c r="X72" s="21"/>
      <c r="Y72" s="21"/>
      <c r="Z72" s="21"/>
      <c r="AA72" s="21"/>
      <c r="AB72" s="21"/>
      <c r="AC72" s="21"/>
      <c r="AD72" s="21"/>
      <c r="AE72" s="21"/>
      <c r="AF72" s="21"/>
      <c r="AG72" s="21"/>
      <c r="AH72" s="21"/>
      <c r="AI72" s="21"/>
      <c r="AJ72" s="21"/>
      <c r="AK72" s="21"/>
      <c r="AL72" s="79"/>
    </row>
    <row r="73" spans="1:38" ht="12.75" customHeight="1">
      <c r="A73" s="20"/>
      <c r="B73" s="21"/>
      <c r="C73" s="21"/>
      <c r="D73" s="21"/>
      <c r="E73" s="21"/>
      <c r="F73" s="21"/>
      <c r="G73" s="21"/>
      <c r="H73" s="21"/>
      <c r="I73" s="21"/>
      <c r="J73" s="21"/>
      <c r="K73" s="21"/>
      <c r="L73" s="21"/>
      <c r="M73" s="21"/>
      <c r="N73" s="21"/>
      <c r="O73" s="21"/>
      <c r="P73" s="21"/>
      <c r="Q73" s="21"/>
      <c r="R73" s="21"/>
      <c r="S73" s="79"/>
      <c r="T73" s="21"/>
      <c r="U73" s="21"/>
      <c r="V73" s="21"/>
      <c r="W73" s="21"/>
      <c r="X73" s="21"/>
      <c r="Y73" s="21"/>
      <c r="Z73" s="21"/>
      <c r="AA73" s="21"/>
      <c r="AB73" s="21"/>
      <c r="AC73" s="21"/>
      <c r="AD73" s="21"/>
      <c r="AE73" s="21"/>
      <c r="AF73" s="21"/>
      <c r="AG73" s="21"/>
      <c r="AH73" s="21"/>
      <c r="AI73" s="21"/>
      <c r="AJ73" s="21"/>
      <c r="AK73" s="21"/>
      <c r="AL73" s="79"/>
    </row>
    <row r="74" spans="1:38" ht="12.75" customHeight="1">
      <c r="A74" s="20"/>
      <c r="B74" s="21"/>
      <c r="C74" s="21"/>
      <c r="D74" s="21"/>
      <c r="E74" s="21"/>
      <c r="F74" s="21"/>
      <c r="G74" s="21"/>
      <c r="H74" s="21"/>
      <c r="I74" s="21"/>
      <c r="J74" s="21"/>
      <c r="K74" s="21"/>
      <c r="L74" s="21"/>
      <c r="M74" s="21"/>
      <c r="N74" s="21"/>
      <c r="O74" s="21"/>
      <c r="P74" s="21"/>
      <c r="Q74" s="21"/>
      <c r="R74" s="21"/>
      <c r="S74" s="79"/>
      <c r="T74" s="21"/>
      <c r="U74" s="21"/>
      <c r="V74" s="21"/>
      <c r="W74" s="21"/>
      <c r="X74" s="21"/>
      <c r="Y74" s="21"/>
      <c r="Z74" s="21"/>
      <c r="AA74" s="21"/>
      <c r="AB74" s="21"/>
      <c r="AC74" s="21"/>
      <c r="AD74" s="21"/>
      <c r="AE74" s="21"/>
      <c r="AF74" s="21"/>
      <c r="AG74" s="21"/>
      <c r="AH74" s="21"/>
      <c r="AI74" s="21"/>
      <c r="AJ74" s="21"/>
      <c r="AK74" s="21"/>
      <c r="AL74" s="79"/>
    </row>
    <row r="75" spans="1:38" ht="12.75" customHeight="1">
      <c r="A75" s="20"/>
      <c r="B75" s="21"/>
      <c r="C75" s="21"/>
      <c r="D75" s="21"/>
      <c r="E75" s="21"/>
      <c r="F75" s="21"/>
      <c r="G75" s="21"/>
      <c r="H75" s="21"/>
      <c r="I75" s="21"/>
      <c r="J75" s="21"/>
      <c r="K75" s="21"/>
      <c r="L75" s="21"/>
      <c r="M75" s="21"/>
      <c r="N75" s="21"/>
      <c r="O75" s="21"/>
      <c r="P75" s="21"/>
      <c r="Q75" s="21"/>
      <c r="R75" s="21"/>
      <c r="S75" s="79"/>
      <c r="T75" s="21"/>
      <c r="U75" s="21"/>
      <c r="V75" s="21"/>
      <c r="W75" s="21"/>
      <c r="X75" s="21"/>
      <c r="Y75" s="21"/>
      <c r="Z75" s="21"/>
      <c r="AA75" s="21"/>
      <c r="AB75" s="21"/>
      <c r="AC75" s="21"/>
      <c r="AD75" s="21"/>
      <c r="AE75" s="21"/>
      <c r="AF75" s="21"/>
      <c r="AG75" s="21"/>
      <c r="AH75" s="21"/>
      <c r="AI75" s="21"/>
      <c r="AJ75" s="21"/>
      <c r="AK75" s="21"/>
      <c r="AL75" s="79"/>
    </row>
    <row r="76" spans="1:38" ht="12.75" customHeight="1">
      <c r="A76" s="20"/>
      <c r="B76" s="21"/>
      <c r="C76" s="21"/>
      <c r="D76" s="21"/>
      <c r="E76" s="21"/>
      <c r="F76" s="21"/>
      <c r="G76" s="21"/>
      <c r="H76" s="21"/>
      <c r="I76" s="21"/>
      <c r="J76" s="21"/>
      <c r="K76" s="21"/>
      <c r="L76" s="21"/>
      <c r="M76" s="21"/>
      <c r="N76" s="21"/>
      <c r="O76" s="21"/>
      <c r="P76" s="21"/>
      <c r="Q76" s="21"/>
      <c r="R76" s="21"/>
      <c r="S76" s="79"/>
      <c r="T76" s="21"/>
      <c r="U76" s="21"/>
      <c r="V76" s="21"/>
      <c r="W76" s="21"/>
      <c r="X76" s="21"/>
      <c r="Y76" s="21"/>
      <c r="Z76" s="21"/>
      <c r="AA76" s="21"/>
      <c r="AB76" s="21"/>
      <c r="AC76" s="21"/>
      <c r="AD76" s="21"/>
      <c r="AE76" s="21"/>
      <c r="AF76" s="21"/>
      <c r="AG76" s="21"/>
      <c r="AH76" s="21"/>
      <c r="AI76" s="21"/>
      <c r="AJ76" s="21"/>
      <c r="AK76" s="21"/>
      <c r="AL76" s="79"/>
    </row>
    <row r="77" spans="1:38" ht="12.75" customHeight="1">
      <c r="A77" s="20"/>
      <c r="B77" s="21"/>
      <c r="C77" s="21"/>
      <c r="D77" s="21"/>
      <c r="E77" s="21"/>
      <c r="F77" s="21"/>
      <c r="G77" s="21"/>
      <c r="H77" s="21"/>
      <c r="I77" s="21"/>
      <c r="J77" s="21"/>
      <c r="K77" s="21"/>
      <c r="L77" s="21"/>
      <c r="M77" s="21"/>
      <c r="N77" s="21"/>
      <c r="O77" s="21"/>
      <c r="P77" s="21"/>
      <c r="Q77" s="21"/>
      <c r="R77" s="21"/>
      <c r="S77" s="79"/>
      <c r="T77" s="21"/>
      <c r="U77" s="21"/>
      <c r="V77" s="21"/>
      <c r="W77" s="21"/>
      <c r="X77" s="21"/>
      <c r="Y77" s="21"/>
      <c r="Z77" s="21"/>
      <c r="AA77" s="21"/>
      <c r="AB77" s="21"/>
      <c r="AC77" s="21"/>
      <c r="AD77" s="21"/>
      <c r="AE77" s="21"/>
      <c r="AF77" s="21"/>
      <c r="AG77" s="21"/>
      <c r="AH77" s="21"/>
      <c r="AI77" s="21"/>
      <c r="AJ77" s="21"/>
      <c r="AK77" s="21"/>
      <c r="AL77" s="79"/>
    </row>
    <row r="78" spans="1:38" ht="12.75" customHeight="1">
      <c r="A78" s="20"/>
      <c r="B78" s="21"/>
      <c r="C78" s="21"/>
      <c r="D78" s="21"/>
      <c r="E78" s="21"/>
      <c r="F78" s="21"/>
      <c r="G78" s="21"/>
      <c r="H78" s="21"/>
      <c r="I78" s="21"/>
      <c r="J78" s="21"/>
      <c r="K78" s="21"/>
      <c r="L78" s="21"/>
      <c r="M78" s="21"/>
      <c r="N78" s="21"/>
      <c r="O78" s="21"/>
      <c r="P78" s="21"/>
      <c r="Q78" s="21"/>
      <c r="R78" s="21"/>
      <c r="S78" s="79"/>
      <c r="T78" s="21"/>
      <c r="U78" s="21"/>
      <c r="V78" s="21"/>
      <c r="W78" s="21"/>
      <c r="X78" s="21"/>
      <c r="Y78" s="21"/>
      <c r="Z78" s="21"/>
      <c r="AA78" s="21"/>
      <c r="AB78" s="21"/>
      <c r="AC78" s="21"/>
      <c r="AD78" s="21"/>
      <c r="AE78" s="21"/>
      <c r="AF78" s="21"/>
      <c r="AG78" s="21"/>
      <c r="AH78" s="21"/>
      <c r="AI78" s="21"/>
      <c r="AJ78" s="21"/>
      <c r="AK78" s="21"/>
      <c r="AL78" s="79"/>
    </row>
    <row r="79" spans="1:38" ht="12.75" customHeight="1">
      <c r="A79" s="20"/>
      <c r="B79" s="21"/>
      <c r="C79" s="21"/>
      <c r="D79" s="21"/>
      <c r="E79" s="21"/>
      <c r="F79" s="21"/>
      <c r="G79" s="21"/>
      <c r="H79" s="21"/>
      <c r="I79" s="21"/>
      <c r="J79" s="21"/>
      <c r="K79" s="21"/>
      <c r="L79" s="21"/>
      <c r="M79" s="21"/>
      <c r="N79" s="21"/>
      <c r="O79" s="21"/>
      <c r="P79" s="21"/>
      <c r="Q79" s="21"/>
      <c r="R79" s="21"/>
      <c r="S79" s="79"/>
      <c r="T79" s="21"/>
      <c r="U79" s="21"/>
      <c r="V79" s="21"/>
      <c r="W79" s="21"/>
      <c r="X79" s="21"/>
      <c r="Y79" s="21"/>
      <c r="Z79" s="21"/>
      <c r="AA79" s="21"/>
      <c r="AB79" s="21"/>
      <c r="AC79" s="21"/>
      <c r="AD79" s="21"/>
      <c r="AE79" s="21"/>
      <c r="AF79" s="21"/>
      <c r="AG79" s="21"/>
      <c r="AH79" s="21"/>
      <c r="AI79" s="21"/>
      <c r="AJ79" s="21"/>
      <c r="AK79" s="21"/>
      <c r="AL79" s="79"/>
    </row>
    <row r="80" spans="1:38" ht="12.75" customHeight="1">
      <c r="A80" s="20"/>
      <c r="B80" s="21"/>
      <c r="C80" s="21"/>
      <c r="D80" s="21"/>
      <c r="E80" s="21"/>
      <c r="F80" s="21"/>
      <c r="G80" s="21"/>
      <c r="H80" s="21"/>
      <c r="I80" s="21"/>
      <c r="J80" s="21"/>
      <c r="K80" s="21"/>
      <c r="L80" s="21"/>
      <c r="M80" s="21"/>
      <c r="N80" s="21"/>
      <c r="O80" s="21"/>
      <c r="P80" s="21"/>
      <c r="Q80" s="21"/>
      <c r="R80" s="21"/>
      <c r="S80" s="79"/>
      <c r="T80" s="21"/>
      <c r="U80" s="21"/>
      <c r="V80" s="21"/>
      <c r="W80" s="21"/>
      <c r="X80" s="21"/>
      <c r="Y80" s="21"/>
      <c r="Z80" s="21"/>
      <c r="AA80" s="21"/>
      <c r="AB80" s="21"/>
      <c r="AC80" s="21"/>
      <c r="AD80" s="21"/>
      <c r="AE80" s="21"/>
      <c r="AF80" s="21"/>
      <c r="AG80" s="21"/>
      <c r="AH80" s="21"/>
      <c r="AI80" s="21"/>
      <c r="AJ80" s="21"/>
      <c r="AK80" s="21"/>
      <c r="AL80" s="79"/>
    </row>
    <row r="81" spans="1:38" ht="12.75" customHeight="1">
      <c r="A81" s="20"/>
      <c r="B81" s="21"/>
      <c r="C81" s="21"/>
      <c r="D81" s="21"/>
      <c r="E81" s="21"/>
      <c r="F81" s="21"/>
      <c r="G81" s="21"/>
      <c r="H81" s="21"/>
      <c r="I81" s="21"/>
      <c r="J81" s="21"/>
      <c r="K81" s="21"/>
      <c r="L81" s="21"/>
      <c r="M81" s="21"/>
      <c r="N81" s="21"/>
      <c r="O81" s="21"/>
      <c r="P81" s="21"/>
      <c r="Q81" s="21"/>
      <c r="R81" s="21"/>
      <c r="S81" s="79"/>
      <c r="T81" s="21"/>
      <c r="U81" s="21"/>
      <c r="V81" s="21"/>
      <c r="W81" s="21"/>
      <c r="X81" s="21"/>
      <c r="Y81" s="21"/>
      <c r="Z81" s="21"/>
      <c r="AA81" s="21"/>
      <c r="AB81" s="21"/>
      <c r="AC81" s="21"/>
      <c r="AD81" s="21"/>
      <c r="AE81" s="21"/>
      <c r="AF81" s="21"/>
      <c r="AG81" s="21"/>
      <c r="AH81" s="21"/>
      <c r="AI81" s="21"/>
      <c r="AJ81" s="21"/>
      <c r="AK81" s="21"/>
      <c r="AL81" s="79"/>
    </row>
    <row r="82" spans="1:38" ht="12.75" customHeight="1">
      <c r="A82" s="20"/>
      <c r="B82" s="21"/>
      <c r="C82" s="21"/>
      <c r="D82" s="21"/>
      <c r="E82" s="21"/>
      <c r="F82" s="21"/>
      <c r="G82" s="21"/>
      <c r="H82" s="21"/>
      <c r="I82" s="21"/>
      <c r="J82" s="21"/>
      <c r="K82" s="21"/>
      <c r="L82" s="21"/>
      <c r="M82" s="21"/>
      <c r="N82" s="21"/>
      <c r="O82" s="21"/>
      <c r="P82" s="21"/>
      <c r="Q82" s="21"/>
      <c r="R82" s="21"/>
      <c r="S82" s="79"/>
      <c r="T82" s="21"/>
      <c r="U82" s="21"/>
      <c r="V82" s="21"/>
      <c r="W82" s="21"/>
      <c r="X82" s="21"/>
      <c r="Y82" s="21"/>
      <c r="Z82" s="21"/>
      <c r="AA82" s="21"/>
      <c r="AB82" s="21"/>
      <c r="AC82" s="21"/>
      <c r="AD82" s="21"/>
      <c r="AE82" s="21"/>
      <c r="AF82" s="21"/>
      <c r="AG82" s="21"/>
      <c r="AH82" s="21"/>
      <c r="AI82" s="21"/>
      <c r="AJ82" s="21"/>
      <c r="AK82" s="21"/>
      <c r="AL82" s="79"/>
    </row>
    <row r="83" spans="1:38" ht="12.75" customHeight="1">
      <c r="A83" s="20"/>
      <c r="B83" s="21"/>
      <c r="C83" s="21"/>
      <c r="D83" s="21"/>
      <c r="E83" s="21"/>
      <c r="F83" s="21"/>
      <c r="G83" s="21"/>
      <c r="H83" s="21"/>
      <c r="I83" s="21"/>
      <c r="J83" s="21"/>
      <c r="K83" s="21"/>
      <c r="L83" s="21"/>
      <c r="M83" s="21"/>
      <c r="N83" s="21"/>
      <c r="O83" s="21"/>
      <c r="P83" s="21"/>
      <c r="Q83" s="21"/>
      <c r="R83" s="21"/>
      <c r="S83" s="79"/>
      <c r="T83" s="21"/>
      <c r="U83" s="21"/>
      <c r="V83" s="21"/>
      <c r="W83" s="21"/>
      <c r="X83" s="21"/>
      <c r="Y83" s="21"/>
      <c r="Z83" s="21"/>
      <c r="AA83" s="21"/>
      <c r="AB83" s="21"/>
      <c r="AC83" s="21"/>
      <c r="AD83" s="21"/>
      <c r="AE83" s="21"/>
      <c r="AF83" s="21"/>
      <c r="AG83" s="21"/>
      <c r="AH83" s="21"/>
      <c r="AI83" s="21"/>
      <c r="AJ83" s="21"/>
      <c r="AK83" s="21"/>
      <c r="AL83" s="79"/>
    </row>
    <row r="84" spans="1:38" ht="12.75" customHeight="1">
      <c r="A84" s="20"/>
      <c r="B84" s="21"/>
      <c r="C84" s="21"/>
      <c r="D84" s="21"/>
      <c r="E84" s="21"/>
      <c r="F84" s="21"/>
      <c r="G84" s="21"/>
      <c r="H84" s="21"/>
      <c r="I84" s="21"/>
      <c r="J84" s="21"/>
      <c r="K84" s="21"/>
      <c r="L84" s="21"/>
      <c r="M84" s="21"/>
      <c r="N84" s="21"/>
      <c r="O84" s="21"/>
      <c r="P84" s="21"/>
      <c r="Q84" s="21"/>
      <c r="R84" s="21"/>
      <c r="S84" s="79"/>
      <c r="T84" s="21"/>
      <c r="U84" s="21"/>
      <c r="V84" s="21"/>
      <c r="W84" s="21"/>
      <c r="X84" s="21"/>
      <c r="Y84" s="21"/>
      <c r="Z84" s="21"/>
      <c r="AA84" s="21"/>
      <c r="AB84" s="21"/>
      <c r="AC84" s="21"/>
      <c r="AD84" s="21"/>
      <c r="AE84" s="21"/>
      <c r="AF84" s="21"/>
      <c r="AG84" s="21"/>
      <c r="AH84" s="21"/>
      <c r="AI84" s="21"/>
      <c r="AJ84" s="21"/>
      <c r="AK84" s="21"/>
      <c r="AL84" s="79"/>
    </row>
    <row r="85" spans="1:38" ht="12.75" customHeight="1">
      <c r="A85" s="20"/>
      <c r="B85" s="21"/>
      <c r="C85" s="21"/>
      <c r="D85" s="21"/>
      <c r="E85" s="21"/>
      <c r="F85" s="21"/>
      <c r="G85" s="21"/>
      <c r="H85" s="21"/>
      <c r="I85" s="21"/>
      <c r="J85" s="21"/>
      <c r="K85" s="21"/>
      <c r="L85" s="21"/>
      <c r="M85" s="21"/>
      <c r="N85" s="21"/>
      <c r="O85" s="21"/>
      <c r="P85" s="21"/>
      <c r="Q85" s="21"/>
      <c r="R85" s="21"/>
      <c r="S85" s="79"/>
      <c r="T85" s="21"/>
      <c r="U85" s="21"/>
      <c r="V85" s="21"/>
      <c r="W85" s="21"/>
      <c r="X85" s="21"/>
      <c r="Y85" s="21"/>
      <c r="Z85" s="21"/>
      <c r="AA85" s="21"/>
      <c r="AB85" s="21"/>
      <c r="AC85" s="21"/>
      <c r="AD85" s="21"/>
      <c r="AE85" s="21"/>
      <c r="AF85" s="21"/>
      <c r="AG85" s="21"/>
      <c r="AH85" s="21"/>
      <c r="AI85" s="21"/>
      <c r="AJ85" s="21"/>
      <c r="AK85" s="21"/>
      <c r="AL85" s="79"/>
    </row>
    <row r="86" spans="1:38" ht="12.75" customHeight="1">
      <c r="A86" s="20"/>
      <c r="B86" s="21"/>
      <c r="C86" s="21"/>
      <c r="D86" s="21"/>
      <c r="E86" s="21"/>
      <c r="F86" s="21"/>
      <c r="G86" s="21"/>
      <c r="H86" s="21"/>
      <c r="I86" s="21"/>
      <c r="J86" s="21"/>
      <c r="K86" s="21"/>
      <c r="L86" s="21"/>
      <c r="M86" s="21"/>
      <c r="N86" s="21"/>
      <c r="O86" s="21"/>
      <c r="P86" s="21"/>
      <c r="Q86" s="21"/>
      <c r="R86" s="21"/>
      <c r="S86" s="79"/>
      <c r="T86" s="21"/>
      <c r="U86" s="21"/>
      <c r="V86" s="21"/>
      <c r="W86" s="21"/>
      <c r="X86" s="21"/>
      <c r="Y86" s="21"/>
      <c r="Z86" s="21"/>
      <c r="AA86" s="21"/>
      <c r="AB86" s="21"/>
      <c r="AC86" s="21"/>
      <c r="AD86" s="21"/>
      <c r="AE86" s="21"/>
      <c r="AF86" s="21"/>
      <c r="AG86" s="21"/>
      <c r="AH86" s="21"/>
      <c r="AI86" s="21"/>
      <c r="AJ86" s="21"/>
      <c r="AK86" s="21"/>
      <c r="AL86" s="79"/>
    </row>
    <row r="87" spans="1:38" ht="12.75" customHeight="1">
      <c r="A87" s="20"/>
      <c r="B87" s="21"/>
      <c r="C87" s="21"/>
      <c r="D87" s="21"/>
      <c r="E87" s="21"/>
      <c r="F87" s="21"/>
      <c r="G87" s="21"/>
      <c r="H87" s="21"/>
      <c r="I87" s="21"/>
      <c r="J87" s="21"/>
      <c r="K87" s="21"/>
      <c r="L87" s="21"/>
      <c r="M87" s="21"/>
      <c r="N87" s="21"/>
      <c r="O87" s="21"/>
      <c r="P87" s="21"/>
      <c r="Q87" s="21"/>
      <c r="R87" s="21"/>
      <c r="S87" s="79"/>
      <c r="T87" s="21"/>
      <c r="U87" s="21"/>
      <c r="V87" s="21"/>
      <c r="W87" s="21"/>
      <c r="X87" s="21"/>
      <c r="Y87" s="21"/>
      <c r="Z87" s="21"/>
      <c r="AA87" s="21"/>
      <c r="AB87" s="21"/>
      <c r="AC87" s="21"/>
      <c r="AD87" s="21"/>
      <c r="AE87" s="21"/>
      <c r="AF87" s="21"/>
      <c r="AG87" s="21"/>
      <c r="AH87" s="21"/>
      <c r="AI87" s="21"/>
      <c r="AJ87" s="21"/>
      <c r="AK87" s="21"/>
      <c r="AL87" s="79"/>
    </row>
    <row r="88" spans="1:38" ht="12.75" customHeight="1">
      <c r="A88" s="20"/>
      <c r="B88" s="21"/>
      <c r="C88" s="21"/>
      <c r="D88" s="21"/>
      <c r="E88" s="21"/>
      <c r="F88" s="21"/>
      <c r="G88" s="21"/>
      <c r="H88" s="21"/>
      <c r="I88" s="21"/>
      <c r="J88" s="21"/>
      <c r="K88" s="21"/>
      <c r="L88" s="21"/>
      <c r="M88" s="21"/>
      <c r="N88" s="21"/>
      <c r="O88" s="21"/>
      <c r="P88" s="21"/>
      <c r="Q88" s="21"/>
      <c r="R88" s="21"/>
      <c r="S88" s="79"/>
      <c r="T88" s="21"/>
      <c r="U88" s="21"/>
      <c r="V88" s="21"/>
      <c r="W88" s="21"/>
      <c r="X88" s="21"/>
      <c r="Y88" s="21"/>
      <c r="Z88" s="21"/>
      <c r="AA88" s="21"/>
      <c r="AB88" s="21"/>
      <c r="AC88" s="21"/>
      <c r="AD88" s="21"/>
      <c r="AE88" s="21"/>
      <c r="AF88" s="21"/>
      <c r="AG88" s="21"/>
      <c r="AH88" s="21"/>
      <c r="AI88" s="21"/>
      <c r="AJ88" s="21"/>
      <c r="AK88" s="21"/>
      <c r="AL88" s="79"/>
    </row>
    <row r="89" spans="1:38" ht="12.75" customHeight="1">
      <c r="A89" s="20"/>
      <c r="B89" s="21"/>
      <c r="C89" s="21"/>
      <c r="D89" s="21"/>
      <c r="E89" s="21"/>
      <c r="F89" s="21"/>
      <c r="G89" s="21"/>
      <c r="H89" s="21"/>
      <c r="I89" s="21"/>
      <c r="J89" s="21"/>
      <c r="K89" s="21"/>
      <c r="L89" s="21"/>
      <c r="M89" s="21"/>
      <c r="N89" s="21"/>
      <c r="O89" s="21"/>
      <c r="P89" s="21"/>
      <c r="Q89" s="21"/>
      <c r="R89" s="21"/>
      <c r="S89" s="79"/>
      <c r="T89" s="21"/>
      <c r="U89" s="21"/>
      <c r="V89" s="21"/>
      <c r="W89" s="21"/>
      <c r="X89" s="21"/>
      <c r="Y89" s="21"/>
      <c r="Z89" s="21"/>
      <c r="AA89" s="21"/>
      <c r="AB89" s="21"/>
      <c r="AC89" s="21"/>
      <c r="AD89" s="21"/>
      <c r="AE89" s="21"/>
      <c r="AF89" s="21"/>
      <c r="AG89" s="21"/>
      <c r="AH89" s="21"/>
      <c r="AI89" s="21"/>
      <c r="AJ89" s="21"/>
      <c r="AK89" s="21"/>
      <c r="AL89" s="79"/>
    </row>
    <row r="90" spans="1:38" ht="12.75" customHeight="1">
      <c r="A90" s="20"/>
      <c r="B90" s="21"/>
      <c r="C90" s="21"/>
      <c r="D90" s="21"/>
      <c r="E90" s="21"/>
      <c r="F90" s="21"/>
      <c r="G90" s="21"/>
      <c r="H90" s="21"/>
      <c r="I90" s="21"/>
      <c r="J90" s="21"/>
      <c r="K90" s="21"/>
      <c r="L90" s="21"/>
      <c r="M90" s="21"/>
      <c r="N90" s="21"/>
      <c r="O90" s="21"/>
      <c r="P90" s="21"/>
      <c r="Q90" s="21"/>
      <c r="R90" s="21"/>
      <c r="S90" s="79"/>
      <c r="T90" s="21"/>
      <c r="U90" s="21"/>
      <c r="V90" s="21"/>
      <c r="W90" s="21"/>
      <c r="X90" s="21"/>
      <c r="Y90" s="21"/>
      <c r="Z90" s="21"/>
      <c r="AA90" s="21"/>
      <c r="AB90" s="21"/>
      <c r="AC90" s="21"/>
      <c r="AD90" s="21"/>
      <c r="AE90" s="21"/>
      <c r="AF90" s="21"/>
      <c r="AG90" s="21"/>
      <c r="AH90" s="21"/>
      <c r="AI90" s="21"/>
      <c r="AJ90" s="21"/>
      <c r="AK90" s="21"/>
      <c r="AL90" s="79"/>
    </row>
    <row r="91" spans="1:38" ht="12.75" customHeight="1">
      <c r="A91" s="20"/>
      <c r="B91" s="21"/>
      <c r="C91" s="21"/>
      <c r="D91" s="21"/>
      <c r="E91" s="21"/>
      <c r="F91" s="21"/>
      <c r="G91" s="21"/>
      <c r="H91" s="21"/>
      <c r="I91" s="21"/>
      <c r="J91" s="21"/>
      <c r="K91" s="21"/>
      <c r="L91" s="21"/>
      <c r="M91" s="21"/>
      <c r="N91" s="21"/>
      <c r="O91" s="21"/>
      <c r="P91" s="21"/>
      <c r="Q91" s="21"/>
      <c r="R91" s="21"/>
      <c r="S91" s="79"/>
      <c r="T91" s="21"/>
      <c r="U91" s="21"/>
      <c r="V91" s="21"/>
      <c r="W91" s="21"/>
      <c r="X91" s="21"/>
      <c r="Y91" s="21"/>
      <c r="Z91" s="21"/>
      <c r="AA91" s="21"/>
      <c r="AB91" s="21"/>
      <c r="AC91" s="21"/>
      <c r="AD91" s="21"/>
      <c r="AE91" s="21"/>
      <c r="AF91" s="21"/>
      <c r="AG91" s="21"/>
      <c r="AH91" s="21"/>
      <c r="AI91" s="21"/>
      <c r="AJ91" s="21"/>
      <c r="AK91" s="21"/>
      <c r="AL91" s="79"/>
    </row>
    <row r="92" spans="1:38" ht="12.75" customHeight="1">
      <c r="A92" s="20"/>
      <c r="B92" s="21"/>
      <c r="C92" s="21"/>
      <c r="D92" s="21"/>
      <c r="E92" s="21"/>
      <c r="F92" s="21"/>
      <c r="G92" s="21"/>
      <c r="H92" s="21"/>
      <c r="I92" s="21"/>
      <c r="J92" s="21"/>
      <c r="K92" s="21"/>
      <c r="L92" s="21"/>
      <c r="M92" s="21"/>
      <c r="N92" s="21"/>
      <c r="O92" s="21"/>
      <c r="P92" s="21"/>
      <c r="Q92" s="21"/>
      <c r="R92" s="21"/>
      <c r="S92" s="79"/>
      <c r="T92" s="21"/>
      <c r="U92" s="21"/>
      <c r="V92" s="21"/>
      <c r="W92" s="21"/>
      <c r="X92" s="21"/>
      <c r="Y92" s="21"/>
      <c r="Z92" s="21"/>
      <c r="AA92" s="21"/>
      <c r="AB92" s="21"/>
      <c r="AC92" s="21"/>
      <c r="AD92" s="21"/>
      <c r="AE92" s="21"/>
      <c r="AF92" s="21"/>
      <c r="AG92" s="21"/>
      <c r="AH92" s="21"/>
      <c r="AI92" s="21"/>
      <c r="AJ92" s="21"/>
      <c r="AK92" s="21"/>
      <c r="AL92" s="79"/>
    </row>
    <row r="93" spans="1:38" ht="12.75" customHeight="1">
      <c r="A93" s="20"/>
      <c r="B93" s="21"/>
      <c r="C93" s="21"/>
      <c r="D93" s="21"/>
      <c r="E93" s="21"/>
      <c r="F93" s="21"/>
      <c r="G93" s="21"/>
      <c r="H93" s="21"/>
      <c r="I93" s="21"/>
      <c r="J93" s="21"/>
      <c r="K93" s="21"/>
      <c r="L93" s="21"/>
      <c r="M93" s="21"/>
      <c r="N93" s="21"/>
      <c r="O93" s="21"/>
      <c r="P93" s="21"/>
      <c r="Q93" s="21"/>
      <c r="R93" s="21"/>
      <c r="S93" s="79"/>
      <c r="T93" s="21"/>
      <c r="U93" s="21"/>
      <c r="V93" s="21"/>
      <c r="W93" s="21"/>
      <c r="X93" s="21"/>
      <c r="Y93" s="21"/>
      <c r="Z93" s="21"/>
      <c r="AA93" s="21"/>
      <c r="AB93" s="21"/>
      <c r="AC93" s="21"/>
      <c r="AD93" s="21"/>
      <c r="AE93" s="21"/>
      <c r="AF93" s="21"/>
      <c r="AG93" s="21"/>
      <c r="AH93" s="21"/>
      <c r="AI93" s="21"/>
      <c r="AJ93" s="21"/>
      <c r="AK93" s="21"/>
      <c r="AL93" s="79"/>
    </row>
    <row r="94" spans="1:38" ht="12.75" customHeight="1">
      <c r="A94" s="20"/>
      <c r="B94" s="21"/>
      <c r="C94" s="21"/>
      <c r="D94" s="21"/>
      <c r="E94" s="21"/>
      <c r="F94" s="21"/>
      <c r="G94" s="21"/>
      <c r="H94" s="21"/>
      <c r="I94" s="21"/>
      <c r="J94" s="21"/>
      <c r="K94" s="21"/>
      <c r="L94" s="21"/>
      <c r="M94" s="21"/>
      <c r="N94" s="21"/>
      <c r="O94" s="21"/>
      <c r="P94" s="21"/>
      <c r="Q94" s="21"/>
      <c r="R94" s="21"/>
      <c r="S94" s="79"/>
      <c r="T94" s="21"/>
      <c r="U94" s="21"/>
      <c r="V94" s="21"/>
      <c r="W94" s="21"/>
      <c r="X94" s="21"/>
      <c r="Y94" s="21"/>
      <c r="Z94" s="21"/>
      <c r="AA94" s="21"/>
      <c r="AB94" s="21"/>
      <c r="AC94" s="21"/>
      <c r="AD94" s="21"/>
      <c r="AE94" s="21"/>
      <c r="AF94" s="21"/>
      <c r="AG94" s="21"/>
      <c r="AH94" s="21"/>
      <c r="AI94" s="21"/>
      <c r="AJ94" s="21"/>
      <c r="AK94" s="21"/>
      <c r="AL94" s="79"/>
    </row>
    <row r="95" spans="1:38" ht="12.75" customHeight="1">
      <c r="A95" s="20"/>
      <c r="B95" s="21"/>
      <c r="C95" s="21"/>
      <c r="D95" s="21"/>
      <c r="E95" s="21"/>
      <c r="F95" s="21"/>
      <c r="G95" s="21"/>
      <c r="H95" s="21"/>
      <c r="I95" s="21"/>
      <c r="J95" s="21"/>
      <c r="K95" s="21"/>
      <c r="L95" s="21"/>
      <c r="M95" s="21"/>
      <c r="N95" s="21"/>
      <c r="O95" s="21"/>
      <c r="P95" s="21"/>
      <c r="Q95" s="21"/>
      <c r="R95" s="21"/>
      <c r="S95" s="79"/>
      <c r="T95" s="21"/>
      <c r="U95" s="21"/>
      <c r="V95" s="21"/>
      <c r="W95" s="21"/>
      <c r="X95" s="21"/>
      <c r="Y95" s="21"/>
      <c r="Z95" s="21"/>
      <c r="AA95" s="21"/>
      <c r="AB95" s="21"/>
      <c r="AC95" s="21"/>
      <c r="AD95" s="21"/>
      <c r="AE95" s="21"/>
      <c r="AF95" s="21"/>
      <c r="AG95" s="21"/>
      <c r="AH95" s="21"/>
      <c r="AI95" s="21"/>
      <c r="AJ95" s="21"/>
      <c r="AK95" s="21"/>
      <c r="AL95" s="79"/>
    </row>
    <row r="96" spans="1:38" ht="12.75" customHeight="1">
      <c r="A96" s="20"/>
      <c r="B96" s="21"/>
      <c r="C96" s="21"/>
      <c r="D96" s="21"/>
      <c r="E96" s="21"/>
      <c r="F96" s="21"/>
      <c r="G96" s="21"/>
      <c r="H96" s="21"/>
      <c r="I96" s="21"/>
      <c r="J96" s="21"/>
      <c r="K96" s="21"/>
      <c r="L96" s="21"/>
      <c r="M96" s="21"/>
      <c r="N96" s="21"/>
      <c r="O96" s="21"/>
      <c r="P96" s="21"/>
      <c r="Q96" s="21"/>
      <c r="R96" s="21"/>
      <c r="S96" s="79"/>
      <c r="T96" s="21"/>
      <c r="U96" s="21"/>
      <c r="V96" s="21"/>
      <c r="W96" s="21"/>
      <c r="X96" s="21"/>
      <c r="Y96" s="21"/>
      <c r="Z96" s="21"/>
      <c r="AA96" s="21"/>
      <c r="AB96" s="21"/>
      <c r="AC96" s="21"/>
      <c r="AD96" s="21"/>
      <c r="AE96" s="21"/>
      <c r="AF96" s="21"/>
      <c r="AG96" s="21"/>
      <c r="AH96" s="21"/>
      <c r="AI96" s="21"/>
      <c r="AJ96" s="21"/>
      <c r="AK96" s="21"/>
      <c r="AL96" s="79"/>
    </row>
    <row r="97" spans="1:38" ht="12.75" customHeight="1">
      <c r="A97" s="20"/>
      <c r="B97" s="21"/>
      <c r="C97" s="21"/>
      <c r="D97" s="21"/>
      <c r="E97" s="21"/>
      <c r="F97" s="21"/>
      <c r="G97" s="21"/>
      <c r="H97" s="21"/>
      <c r="I97" s="21"/>
      <c r="J97" s="21"/>
      <c r="K97" s="21"/>
      <c r="L97" s="21"/>
      <c r="M97" s="21"/>
      <c r="N97" s="21"/>
      <c r="O97" s="21"/>
      <c r="P97" s="21"/>
      <c r="Q97" s="21"/>
      <c r="R97" s="21"/>
      <c r="S97" s="79"/>
      <c r="T97" s="21"/>
      <c r="U97" s="21"/>
      <c r="V97" s="21"/>
      <c r="W97" s="21"/>
      <c r="X97" s="21"/>
      <c r="Y97" s="21"/>
      <c r="Z97" s="21"/>
      <c r="AA97" s="21"/>
      <c r="AB97" s="21"/>
      <c r="AC97" s="21"/>
      <c r="AD97" s="21"/>
      <c r="AE97" s="21"/>
      <c r="AF97" s="21"/>
      <c r="AG97" s="21"/>
      <c r="AH97" s="21"/>
      <c r="AI97" s="21"/>
      <c r="AJ97" s="21"/>
      <c r="AK97" s="21"/>
      <c r="AL97" s="79"/>
    </row>
    <row r="98" spans="1:38" ht="12.75" customHeight="1">
      <c r="A98" s="20"/>
      <c r="B98" s="21"/>
      <c r="C98" s="21"/>
      <c r="D98" s="21"/>
      <c r="E98" s="21"/>
      <c r="F98" s="21"/>
      <c r="G98" s="21"/>
      <c r="H98" s="21"/>
      <c r="I98" s="21"/>
      <c r="J98" s="21"/>
      <c r="K98" s="21"/>
      <c r="L98" s="21"/>
      <c r="M98" s="21"/>
      <c r="N98" s="21"/>
      <c r="O98" s="21"/>
      <c r="P98" s="21"/>
      <c r="Q98" s="21"/>
      <c r="R98" s="21"/>
      <c r="S98" s="79"/>
      <c r="T98" s="21"/>
      <c r="U98" s="21"/>
      <c r="V98" s="21"/>
      <c r="W98" s="21"/>
      <c r="X98" s="21"/>
      <c r="Y98" s="21"/>
      <c r="Z98" s="21"/>
      <c r="AA98" s="21"/>
      <c r="AB98" s="21"/>
      <c r="AC98" s="21"/>
      <c r="AD98" s="21"/>
      <c r="AE98" s="21"/>
      <c r="AF98" s="21"/>
      <c r="AG98" s="21"/>
      <c r="AH98" s="21"/>
      <c r="AI98" s="21"/>
      <c r="AJ98" s="21"/>
      <c r="AK98" s="21"/>
      <c r="AL98" s="79"/>
    </row>
    <row r="99" spans="1:38" ht="12.75" customHeight="1">
      <c r="A99" s="20"/>
      <c r="B99" s="21"/>
      <c r="C99" s="21"/>
      <c r="D99" s="21"/>
      <c r="E99" s="21"/>
      <c r="F99" s="21"/>
      <c r="G99" s="21"/>
      <c r="H99" s="21"/>
      <c r="I99" s="21"/>
      <c r="J99" s="21"/>
      <c r="K99" s="21"/>
      <c r="L99" s="21"/>
      <c r="M99" s="21"/>
      <c r="N99" s="21"/>
      <c r="O99" s="21"/>
      <c r="P99" s="21"/>
      <c r="Q99" s="21"/>
      <c r="R99" s="21"/>
      <c r="S99" s="79"/>
      <c r="T99" s="21"/>
      <c r="U99" s="21"/>
      <c r="V99" s="21"/>
      <c r="W99" s="21"/>
      <c r="X99" s="21"/>
      <c r="Y99" s="21"/>
      <c r="Z99" s="21"/>
      <c r="AA99" s="21"/>
      <c r="AB99" s="21"/>
      <c r="AC99" s="21"/>
      <c r="AD99" s="21"/>
      <c r="AE99" s="21"/>
      <c r="AF99" s="21"/>
      <c r="AG99" s="21"/>
      <c r="AH99" s="21"/>
      <c r="AI99" s="21"/>
      <c r="AJ99" s="21"/>
      <c r="AK99" s="21"/>
      <c r="AL99" s="79"/>
    </row>
    <row r="100" spans="1:38" ht="12.75" customHeight="1">
      <c r="A100" s="20"/>
      <c r="B100" s="21"/>
      <c r="C100" s="21"/>
      <c r="D100" s="21"/>
      <c r="E100" s="21"/>
      <c r="F100" s="21"/>
      <c r="G100" s="21"/>
      <c r="H100" s="21"/>
      <c r="I100" s="21"/>
      <c r="J100" s="21"/>
      <c r="K100" s="21"/>
      <c r="L100" s="21"/>
      <c r="M100" s="21"/>
      <c r="N100" s="21"/>
      <c r="O100" s="21"/>
      <c r="P100" s="21"/>
      <c r="Q100" s="21"/>
      <c r="R100" s="21"/>
      <c r="S100" s="79"/>
      <c r="T100" s="21"/>
      <c r="U100" s="21"/>
      <c r="V100" s="21"/>
      <c r="W100" s="21"/>
      <c r="X100" s="21"/>
      <c r="Y100" s="21"/>
      <c r="Z100" s="21"/>
      <c r="AA100" s="21"/>
      <c r="AB100" s="21"/>
      <c r="AC100" s="21"/>
      <c r="AD100" s="21"/>
      <c r="AE100" s="21"/>
      <c r="AF100" s="21"/>
      <c r="AG100" s="21"/>
      <c r="AH100" s="21"/>
      <c r="AI100" s="21"/>
      <c r="AJ100" s="21"/>
      <c r="AK100" s="21"/>
      <c r="AL100" s="79"/>
    </row>
    <row r="101" spans="1:38" ht="12.75" customHeight="1">
      <c r="A101" s="20"/>
      <c r="B101" s="21"/>
      <c r="C101" s="21"/>
      <c r="D101" s="21"/>
      <c r="E101" s="21"/>
      <c r="F101" s="21"/>
      <c r="G101" s="21"/>
      <c r="H101" s="21"/>
      <c r="I101" s="21"/>
      <c r="J101" s="21"/>
      <c r="K101" s="21"/>
      <c r="L101" s="21"/>
      <c r="M101" s="21"/>
      <c r="N101" s="21"/>
      <c r="O101" s="21"/>
      <c r="P101" s="21"/>
      <c r="Q101" s="21"/>
      <c r="R101" s="21"/>
      <c r="S101" s="79"/>
      <c r="T101" s="21"/>
      <c r="U101" s="21"/>
      <c r="V101" s="21"/>
      <c r="W101" s="21"/>
      <c r="X101" s="21"/>
      <c r="Y101" s="21"/>
      <c r="Z101" s="21"/>
      <c r="AA101" s="21"/>
      <c r="AB101" s="21"/>
      <c r="AC101" s="21"/>
      <c r="AD101" s="21"/>
      <c r="AE101" s="21"/>
      <c r="AF101" s="21"/>
      <c r="AG101" s="21"/>
      <c r="AH101" s="21"/>
      <c r="AI101" s="21"/>
      <c r="AJ101" s="21"/>
      <c r="AK101" s="21"/>
      <c r="AL101" s="79"/>
    </row>
    <row r="102" spans="1:38" ht="12.75" customHeight="1">
      <c r="A102" s="20"/>
      <c r="B102" s="21"/>
      <c r="C102" s="21"/>
      <c r="D102" s="21"/>
      <c r="E102" s="21"/>
      <c r="F102" s="21"/>
      <c r="G102" s="21"/>
      <c r="H102" s="21"/>
      <c r="I102" s="21"/>
      <c r="J102" s="21"/>
      <c r="K102" s="21"/>
      <c r="L102" s="21"/>
      <c r="M102" s="21"/>
      <c r="N102" s="21"/>
      <c r="O102" s="21"/>
      <c r="P102" s="21"/>
      <c r="Q102" s="21"/>
      <c r="R102" s="21"/>
      <c r="S102" s="79"/>
      <c r="T102" s="21"/>
      <c r="U102" s="21"/>
      <c r="V102" s="21"/>
      <c r="W102" s="21"/>
      <c r="X102" s="21"/>
      <c r="Y102" s="21"/>
      <c r="Z102" s="21"/>
      <c r="AA102" s="21"/>
      <c r="AB102" s="21"/>
      <c r="AC102" s="21"/>
      <c r="AD102" s="21"/>
      <c r="AE102" s="21"/>
      <c r="AF102" s="21"/>
      <c r="AG102" s="21"/>
      <c r="AH102" s="21"/>
      <c r="AI102" s="21"/>
      <c r="AJ102" s="21"/>
      <c r="AK102" s="21"/>
      <c r="AL102" s="79"/>
    </row>
    <row r="103" spans="1:38" ht="12.75" customHeight="1">
      <c r="A103" s="20"/>
      <c r="B103" s="21"/>
      <c r="C103" s="21"/>
      <c r="D103" s="21"/>
      <c r="E103" s="21"/>
      <c r="F103" s="21"/>
      <c r="G103" s="21"/>
      <c r="H103" s="21"/>
      <c r="I103" s="21"/>
      <c r="J103" s="21"/>
      <c r="K103" s="21"/>
      <c r="L103" s="21"/>
      <c r="M103" s="21"/>
      <c r="N103" s="21"/>
      <c r="O103" s="21"/>
      <c r="P103" s="21"/>
      <c r="Q103" s="21"/>
      <c r="R103" s="21"/>
      <c r="S103" s="79"/>
      <c r="T103" s="21"/>
      <c r="U103" s="21"/>
      <c r="V103" s="21"/>
      <c r="W103" s="21"/>
      <c r="X103" s="21"/>
      <c r="Y103" s="21"/>
      <c r="Z103" s="21"/>
      <c r="AA103" s="21"/>
      <c r="AB103" s="21"/>
      <c r="AC103" s="21"/>
      <c r="AD103" s="21"/>
      <c r="AE103" s="21"/>
      <c r="AF103" s="21"/>
      <c r="AG103" s="21"/>
      <c r="AH103" s="21"/>
      <c r="AI103" s="21"/>
      <c r="AJ103" s="21"/>
      <c r="AK103" s="21"/>
      <c r="AL103" s="79"/>
    </row>
    <row r="104" spans="1:38" ht="12.75" customHeight="1">
      <c r="A104" s="20"/>
      <c r="B104" s="21"/>
      <c r="C104" s="21"/>
      <c r="D104" s="21"/>
      <c r="E104" s="21"/>
      <c r="F104" s="21"/>
      <c r="G104" s="21"/>
      <c r="H104" s="21"/>
      <c r="I104" s="21"/>
      <c r="J104" s="21"/>
      <c r="K104" s="21"/>
      <c r="L104" s="21"/>
      <c r="M104" s="21"/>
      <c r="N104" s="21"/>
      <c r="O104" s="21"/>
      <c r="P104" s="21"/>
      <c r="Q104" s="21"/>
      <c r="R104" s="21"/>
      <c r="S104" s="79"/>
      <c r="T104" s="21"/>
      <c r="U104" s="21"/>
      <c r="V104" s="21"/>
      <c r="W104" s="21"/>
      <c r="X104" s="21"/>
      <c r="Y104" s="21"/>
      <c r="Z104" s="21"/>
      <c r="AA104" s="21"/>
      <c r="AB104" s="21"/>
      <c r="AC104" s="21"/>
      <c r="AD104" s="21"/>
      <c r="AE104" s="21"/>
      <c r="AF104" s="21"/>
      <c r="AG104" s="21"/>
      <c r="AH104" s="21"/>
      <c r="AI104" s="21"/>
      <c r="AJ104" s="21"/>
      <c r="AK104" s="21"/>
      <c r="AL104" s="79"/>
    </row>
    <row r="105" spans="1:38" ht="12.75" customHeight="1">
      <c r="A105" s="20"/>
      <c r="B105" s="21"/>
      <c r="C105" s="21"/>
      <c r="D105" s="21"/>
      <c r="E105" s="21"/>
      <c r="F105" s="21"/>
      <c r="G105" s="21"/>
      <c r="H105" s="21"/>
      <c r="I105" s="21"/>
      <c r="J105" s="21"/>
      <c r="K105" s="21"/>
      <c r="L105" s="21"/>
      <c r="M105" s="21"/>
      <c r="N105" s="21"/>
      <c r="O105" s="21"/>
      <c r="P105" s="21"/>
      <c r="Q105" s="21"/>
      <c r="R105" s="21"/>
      <c r="S105" s="79"/>
      <c r="T105" s="21"/>
      <c r="U105" s="21"/>
      <c r="V105" s="21"/>
      <c r="W105" s="21"/>
      <c r="X105" s="21"/>
      <c r="Y105" s="21"/>
      <c r="Z105" s="21"/>
      <c r="AA105" s="21"/>
      <c r="AB105" s="21"/>
      <c r="AC105" s="21"/>
      <c r="AD105" s="21"/>
      <c r="AE105" s="21"/>
      <c r="AF105" s="21"/>
      <c r="AG105" s="21"/>
      <c r="AH105" s="21"/>
      <c r="AI105" s="21"/>
      <c r="AJ105" s="21"/>
      <c r="AK105" s="21"/>
      <c r="AL105" s="79"/>
    </row>
    <row r="106" spans="1:38" ht="12.75" customHeight="1">
      <c r="A106" s="20"/>
      <c r="B106" s="21"/>
      <c r="C106" s="21"/>
      <c r="D106" s="21"/>
      <c r="E106" s="21"/>
      <c r="F106" s="21"/>
      <c r="G106" s="21"/>
      <c r="H106" s="21"/>
      <c r="I106" s="21"/>
      <c r="J106" s="21"/>
      <c r="K106" s="21"/>
      <c r="L106" s="21"/>
      <c r="M106" s="21"/>
      <c r="N106" s="21"/>
      <c r="O106" s="21"/>
      <c r="P106" s="21"/>
      <c r="Q106" s="21"/>
      <c r="R106" s="21"/>
      <c r="S106" s="79"/>
      <c r="T106" s="21"/>
      <c r="U106" s="21"/>
      <c r="V106" s="21"/>
      <c r="W106" s="21"/>
      <c r="X106" s="21"/>
      <c r="Y106" s="21"/>
      <c r="Z106" s="21"/>
      <c r="AA106" s="21"/>
      <c r="AB106" s="21"/>
      <c r="AC106" s="21"/>
      <c r="AD106" s="21"/>
      <c r="AE106" s="21"/>
      <c r="AF106" s="21"/>
      <c r="AG106" s="21"/>
      <c r="AH106" s="21"/>
      <c r="AI106" s="21"/>
      <c r="AJ106" s="21"/>
      <c r="AK106" s="21"/>
      <c r="AL106" s="79"/>
    </row>
    <row r="107" spans="1:38" ht="12.75" customHeight="1">
      <c r="A107" s="20"/>
      <c r="B107" s="21"/>
      <c r="C107" s="21"/>
      <c r="D107" s="21"/>
      <c r="E107" s="21"/>
      <c r="F107" s="21"/>
      <c r="G107" s="21"/>
      <c r="H107" s="21"/>
      <c r="I107" s="21"/>
      <c r="J107" s="21"/>
      <c r="K107" s="21"/>
      <c r="L107" s="21"/>
      <c r="M107" s="21"/>
      <c r="N107" s="21"/>
      <c r="O107" s="21"/>
      <c r="P107" s="21"/>
      <c r="Q107" s="21"/>
      <c r="R107" s="21"/>
      <c r="S107" s="79"/>
      <c r="T107" s="21"/>
      <c r="U107" s="21"/>
      <c r="V107" s="21"/>
      <c r="W107" s="21"/>
      <c r="X107" s="21"/>
      <c r="Y107" s="21"/>
      <c r="Z107" s="21"/>
      <c r="AA107" s="21"/>
      <c r="AB107" s="21"/>
      <c r="AC107" s="21"/>
      <c r="AD107" s="21"/>
      <c r="AE107" s="21"/>
      <c r="AF107" s="21"/>
      <c r="AG107" s="21"/>
      <c r="AH107" s="21"/>
      <c r="AI107" s="21"/>
      <c r="AJ107" s="21"/>
      <c r="AK107" s="21"/>
      <c r="AL107" s="79"/>
    </row>
    <row r="108" spans="1:38" ht="12.75" customHeight="1">
      <c r="A108" s="20"/>
      <c r="B108" s="21"/>
      <c r="C108" s="21"/>
      <c r="D108" s="21"/>
      <c r="E108" s="21"/>
      <c r="F108" s="21"/>
      <c r="G108" s="21"/>
      <c r="H108" s="21"/>
      <c r="I108" s="21"/>
      <c r="J108" s="21"/>
      <c r="K108" s="21"/>
      <c r="L108" s="21"/>
      <c r="M108" s="21"/>
      <c r="N108" s="21"/>
      <c r="O108" s="21"/>
      <c r="P108" s="21"/>
      <c r="Q108" s="21"/>
      <c r="R108" s="21"/>
      <c r="S108" s="79"/>
      <c r="T108" s="21"/>
      <c r="U108" s="21"/>
      <c r="V108" s="21"/>
      <c r="W108" s="21"/>
      <c r="X108" s="21"/>
      <c r="Y108" s="21"/>
      <c r="Z108" s="21"/>
      <c r="AA108" s="21"/>
      <c r="AB108" s="21"/>
      <c r="AC108" s="21"/>
      <c r="AD108" s="21"/>
      <c r="AE108" s="21"/>
      <c r="AF108" s="21"/>
      <c r="AG108" s="21"/>
      <c r="AH108" s="21"/>
      <c r="AI108" s="21"/>
      <c r="AJ108" s="21"/>
      <c r="AK108" s="21"/>
      <c r="AL108" s="79"/>
    </row>
    <row r="109" spans="1:38" ht="12.75" customHeight="1">
      <c r="A109" s="20"/>
      <c r="B109" s="21"/>
      <c r="C109" s="21"/>
      <c r="D109" s="21"/>
      <c r="E109" s="21"/>
      <c r="F109" s="21"/>
      <c r="G109" s="21"/>
      <c r="H109" s="21"/>
      <c r="I109" s="21"/>
      <c r="J109" s="21"/>
      <c r="K109" s="21"/>
      <c r="L109" s="21"/>
      <c r="M109" s="21"/>
      <c r="N109" s="21"/>
      <c r="O109" s="21"/>
      <c r="P109" s="21"/>
      <c r="Q109" s="21"/>
      <c r="R109" s="21"/>
      <c r="S109" s="79"/>
      <c r="T109" s="21"/>
      <c r="U109" s="21"/>
      <c r="V109" s="21"/>
      <c r="W109" s="21"/>
      <c r="X109" s="21"/>
      <c r="Y109" s="21"/>
      <c r="Z109" s="21"/>
      <c r="AA109" s="21"/>
      <c r="AB109" s="21"/>
      <c r="AC109" s="21"/>
      <c r="AD109" s="21"/>
      <c r="AE109" s="21"/>
      <c r="AF109" s="21"/>
      <c r="AG109" s="21"/>
      <c r="AH109" s="21"/>
      <c r="AI109" s="21"/>
      <c r="AJ109" s="21"/>
      <c r="AK109" s="21"/>
      <c r="AL109" s="79"/>
    </row>
    <row r="110" spans="1:38" ht="12.75" customHeight="1">
      <c r="A110" s="20"/>
      <c r="B110" s="21"/>
      <c r="C110" s="21"/>
      <c r="D110" s="21"/>
      <c r="E110" s="21"/>
      <c r="F110" s="21"/>
      <c r="G110" s="21"/>
      <c r="H110" s="21"/>
      <c r="I110" s="21"/>
      <c r="J110" s="21"/>
      <c r="K110" s="21"/>
      <c r="L110" s="21"/>
      <c r="M110" s="21"/>
      <c r="N110" s="21"/>
      <c r="O110" s="21"/>
      <c r="P110" s="21"/>
      <c r="Q110" s="21"/>
      <c r="R110" s="21"/>
      <c r="S110" s="79"/>
      <c r="T110" s="21"/>
      <c r="U110" s="21"/>
      <c r="V110" s="21"/>
      <c r="W110" s="21"/>
      <c r="X110" s="21"/>
      <c r="Y110" s="21"/>
      <c r="Z110" s="21"/>
      <c r="AA110" s="21"/>
      <c r="AB110" s="21"/>
      <c r="AC110" s="21"/>
      <c r="AD110" s="21"/>
      <c r="AE110" s="21"/>
      <c r="AF110" s="21"/>
      <c r="AG110" s="21"/>
      <c r="AH110" s="21"/>
      <c r="AI110" s="21"/>
      <c r="AJ110" s="21"/>
      <c r="AK110" s="21"/>
      <c r="AL110" s="79"/>
    </row>
    <row r="111" spans="1:38" ht="12.75" customHeight="1">
      <c r="A111" s="20"/>
      <c r="B111" s="21"/>
      <c r="C111" s="21"/>
      <c r="D111" s="21"/>
      <c r="E111" s="21"/>
      <c r="F111" s="21"/>
      <c r="G111" s="21"/>
      <c r="H111" s="21"/>
      <c r="I111" s="21"/>
      <c r="J111" s="21"/>
      <c r="K111" s="21"/>
      <c r="L111" s="21"/>
      <c r="M111" s="21"/>
      <c r="N111" s="21"/>
      <c r="O111" s="21"/>
      <c r="P111" s="21"/>
      <c r="Q111" s="21"/>
      <c r="R111" s="21"/>
      <c r="S111" s="79"/>
      <c r="T111" s="21"/>
      <c r="U111" s="21"/>
      <c r="V111" s="21"/>
      <c r="W111" s="21"/>
      <c r="X111" s="21"/>
      <c r="Y111" s="21"/>
      <c r="Z111" s="21"/>
      <c r="AA111" s="21"/>
      <c r="AB111" s="21"/>
      <c r="AC111" s="21"/>
      <c r="AD111" s="21"/>
      <c r="AE111" s="21"/>
      <c r="AF111" s="21"/>
      <c r="AG111" s="21"/>
      <c r="AH111" s="21"/>
      <c r="AI111" s="21"/>
      <c r="AJ111" s="21"/>
      <c r="AK111" s="21"/>
      <c r="AL111" s="79"/>
    </row>
    <row r="112" spans="1:38" ht="12.75" customHeight="1">
      <c r="A112" s="20"/>
      <c r="B112" s="21"/>
      <c r="C112" s="21"/>
      <c r="D112" s="21"/>
      <c r="E112" s="21"/>
      <c r="F112" s="21"/>
      <c r="G112" s="21"/>
      <c r="H112" s="21"/>
      <c r="I112" s="21"/>
      <c r="J112" s="21"/>
      <c r="K112" s="21"/>
      <c r="L112" s="21"/>
      <c r="M112" s="21"/>
      <c r="N112" s="21"/>
      <c r="O112" s="21"/>
      <c r="P112" s="21"/>
      <c r="Q112" s="21"/>
      <c r="R112" s="21"/>
      <c r="S112" s="79"/>
      <c r="T112" s="21"/>
      <c r="U112" s="21"/>
      <c r="V112" s="21"/>
      <c r="W112" s="21"/>
      <c r="X112" s="21"/>
      <c r="Y112" s="21"/>
      <c r="Z112" s="21"/>
      <c r="AA112" s="21"/>
      <c r="AB112" s="21"/>
      <c r="AC112" s="21"/>
      <c r="AD112" s="21"/>
      <c r="AE112" s="21"/>
      <c r="AF112" s="21"/>
      <c r="AG112" s="21"/>
      <c r="AH112" s="21"/>
      <c r="AI112" s="21"/>
      <c r="AJ112" s="21"/>
      <c r="AK112" s="21"/>
      <c r="AL112" s="79"/>
    </row>
    <row r="113" spans="1:38" ht="12.75" customHeight="1">
      <c r="A113" s="20"/>
      <c r="B113" s="21"/>
      <c r="C113" s="21"/>
      <c r="D113" s="21"/>
      <c r="E113" s="21"/>
      <c r="F113" s="21"/>
      <c r="G113" s="21"/>
      <c r="H113" s="21"/>
      <c r="I113" s="21"/>
      <c r="J113" s="21"/>
      <c r="K113" s="21"/>
      <c r="L113" s="21"/>
      <c r="M113" s="21"/>
      <c r="N113" s="21"/>
      <c r="O113" s="21"/>
      <c r="P113" s="21"/>
      <c r="Q113" s="21"/>
      <c r="R113" s="21"/>
      <c r="S113" s="79"/>
      <c r="T113" s="21"/>
      <c r="U113" s="21"/>
      <c r="V113" s="21"/>
      <c r="W113" s="21"/>
      <c r="X113" s="21"/>
      <c r="Y113" s="21"/>
      <c r="Z113" s="21"/>
      <c r="AA113" s="21"/>
      <c r="AB113" s="21"/>
      <c r="AC113" s="21"/>
      <c r="AD113" s="21"/>
      <c r="AE113" s="21"/>
      <c r="AF113" s="21"/>
      <c r="AG113" s="21"/>
      <c r="AH113" s="21"/>
      <c r="AI113" s="21"/>
      <c r="AJ113" s="21"/>
      <c r="AK113" s="21"/>
      <c r="AL113" s="79"/>
    </row>
    <row r="114" spans="1:38" ht="12.75" customHeight="1">
      <c r="A114" s="20"/>
      <c r="B114" s="21"/>
      <c r="C114" s="21"/>
      <c r="D114" s="21"/>
      <c r="E114" s="21"/>
      <c r="F114" s="21"/>
      <c r="G114" s="21"/>
      <c r="H114" s="21"/>
      <c r="I114" s="21"/>
      <c r="J114" s="21"/>
      <c r="K114" s="21"/>
      <c r="L114" s="21"/>
      <c r="M114" s="21"/>
      <c r="N114" s="21"/>
      <c r="O114" s="21"/>
      <c r="P114" s="21"/>
      <c r="Q114" s="21"/>
      <c r="R114" s="21"/>
      <c r="S114" s="79"/>
      <c r="T114" s="21"/>
      <c r="U114" s="21"/>
      <c r="V114" s="21"/>
      <c r="W114" s="21"/>
      <c r="X114" s="21"/>
      <c r="Y114" s="21"/>
      <c r="Z114" s="21"/>
      <c r="AA114" s="21"/>
      <c r="AB114" s="21"/>
      <c r="AC114" s="21"/>
      <c r="AD114" s="21"/>
      <c r="AE114" s="21"/>
      <c r="AF114" s="21"/>
      <c r="AG114" s="21"/>
      <c r="AH114" s="21"/>
      <c r="AI114" s="21"/>
      <c r="AJ114" s="21"/>
      <c r="AK114" s="21"/>
      <c r="AL114" s="79"/>
    </row>
    <row r="115" spans="1:38" ht="12.75" customHeight="1">
      <c r="A115" s="20"/>
      <c r="B115" s="21"/>
      <c r="C115" s="21"/>
      <c r="D115" s="21"/>
      <c r="E115" s="21"/>
      <c r="F115" s="21"/>
      <c r="G115" s="21"/>
      <c r="H115" s="21"/>
      <c r="I115" s="21"/>
      <c r="J115" s="21"/>
      <c r="K115" s="21"/>
      <c r="L115" s="21"/>
      <c r="M115" s="21"/>
      <c r="N115" s="21"/>
      <c r="O115" s="21"/>
      <c r="P115" s="21"/>
      <c r="Q115" s="21"/>
      <c r="R115" s="21"/>
      <c r="S115" s="79"/>
      <c r="T115" s="21"/>
      <c r="U115" s="21"/>
      <c r="V115" s="21"/>
      <c r="W115" s="21"/>
      <c r="X115" s="21"/>
      <c r="Y115" s="21"/>
      <c r="Z115" s="21"/>
      <c r="AA115" s="21"/>
      <c r="AB115" s="21"/>
      <c r="AC115" s="21"/>
      <c r="AD115" s="21"/>
      <c r="AE115" s="21"/>
      <c r="AF115" s="21"/>
      <c r="AG115" s="21"/>
      <c r="AH115" s="21"/>
      <c r="AI115" s="21"/>
      <c r="AJ115" s="21"/>
      <c r="AK115" s="21"/>
      <c r="AL115" s="79"/>
    </row>
    <row r="116" spans="1:38" ht="12.75" customHeight="1">
      <c r="A116" s="20"/>
      <c r="B116" s="21"/>
      <c r="C116" s="21"/>
      <c r="D116" s="21"/>
      <c r="E116" s="21"/>
      <c r="F116" s="21"/>
      <c r="G116" s="21"/>
      <c r="H116" s="21"/>
      <c r="I116" s="21"/>
      <c r="J116" s="21"/>
      <c r="K116" s="21"/>
      <c r="L116" s="21"/>
      <c r="M116" s="21"/>
      <c r="N116" s="21"/>
      <c r="O116" s="21"/>
      <c r="P116" s="21"/>
      <c r="Q116" s="21"/>
      <c r="R116" s="21"/>
      <c r="S116" s="79"/>
      <c r="T116" s="21"/>
      <c r="U116" s="21"/>
      <c r="V116" s="21"/>
      <c r="W116" s="21"/>
      <c r="X116" s="21"/>
      <c r="Y116" s="21"/>
      <c r="Z116" s="21"/>
      <c r="AA116" s="21"/>
      <c r="AB116" s="21"/>
      <c r="AC116" s="21"/>
      <c r="AD116" s="21"/>
      <c r="AE116" s="21"/>
      <c r="AF116" s="21"/>
      <c r="AG116" s="21"/>
      <c r="AH116" s="21"/>
      <c r="AI116" s="21"/>
      <c r="AJ116" s="21"/>
      <c r="AK116" s="21"/>
      <c r="AL116" s="79"/>
    </row>
    <row r="117" spans="1:38" ht="12.75" customHeight="1">
      <c r="A117" s="20"/>
      <c r="B117" s="21"/>
      <c r="C117" s="21"/>
      <c r="D117" s="21"/>
      <c r="E117" s="21"/>
      <c r="F117" s="21"/>
      <c r="G117" s="21"/>
      <c r="H117" s="21"/>
      <c r="I117" s="21"/>
      <c r="J117" s="21"/>
      <c r="K117" s="21"/>
      <c r="L117" s="21"/>
      <c r="M117" s="21"/>
      <c r="N117" s="21"/>
      <c r="O117" s="21"/>
      <c r="P117" s="21"/>
      <c r="Q117" s="21"/>
      <c r="R117" s="21"/>
      <c r="S117" s="79"/>
      <c r="T117" s="21"/>
      <c r="U117" s="21"/>
      <c r="V117" s="21"/>
      <c r="W117" s="21"/>
      <c r="X117" s="21"/>
      <c r="Y117" s="21"/>
      <c r="Z117" s="21"/>
      <c r="AA117" s="21"/>
      <c r="AB117" s="21"/>
      <c r="AC117" s="21"/>
      <c r="AD117" s="21"/>
      <c r="AE117" s="21"/>
      <c r="AF117" s="21"/>
      <c r="AG117" s="21"/>
      <c r="AH117" s="21"/>
      <c r="AI117" s="21"/>
      <c r="AJ117" s="21"/>
      <c r="AK117" s="21"/>
      <c r="AL117" s="79"/>
    </row>
    <row r="118" spans="1:38" ht="12.75" customHeight="1">
      <c r="A118" s="20"/>
      <c r="B118" s="21"/>
      <c r="C118" s="21"/>
      <c r="D118" s="21"/>
      <c r="E118" s="21"/>
      <c r="F118" s="21"/>
      <c r="G118" s="21"/>
      <c r="H118" s="21"/>
      <c r="I118" s="21"/>
      <c r="J118" s="21"/>
      <c r="K118" s="21"/>
      <c r="L118" s="21"/>
      <c r="M118" s="21"/>
      <c r="N118" s="21"/>
      <c r="O118" s="21"/>
      <c r="P118" s="21"/>
      <c r="Q118" s="21"/>
      <c r="R118" s="21"/>
      <c r="S118" s="79"/>
      <c r="T118" s="21"/>
      <c r="U118" s="21"/>
      <c r="V118" s="21"/>
      <c r="W118" s="21"/>
      <c r="X118" s="21"/>
      <c r="Y118" s="21"/>
      <c r="Z118" s="21"/>
      <c r="AA118" s="21"/>
      <c r="AB118" s="21"/>
      <c r="AC118" s="21"/>
      <c r="AD118" s="21"/>
      <c r="AE118" s="21"/>
      <c r="AF118" s="21"/>
      <c r="AG118" s="21"/>
      <c r="AH118" s="21"/>
      <c r="AI118" s="21"/>
      <c r="AJ118" s="21"/>
      <c r="AK118" s="21"/>
      <c r="AL118" s="79"/>
    </row>
    <row r="119" spans="1:38" ht="12.75" customHeight="1">
      <c r="A119" s="20"/>
      <c r="B119" s="21"/>
      <c r="C119" s="21"/>
      <c r="D119" s="21"/>
      <c r="E119" s="21"/>
      <c r="F119" s="21"/>
      <c r="G119" s="21"/>
      <c r="H119" s="21"/>
      <c r="I119" s="21"/>
      <c r="J119" s="21"/>
      <c r="K119" s="21"/>
      <c r="L119" s="21"/>
      <c r="M119" s="21"/>
      <c r="N119" s="21"/>
      <c r="O119" s="21"/>
      <c r="P119" s="21"/>
      <c r="Q119" s="21"/>
      <c r="R119" s="21"/>
      <c r="S119" s="79"/>
      <c r="T119" s="21"/>
      <c r="U119" s="21"/>
      <c r="V119" s="21"/>
      <c r="W119" s="21"/>
      <c r="X119" s="21"/>
      <c r="Y119" s="21"/>
      <c r="Z119" s="21"/>
      <c r="AA119" s="21"/>
      <c r="AB119" s="21"/>
      <c r="AC119" s="21"/>
      <c r="AD119" s="21"/>
      <c r="AE119" s="21"/>
      <c r="AF119" s="21"/>
      <c r="AG119" s="21"/>
      <c r="AH119" s="21"/>
      <c r="AI119" s="21"/>
      <c r="AJ119" s="21"/>
      <c r="AK119" s="21"/>
      <c r="AL119" s="79"/>
    </row>
    <row r="120" spans="1:38" ht="12.75" customHeight="1">
      <c r="A120" s="20"/>
      <c r="B120" s="21"/>
      <c r="C120" s="21"/>
      <c r="D120" s="21"/>
      <c r="E120" s="21"/>
      <c r="F120" s="21"/>
      <c r="G120" s="21"/>
      <c r="H120" s="21"/>
      <c r="I120" s="21"/>
      <c r="J120" s="21"/>
      <c r="K120" s="21"/>
      <c r="L120" s="21"/>
      <c r="M120" s="21"/>
      <c r="N120" s="21"/>
      <c r="O120" s="21"/>
      <c r="P120" s="21"/>
      <c r="Q120" s="21"/>
      <c r="R120" s="21"/>
      <c r="S120" s="79"/>
      <c r="T120" s="21"/>
      <c r="U120" s="21"/>
      <c r="V120" s="21"/>
      <c r="W120" s="21"/>
      <c r="X120" s="21"/>
      <c r="Y120" s="21"/>
      <c r="Z120" s="21"/>
      <c r="AA120" s="21"/>
      <c r="AB120" s="21"/>
      <c r="AC120" s="21"/>
      <c r="AD120" s="21"/>
      <c r="AE120" s="21"/>
      <c r="AF120" s="21"/>
      <c r="AG120" s="21"/>
      <c r="AH120" s="21"/>
      <c r="AI120" s="21"/>
      <c r="AJ120" s="21"/>
      <c r="AK120" s="21"/>
      <c r="AL120" s="79"/>
    </row>
    <row r="121" spans="1:38" ht="12.75" customHeight="1">
      <c r="A121" s="20"/>
      <c r="B121" s="21"/>
      <c r="C121" s="21"/>
      <c r="D121" s="21"/>
      <c r="E121" s="21"/>
      <c r="F121" s="21"/>
      <c r="G121" s="21"/>
      <c r="H121" s="21"/>
      <c r="I121" s="21"/>
      <c r="J121" s="21"/>
      <c r="K121" s="21"/>
      <c r="L121" s="21"/>
      <c r="M121" s="21"/>
      <c r="N121" s="21"/>
      <c r="O121" s="21"/>
      <c r="P121" s="21"/>
      <c r="Q121" s="21"/>
      <c r="R121" s="21"/>
      <c r="S121" s="79"/>
      <c r="T121" s="21"/>
      <c r="U121" s="21"/>
      <c r="V121" s="21"/>
      <c r="W121" s="21"/>
      <c r="X121" s="21"/>
      <c r="Y121" s="21"/>
      <c r="Z121" s="21"/>
      <c r="AA121" s="21"/>
      <c r="AB121" s="21"/>
      <c r="AC121" s="21"/>
      <c r="AD121" s="21"/>
      <c r="AE121" s="21"/>
      <c r="AF121" s="21"/>
      <c r="AG121" s="21"/>
      <c r="AH121" s="21"/>
      <c r="AI121" s="21"/>
      <c r="AJ121" s="21"/>
      <c r="AK121" s="21"/>
      <c r="AL121" s="79"/>
    </row>
    <row r="122" spans="1:38" ht="12.75" customHeight="1">
      <c r="A122" s="20"/>
      <c r="B122" s="21"/>
      <c r="C122" s="21"/>
      <c r="D122" s="21"/>
      <c r="E122" s="21"/>
      <c r="F122" s="21"/>
      <c r="G122" s="21"/>
      <c r="H122" s="21"/>
      <c r="I122" s="21"/>
      <c r="J122" s="21"/>
      <c r="K122" s="21"/>
      <c r="L122" s="21"/>
      <c r="M122" s="21"/>
      <c r="N122" s="21"/>
      <c r="O122" s="21"/>
      <c r="P122" s="21"/>
      <c r="Q122" s="21"/>
      <c r="R122" s="21"/>
      <c r="S122" s="79"/>
      <c r="T122" s="21"/>
      <c r="U122" s="21"/>
      <c r="V122" s="21"/>
      <c r="W122" s="21"/>
      <c r="X122" s="21"/>
      <c r="Y122" s="21"/>
      <c r="Z122" s="21"/>
      <c r="AA122" s="21"/>
      <c r="AB122" s="21"/>
      <c r="AC122" s="21"/>
      <c r="AD122" s="21"/>
      <c r="AE122" s="21"/>
      <c r="AF122" s="21"/>
      <c r="AG122" s="21"/>
      <c r="AH122" s="21"/>
      <c r="AI122" s="21"/>
      <c r="AJ122" s="21"/>
      <c r="AK122" s="21"/>
      <c r="AL122" s="79"/>
    </row>
    <row r="123" spans="1:38" ht="12.75" customHeight="1">
      <c r="A123" s="20"/>
      <c r="B123" s="21"/>
      <c r="C123" s="21"/>
      <c r="D123" s="21"/>
      <c r="E123" s="21"/>
      <c r="F123" s="21"/>
      <c r="G123" s="21"/>
      <c r="H123" s="21"/>
      <c r="I123" s="21"/>
      <c r="J123" s="21"/>
      <c r="K123" s="21"/>
      <c r="L123" s="21"/>
      <c r="M123" s="21"/>
      <c r="N123" s="21"/>
      <c r="O123" s="21"/>
      <c r="P123" s="21"/>
      <c r="Q123" s="21"/>
      <c r="R123" s="21"/>
      <c r="S123" s="79"/>
      <c r="T123" s="21"/>
      <c r="U123" s="21"/>
      <c r="V123" s="21"/>
      <c r="W123" s="21"/>
      <c r="X123" s="21"/>
      <c r="Y123" s="21"/>
      <c r="Z123" s="21"/>
      <c r="AA123" s="21"/>
      <c r="AB123" s="21"/>
      <c r="AC123" s="21"/>
      <c r="AD123" s="21"/>
      <c r="AE123" s="21"/>
      <c r="AF123" s="21"/>
      <c r="AG123" s="21"/>
      <c r="AH123" s="21"/>
      <c r="AI123" s="21"/>
      <c r="AJ123" s="21"/>
      <c r="AK123" s="21"/>
      <c r="AL123" s="79"/>
    </row>
    <row r="124" spans="1:38" ht="12.75" customHeight="1">
      <c r="A124" s="20"/>
      <c r="B124" s="21"/>
      <c r="C124" s="21"/>
      <c r="D124" s="21"/>
      <c r="E124" s="21"/>
      <c r="F124" s="21"/>
      <c r="G124" s="21"/>
      <c r="H124" s="21"/>
      <c r="I124" s="21"/>
      <c r="J124" s="21"/>
      <c r="K124" s="21"/>
      <c r="L124" s="21"/>
      <c r="M124" s="21"/>
      <c r="N124" s="21"/>
      <c r="O124" s="21"/>
      <c r="P124" s="21"/>
      <c r="Q124" s="21"/>
      <c r="R124" s="21"/>
      <c r="S124" s="79"/>
      <c r="T124" s="21"/>
      <c r="U124" s="21"/>
      <c r="V124" s="21"/>
      <c r="W124" s="21"/>
      <c r="X124" s="21"/>
      <c r="Y124" s="21"/>
      <c r="Z124" s="21"/>
      <c r="AA124" s="21"/>
      <c r="AB124" s="21"/>
      <c r="AC124" s="21"/>
      <c r="AD124" s="21"/>
      <c r="AE124" s="21"/>
      <c r="AF124" s="21"/>
      <c r="AG124" s="21"/>
      <c r="AH124" s="21"/>
      <c r="AI124" s="21"/>
      <c r="AJ124" s="21"/>
      <c r="AK124" s="21"/>
      <c r="AL124" s="79"/>
    </row>
    <row r="125" spans="1:38" ht="12.75" customHeight="1">
      <c r="A125" s="20"/>
      <c r="B125" s="21"/>
      <c r="C125" s="21"/>
      <c r="D125" s="21"/>
      <c r="E125" s="21"/>
      <c r="F125" s="21"/>
      <c r="G125" s="21"/>
      <c r="H125" s="21"/>
      <c r="I125" s="21"/>
      <c r="J125" s="21"/>
      <c r="K125" s="21"/>
      <c r="L125" s="21"/>
      <c r="M125" s="21"/>
      <c r="N125" s="21"/>
      <c r="O125" s="21"/>
      <c r="P125" s="21"/>
      <c r="Q125" s="21"/>
      <c r="R125" s="21"/>
      <c r="S125" s="79"/>
      <c r="T125" s="21"/>
      <c r="U125" s="21"/>
      <c r="V125" s="21"/>
      <c r="W125" s="21"/>
      <c r="X125" s="21"/>
      <c r="Y125" s="21"/>
      <c r="Z125" s="21"/>
      <c r="AA125" s="21"/>
      <c r="AB125" s="21"/>
      <c r="AC125" s="21"/>
      <c r="AD125" s="21"/>
      <c r="AE125" s="21"/>
      <c r="AF125" s="21"/>
      <c r="AG125" s="21"/>
      <c r="AH125" s="21"/>
      <c r="AI125" s="21"/>
      <c r="AJ125" s="21"/>
      <c r="AK125" s="21"/>
      <c r="AL125" s="79"/>
    </row>
    <row r="126" spans="1:38" ht="12.75" customHeight="1">
      <c r="A126" s="20"/>
      <c r="B126" s="21"/>
      <c r="C126" s="21"/>
      <c r="D126" s="21"/>
      <c r="E126" s="21"/>
      <c r="F126" s="21"/>
      <c r="G126" s="21"/>
      <c r="H126" s="21"/>
      <c r="I126" s="21"/>
      <c r="J126" s="21"/>
      <c r="K126" s="21"/>
      <c r="L126" s="21"/>
      <c r="M126" s="21"/>
      <c r="N126" s="21"/>
      <c r="O126" s="21"/>
      <c r="P126" s="21"/>
      <c r="Q126" s="21"/>
      <c r="R126" s="21"/>
      <c r="S126" s="79"/>
      <c r="T126" s="21"/>
      <c r="U126" s="21"/>
      <c r="V126" s="21"/>
      <c r="W126" s="21"/>
      <c r="X126" s="21"/>
      <c r="Y126" s="21"/>
      <c r="Z126" s="21"/>
      <c r="AA126" s="21"/>
      <c r="AB126" s="21"/>
      <c r="AC126" s="21"/>
      <c r="AD126" s="21"/>
      <c r="AE126" s="21"/>
      <c r="AF126" s="21"/>
      <c r="AG126" s="21"/>
      <c r="AH126" s="21"/>
      <c r="AI126" s="21"/>
      <c r="AJ126" s="21"/>
      <c r="AK126" s="21"/>
      <c r="AL126" s="79"/>
    </row>
    <row r="127" spans="1:38" ht="12.75" customHeight="1">
      <c r="A127" s="20"/>
      <c r="B127" s="21"/>
      <c r="C127" s="21"/>
      <c r="D127" s="21"/>
      <c r="E127" s="21"/>
      <c r="F127" s="21"/>
      <c r="G127" s="21"/>
      <c r="H127" s="21"/>
      <c r="I127" s="21"/>
      <c r="J127" s="21"/>
      <c r="K127" s="21"/>
      <c r="L127" s="21"/>
      <c r="M127" s="21"/>
      <c r="N127" s="21"/>
      <c r="O127" s="21"/>
      <c r="P127" s="21"/>
      <c r="Q127" s="21"/>
      <c r="R127" s="21"/>
      <c r="S127" s="79"/>
      <c r="T127" s="21"/>
      <c r="U127" s="21"/>
      <c r="V127" s="21"/>
      <c r="W127" s="21"/>
      <c r="X127" s="21"/>
      <c r="Y127" s="21"/>
      <c r="Z127" s="21"/>
      <c r="AA127" s="21"/>
      <c r="AB127" s="21"/>
      <c r="AC127" s="21"/>
      <c r="AD127" s="21"/>
      <c r="AE127" s="21"/>
      <c r="AF127" s="21"/>
      <c r="AG127" s="21"/>
      <c r="AH127" s="21"/>
      <c r="AI127" s="21"/>
      <c r="AJ127" s="21"/>
      <c r="AK127" s="21"/>
      <c r="AL127" s="79"/>
    </row>
    <row r="128" spans="1:38" ht="12.75" customHeight="1">
      <c r="A128" s="20"/>
      <c r="B128" s="21"/>
      <c r="C128" s="21"/>
      <c r="D128" s="21"/>
      <c r="E128" s="21"/>
      <c r="F128" s="21"/>
      <c r="G128" s="21"/>
      <c r="H128" s="21"/>
      <c r="I128" s="21"/>
      <c r="J128" s="21"/>
      <c r="K128" s="21"/>
      <c r="L128" s="21"/>
      <c r="M128" s="21"/>
      <c r="N128" s="21"/>
      <c r="O128" s="21"/>
      <c r="P128" s="21"/>
      <c r="Q128" s="21"/>
      <c r="R128" s="21"/>
      <c r="S128" s="79"/>
      <c r="T128" s="21"/>
      <c r="U128" s="21"/>
      <c r="V128" s="21"/>
      <c r="W128" s="21"/>
      <c r="X128" s="21"/>
      <c r="Y128" s="21"/>
      <c r="Z128" s="21"/>
      <c r="AA128" s="21"/>
      <c r="AB128" s="21"/>
      <c r="AC128" s="21"/>
      <c r="AD128" s="21"/>
      <c r="AE128" s="21"/>
      <c r="AF128" s="21"/>
      <c r="AG128" s="21"/>
      <c r="AH128" s="21"/>
      <c r="AI128" s="21"/>
      <c r="AJ128" s="21"/>
      <c r="AK128" s="21"/>
      <c r="AL128" s="79"/>
    </row>
    <row r="129" spans="1:38" ht="12.75" customHeight="1">
      <c r="A129" s="20"/>
      <c r="B129" s="21"/>
      <c r="C129" s="21"/>
      <c r="D129" s="21"/>
      <c r="E129" s="21"/>
      <c r="F129" s="21"/>
      <c r="G129" s="21"/>
      <c r="H129" s="21"/>
      <c r="I129" s="21"/>
      <c r="J129" s="21"/>
      <c r="K129" s="21"/>
      <c r="L129" s="21"/>
      <c r="M129" s="21"/>
      <c r="N129" s="21"/>
      <c r="O129" s="21"/>
      <c r="P129" s="21"/>
      <c r="Q129" s="21"/>
      <c r="R129" s="21"/>
      <c r="S129" s="79"/>
      <c r="T129" s="21"/>
      <c r="U129" s="21"/>
      <c r="V129" s="21"/>
      <c r="W129" s="21"/>
      <c r="X129" s="21"/>
      <c r="Y129" s="21"/>
      <c r="Z129" s="21"/>
      <c r="AA129" s="21"/>
      <c r="AB129" s="21"/>
      <c r="AC129" s="21"/>
      <c r="AD129" s="21"/>
      <c r="AE129" s="21"/>
      <c r="AF129" s="21"/>
      <c r="AG129" s="21"/>
      <c r="AH129" s="21"/>
      <c r="AI129" s="21"/>
      <c r="AJ129" s="21"/>
      <c r="AK129" s="21"/>
      <c r="AL129" s="79"/>
    </row>
    <row r="130" spans="1:38" ht="12.75" customHeight="1">
      <c r="A130" s="20"/>
      <c r="B130" s="21"/>
      <c r="C130" s="21"/>
      <c r="D130" s="21"/>
      <c r="E130" s="21"/>
      <c r="F130" s="21"/>
      <c r="G130" s="21"/>
      <c r="H130" s="21"/>
      <c r="I130" s="21"/>
      <c r="J130" s="21"/>
      <c r="K130" s="21"/>
      <c r="L130" s="21"/>
      <c r="M130" s="21"/>
      <c r="N130" s="21"/>
      <c r="O130" s="21"/>
      <c r="P130" s="21"/>
      <c r="Q130" s="21"/>
      <c r="R130" s="21"/>
      <c r="S130" s="79"/>
      <c r="T130" s="21"/>
      <c r="U130" s="21"/>
      <c r="V130" s="21"/>
      <c r="W130" s="21"/>
      <c r="X130" s="21"/>
      <c r="Y130" s="21"/>
      <c r="Z130" s="21"/>
      <c r="AA130" s="21"/>
      <c r="AB130" s="21"/>
      <c r="AC130" s="21"/>
      <c r="AD130" s="21"/>
      <c r="AE130" s="21"/>
      <c r="AF130" s="21"/>
      <c r="AG130" s="21"/>
      <c r="AH130" s="21"/>
      <c r="AI130" s="21"/>
      <c r="AJ130" s="21"/>
      <c r="AK130" s="21"/>
      <c r="AL130" s="79"/>
    </row>
    <row r="131" spans="1:38" ht="12.75" customHeight="1">
      <c r="A131" s="20"/>
      <c r="B131" s="21"/>
      <c r="C131" s="21"/>
      <c r="D131" s="21"/>
      <c r="E131" s="21"/>
      <c r="F131" s="21"/>
      <c r="G131" s="21"/>
      <c r="H131" s="21"/>
      <c r="I131" s="21"/>
      <c r="J131" s="21"/>
      <c r="K131" s="21"/>
      <c r="L131" s="21"/>
      <c r="M131" s="21"/>
      <c r="N131" s="21"/>
      <c r="O131" s="21"/>
      <c r="P131" s="21"/>
      <c r="Q131" s="21"/>
      <c r="R131" s="21"/>
      <c r="S131" s="79"/>
      <c r="T131" s="21"/>
      <c r="U131" s="21"/>
      <c r="V131" s="21"/>
      <c r="W131" s="21"/>
      <c r="X131" s="21"/>
      <c r="Y131" s="21"/>
      <c r="Z131" s="21"/>
      <c r="AA131" s="21"/>
      <c r="AB131" s="21"/>
      <c r="AC131" s="21"/>
      <c r="AD131" s="21"/>
      <c r="AE131" s="21"/>
      <c r="AF131" s="21"/>
      <c r="AG131" s="21"/>
      <c r="AH131" s="21"/>
      <c r="AI131" s="21"/>
      <c r="AJ131" s="21"/>
      <c r="AK131" s="21"/>
      <c r="AL131" s="79"/>
    </row>
    <row r="132" spans="1:38" ht="12.75" customHeight="1">
      <c r="A132" s="20"/>
      <c r="B132" s="21"/>
      <c r="C132" s="21"/>
      <c r="D132" s="21"/>
      <c r="E132" s="21"/>
      <c r="F132" s="21"/>
      <c r="G132" s="21"/>
      <c r="H132" s="21"/>
      <c r="I132" s="21"/>
      <c r="J132" s="21"/>
      <c r="K132" s="21"/>
      <c r="L132" s="21"/>
      <c r="M132" s="21"/>
      <c r="N132" s="21"/>
      <c r="O132" s="21"/>
      <c r="P132" s="21"/>
      <c r="Q132" s="21"/>
      <c r="R132" s="21"/>
      <c r="S132" s="79"/>
      <c r="T132" s="21"/>
      <c r="U132" s="21"/>
      <c r="V132" s="21"/>
      <c r="W132" s="21"/>
      <c r="X132" s="21"/>
      <c r="Y132" s="21"/>
      <c r="Z132" s="21"/>
      <c r="AA132" s="21"/>
      <c r="AB132" s="21"/>
      <c r="AC132" s="21"/>
      <c r="AD132" s="21"/>
      <c r="AE132" s="21"/>
      <c r="AF132" s="21"/>
      <c r="AG132" s="21"/>
      <c r="AH132" s="21"/>
      <c r="AI132" s="21"/>
      <c r="AJ132" s="21"/>
      <c r="AK132" s="21"/>
      <c r="AL132" s="79"/>
    </row>
    <row r="133" spans="1:38" ht="12.75" customHeight="1">
      <c r="A133" s="20"/>
      <c r="B133" s="21"/>
      <c r="C133" s="21"/>
      <c r="D133" s="21"/>
      <c r="E133" s="21"/>
      <c r="F133" s="21"/>
      <c r="G133" s="21"/>
      <c r="H133" s="21"/>
      <c r="I133" s="21"/>
      <c r="J133" s="21"/>
      <c r="K133" s="21"/>
      <c r="L133" s="21"/>
      <c r="M133" s="21"/>
      <c r="N133" s="21"/>
      <c r="O133" s="21"/>
      <c r="P133" s="21"/>
      <c r="Q133" s="21"/>
      <c r="R133" s="21"/>
      <c r="S133" s="79"/>
      <c r="T133" s="21"/>
      <c r="U133" s="21"/>
      <c r="V133" s="21"/>
      <c r="W133" s="21"/>
      <c r="X133" s="21"/>
      <c r="Y133" s="21"/>
      <c r="Z133" s="21"/>
      <c r="AA133" s="21"/>
      <c r="AB133" s="21"/>
      <c r="AC133" s="21"/>
      <c r="AD133" s="21"/>
      <c r="AE133" s="21"/>
      <c r="AF133" s="21"/>
      <c r="AG133" s="21"/>
      <c r="AH133" s="21"/>
      <c r="AI133" s="21"/>
      <c r="AJ133" s="21"/>
      <c r="AK133" s="21"/>
      <c r="AL133" s="79"/>
    </row>
    <row r="134" spans="1:38" ht="12.75" customHeight="1">
      <c r="A134" s="20"/>
      <c r="B134" s="21"/>
      <c r="C134" s="21"/>
      <c r="D134" s="21"/>
      <c r="E134" s="21"/>
      <c r="F134" s="21"/>
      <c r="G134" s="21"/>
      <c r="H134" s="21"/>
      <c r="I134" s="21"/>
      <c r="J134" s="21"/>
      <c r="K134" s="21"/>
      <c r="L134" s="21"/>
      <c r="M134" s="21"/>
      <c r="N134" s="21"/>
      <c r="O134" s="21"/>
      <c r="P134" s="21"/>
      <c r="Q134" s="21"/>
      <c r="R134" s="21"/>
      <c r="S134" s="79"/>
      <c r="T134" s="21"/>
      <c r="U134" s="21"/>
      <c r="V134" s="21"/>
      <c r="W134" s="21"/>
      <c r="X134" s="21"/>
      <c r="Y134" s="21"/>
      <c r="Z134" s="21"/>
      <c r="AA134" s="21"/>
      <c r="AB134" s="21"/>
      <c r="AC134" s="21"/>
      <c r="AD134" s="21"/>
      <c r="AE134" s="21"/>
      <c r="AF134" s="21"/>
      <c r="AG134" s="21"/>
      <c r="AH134" s="21"/>
      <c r="AI134" s="21"/>
      <c r="AJ134" s="21"/>
      <c r="AK134" s="21"/>
      <c r="AL134" s="79"/>
    </row>
    <row r="135" spans="1:38" ht="12.75" customHeight="1">
      <c r="A135" s="20"/>
      <c r="B135" s="21"/>
      <c r="C135" s="21"/>
      <c r="D135" s="21"/>
      <c r="E135" s="21"/>
      <c r="F135" s="21"/>
      <c r="G135" s="21"/>
      <c r="H135" s="21"/>
      <c r="I135" s="21"/>
      <c r="J135" s="21"/>
      <c r="K135" s="21"/>
      <c r="L135" s="21"/>
      <c r="M135" s="21"/>
      <c r="N135" s="21"/>
      <c r="O135" s="21"/>
      <c r="P135" s="21"/>
      <c r="Q135" s="21"/>
      <c r="R135" s="21"/>
      <c r="S135" s="79"/>
      <c r="T135" s="21"/>
      <c r="U135" s="21"/>
      <c r="V135" s="21"/>
      <c r="W135" s="21"/>
      <c r="X135" s="21"/>
      <c r="Y135" s="21"/>
      <c r="Z135" s="21"/>
      <c r="AA135" s="21"/>
      <c r="AB135" s="21"/>
      <c r="AC135" s="21"/>
      <c r="AD135" s="21"/>
      <c r="AE135" s="21"/>
      <c r="AF135" s="21"/>
      <c r="AG135" s="21"/>
      <c r="AH135" s="21"/>
      <c r="AI135" s="21"/>
      <c r="AJ135" s="21"/>
      <c r="AK135" s="21"/>
      <c r="AL135" s="79"/>
    </row>
    <row r="136" spans="1:38" ht="12.75" customHeight="1">
      <c r="A136" s="20"/>
      <c r="B136" s="21"/>
      <c r="C136" s="21"/>
      <c r="D136" s="21"/>
      <c r="E136" s="21"/>
      <c r="F136" s="21"/>
      <c r="G136" s="21"/>
      <c r="H136" s="21"/>
      <c r="I136" s="21"/>
      <c r="J136" s="21"/>
      <c r="K136" s="21"/>
      <c r="L136" s="21"/>
      <c r="M136" s="21"/>
      <c r="N136" s="21"/>
      <c r="O136" s="21"/>
      <c r="P136" s="21"/>
      <c r="Q136" s="21"/>
      <c r="R136" s="21"/>
      <c r="S136" s="79"/>
      <c r="T136" s="21"/>
      <c r="U136" s="21"/>
      <c r="V136" s="21"/>
      <c r="W136" s="21"/>
      <c r="X136" s="21"/>
      <c r="Y136" s="21"/>
      <c r="Z136" s="21"/>
      <c r="AA136" s="21"/>
      <c r="AB136" s="21"/>
      <c r="AC136" s="21"/>
      <c r="AD136" s="21"/>
      <c r="AE136" s="21"/>
      <c r="AF136" s="21"/>
      <c r="AG136" s="21"/>
      <c r="AH136" s="21"/>
      <c r="AI136" s="21"/>
      <c r="AJ136" s="21"/>
      <c r="AK136" s="21"/>
      <c r="AL136" s="79"/>
    </row>
    <row r="137" spans="1:38" ht="12.75" customHeight="1">
      <c r="A137" s="20"/>
      <c r="B137" s="21"/>
      <c r="C137" s="21"/>
      <c r="D137" s="21"/>
      <c r="E137" s="21"/>
      <c r="F137" s="21"/>
      <c r="G137" s="21"/>
      <c r="H137" s="21"/>
      <c r="I137" s="21"/>
      <c r="J137" s="21"/>
      <c r="K137" s="21"/>
      <c r="L137" s="21"/>
      <c r="M137" s="21"/>
      <c r="N137" s="21"/>
      <c r="O137" s="21"/>
      <c r="P137" s="21"/>
      <c r="Q137" s="21"/>
      <c r="R137" s="21"/>
      <c r="S137" s="79"/>
      <c r="T137" s="21"/>
      <c r="U137" s="21"/>
      <c r="V137" s="21"/>
      <c r="W137" s="21"/>
      <c r="X137" s="21"/>
      <c r="Y137" s="21"/>
      <c r="Z137" s="21"/>
      <c r="AA137" s="21"/>
      <c r="AB137" s="21"/>
      <c r="AC137" s="21"/>
      <c r="AD137" s="21"/>
      <c r="AE137" s="21"/>
      <c r="AF137" s="21"/>
      <c r="AG137" s="21"/>
      <c r="AH137" s="21"/>
      <c r="AI137" s="21"/>
      <c r="AJ137" s="21"/>
      <c r="AK137" s="21"/>
      <c r="AL137" s="79"/>
    </row>
    <row r="138" spans="1:38" ht="12.75" customHeight="1">
      <c r="A138" s="20"/>
      <c r="B138" s="21"/>
      <c r="C138" s="21"/>
      <c r="D138" s="21"/>
      <c r="E138" s="21"/>
      <c r="F138" s="21"/>
      <c r="G138" s="21"/>
      <c r="H138" s="21"/>
      <c r="I138" s="21"/>
      <c r="J138" s="21"/>
      <c r="K138" s="21"/>
      <c r="L138" s="21"/>
      <c r="M138" s="21"/>
      <c r="N138" s="21"/>
      <c r="O138" s="21"/>
      <c r="P138" s="21"/>
      <c r="Q138" s="21"/>
      <c r="R138" s="21"/>
      <c r="S138" s="79"/>
      <c r="T138" s="21"/>
      <c r="U138" s="21"/>
      <c r="V138" s="21"/>
      <c r="W138" s="21"/>
      <c r="X138" s="21"/>
      <c r="Y138" s="21"/>
      <c r="Z138" s="21"/>
      <c r="AA138" s="21"/>
      <c r="AB138" s="21"/>
      <c r="AC138" s="21"/>
      <c r="AD138" s="21"/>
      <c r="AE138" s="21"/>
      <c r="AF138" s="21"/>
      <c r="AG138" s="21"/>
      <c r="AH138" s="21"/>
      <c r="AI138" s="21"/>
      <c r="AJ138" s="21"/>
      <c r="AK138" s="21"/>
      <c r="AL138" s="79"/>
    </row>
    <row r="139" spans="1:38" ht="12.75" customHeight="1">
      <c r="A139" s="20"/>
      <c r="B139" s="21"/>
      <c r="C139" s="21"/>
      <c r="D139" s="21"/>
      <c r="E139" s="21"/>
      <c r="F139" s="21"/>
      <c r="G139" s="21"/>
      <c r="H139" s="21"/>
      <c r="I139" s="21"/>
      <c r="J139" s="21"/>
      <c r="K139" s="21"/>
      <c r="L139" s="21"/>
      <c r="M139" s="21"/>
      <c r="N139" s="21"/>
      <c r="O139" s="21"/>
      <c r="P139" s="21"/>
      <c r="Q139" s="21"/>
      <c r="R139" s="21"/>
      <c r="S139" s="79"/>
      <c r="T139" s="21"/>
      <c r="U139" s="21"/>
      <c r="V139" s="21"/>
      <c r="W139" s="21"/>
      <c r="X139" s="21"/>
      <c r="Y139" s="21"/>
      <c r="Z139" s="21"/>
      <c r="AA139" s="21"/>
      <c r="AB139" s="21"/>
      <c r="AC139" s="21"/>
      <c r="AD139" s="21"/>
      <c r="AE139" s="21"/>
      <c r="AF139" s="21"/>
      <c r="AG139" s="21"/>
      <c r="AH139" s="21"/>
      <c r="AI139" s="21"/>
      <c r="AJ139" s="21"/>
      <c r="AK139" s="21"/>
      <c r="AL139" s="79"/>
    </row>
    <row r="140" spans="1:38" ht="12.75" customHeight="1">
      <c r="A140" s="20"/>
      <c r="B140" s="21"/>
      <c r="C140" s="21"/>
      <c r="D140" s="21"/>
      <c r="E140" s="21"/>
      <c r="F140" s="21"/>
      <c r="G140" s="21"/>
      <c r="H140" s="21"/>
      <c r="I140" s="21"/>
      <c r="J140" s="21"/>
      <c r="K140" s="21"/>
      <c r="L140" s="21"/>
      <c r="M140" s="21"/>
      <c r="N140" s="21"/>
      <c r="O140" s="21"/>
      <c r="P140" s="21"/>
      <c r="Q140" s="21"/>
      <c r="R140" s="21"/>
      <c r="S140" s="79"/>
      <c r="T140" s="21"/>
      <c r="U140" s="21"/>
      <c r="V140" s="21"/>
      <c r="W140" s="21"/>
      <c r="X140" s="21"/>
      <c r="Y140" s="21"/>
      <c r="Z140" s="21"/>
      <c r="AA140" s="21"/>
      <c r="AB140" s="21"/>
      <c r="AC140" s="21"/>
      <c r="AD140" s="21"/>
      <c r="AE140" s="21"/>
      <c r="AF140" s="21"/>
      <c r="AG140" s="21"/>
      <c r="AH140" s="21"/>
      <c r="AI140" s="21"/>
      <c r="AJ140" s="21"/>
      <c r="AK140" s="21"/>
      <c r="AL140" s="79"/>
    </row>
    <row r="141" spans="1:38" ht="12.75" customHeight="1">
      <c r="A141" s="20"/>
      <c r="B141" s="21"/>
      <c r="C141" s="21"/>
      <c r="D141" s="21"/>
      <c r="E141" s="21"/>
      <c r="F141" s="21"/>
      <c r="G141" s="21"/>
      <c r="H141" s="21"/>
      <c r="I141" s="21"/>
      <c r="J141" s="21"/>
      <c r="K141" s="21"/>
      <c r="L141" s="21"/>
      <c r="M141" s="21"/>
      <c r="N141" s="21"/>
      <c r="O141" s="21"/>
      <c r="P141" s="21"/>
      <c r="Q141" s="21"/>
      <c r="R141" s="21"/>
      <c r="S141" s="79"/>
      <c r="T141" s="21"/>
      <c r="U141" s="21"/>
      <c r="V141" s="21"/>
      <c r="W141" s="21"/>
      <c r="X141" s="21"/>
      <c r="Y141" s="21"/>
      <c r="Z141" s="21"/>
      <c r="AA141" s="21"/>
      <c r="AB141" s="21"/>
      <c r="AC141" s="21"/>
      <c r="AD141" s="21"/>
      <c r="AE141" s="21"/>
      <c r="AF141" s="21"/>
      <c r="AG141" s="21"/>
      <c r="AH141" s="21"/>
      <c r="AI141" s="21"/>
      <c r="AJ141" s="21"/>
      <c r="AK141" s="21"/>
      <c r="AL141" s="79"/>
    </row>
    <row r="142" spans="1:38" ht="12.75" customHeight="1">
      <c r="A142" s="20"/>
      <c r="B142" s="21"/>
      <c r="C142" s="21"/>
      <c r="D142" s="21"/>
      <c r="E142" s="21"/>
      <c r="F142" s="21"/>
      <c r="G142" s="21"/>
      <c r="H142" s="21"/>
      <c r="I142" s="21"/>
      <c r="J142" s="21"/>
      <c r="K142" s="21"/>
      <c r="L142" s="21"/>
      <c r="M142" s="21"/>
      <c r="N142" s="21"/>
      <c r="O142" s="21"/>
      <c r="P142" s="21"/>
      <c r="Q142" s="21"/>
      <c r="R142" s="21"/>
      <c r="S142" s="79"/>
      <c r="T142" s="21"/>
      <c r="U142" s="21"/>
      <c r="V142" s="21"/>
      <c r="W142" s="21"/>
      <c r="X142" s="21"/>
      <c r="Y142" s="21"/>
      <c r="Z142" s="21"/>
      <c r="AA142" s="21"/>
      <c r="AB142" s="21"/>
      <c r="AC142" s="21"/>
      <c r="AD142" s="21"/>
      <c r="AE142" s="21"/>
      <c r="AF142" s="21"/>
      <c r="AG142" s="21"/>
      <c r="AH142" s="21"/>
      <c r="AI142" s="21"/>
      <c r="AJ142" s="21"/>
      <c r="AK142" s="21"/>
      <c r="AL142" s="79"/>
    </row>
    <row r="143" spans="1:38" ht="12.75" customHeight="1">
      <c r="A143" s="20"/>
      <c r="B143" s="21"/>
      <c r="C143" s="21"/>
      <c r="D143" s="21"/>
      <c r="E143" s="21"/>
      <c r="F143" s="21"/>
      <c r="G143" s="21"/>
      <c r="H143" s="21"/>
      <c r="I143" s="21"/>
      <c r="J143" s="21"/>
      <c r="K143" s="21"/>
      <c r="L143" s="21"/>
      <c r="M143" s="21"/>
      <c r="N143" s="21"/>
      <c r="O143" s="21"/>
      <c r="P143" s="21"/>
      <c r="Q143" s="21"/>
      <c r="R143" s="21"/>
      <c r="S143" s="79"/>
      <c r="T143" s="21"/>
      <c r="U143" s="21"/>
      <c r="V143" s="21"/>
      <c r="W143" s="21"/>
      <c r="X143" s="21"/>
      <c r="Y143" s="21"/>
      <c r="Z143" s="21"/>
      <c r="AA143" s="21"/>
      <c r="AB143" s="21"/>
      <c r="AC143" s="21"/>
      <c r="AD143" s="21"/>
      <c r="AE143" s="21"/>
      <c r="AF143" s="21"/>
      <c r="AG143" s="21"/>
      <c r="AH143" s="21"/>
      <c r="AI143" s="21"/>
      <c r="AJ143" s="21"/>
      <c r="AK143" s="21"/>
      <c r="AL143" s="79"/>
    </row>
    <row r="144" spans="1:38" ht="12.75" customHeight="1">
      <c r="A144" s="20"/>
      <c r="B144" s="21"/>
      <c r="C144" s="21"/>
      <c r="D144" s="21"/>
      <c r="E144" s="21"/>
      <c r="F144" s="21"/>
      <c r="G144" s="21"/>
      <c r="H144" s="21"/>
      <c r="I144" s="21"/>
      <c r="J144" s="21"/>
      <c r="K144" s="21"/>
      <c r="L144" s="21"/>
      <c r="M144" s="21"/>
      <c r="N144" s="21"/>
      <c r="O144" s="21"/>
      <c r="P144" s="21"/>
      <c r="Q144" s="21"/>
      <c r="R144" s="21"/>
      <c r="S144" s="79"/>
      <c r="T144" s="21"/>
      <c r="U144" s="21"/>
      <c r="V144" s="21"/>
      <c r="W144" s="21"/>
      <c r="X144" s="21"/>
      <c r="Y144" s="21"/>
      <c r="Z144" s="21"/>
      <c r="AA144" s="21"/>
      <c r="AB144" s="21"/>
      <c r="AC144" s="21"/>
      <c r="AD144" s="21"/>
      <c r="AE144" s="21"/>
      <c r="AF144" s="21"/>
      <c r="AG144" s="21"/>
      <c r="AH144" s="21"/>
      <c r="AI144" s="21"/>
      <c r="AJ144" s="21"/>
      <c r="AK144" s="21"/>
      <c r="AL144" s="79"/>
    </row>
    <row r="145" spans="1:38" ht="12.75" customHeight="1">
      <c r="A145" s="20"/>
      <c r="B145" s="21"/>
      <c r="C145" s="21"/>
      <c r="D145" s="21"/>
      <c r="E145" s="21"/>
      <c r="F145" s="21"/>
      <c r="G145" s="21"/>
      <c r="H145" s="21"/>
      <c r="I145" s="21"/>
      <c r="J145" s="21"/>
      <c r="K145" s="21"/>
      <c r="L145" s="21"/>
      <c r="M145" s="21"/>
      <c r="N145" s="21"/>
      <c r="O145" s="21"/>
      <c r="P145" s="21"/>
      <c r="Q145" s="21"/>
      <c r="R145" s="21"/>
      <c r="S145" s="79"/>
      <c r="T145" s="21"/>
      <c r="U145" s="21"/>
      <c r="V145" s="21"/>
      <c r="W145" s="21"/>
      <c r="X145" s="21"/>
      <c r="Y145" s="21"/>
      <c r="Z145" s="21"/>
      <c r="AA145" s="21"/>
      <c r="AB145" s="21"/>
      <c r="AC145" s="21"/>
      <c r="AD145" s="21"/>
      <c r="AE145" s="21"/>
      <c r="AF145" s="21"/>
      <c r="AG145" s="21"/>
      <c r="AH145" s="21"/>
      <c r="AI145" s="21"/>
      <c r="AJ145" s="21"/>
      <c r="AK145" s="21"/>
      <c r="AL145" s="79"/>
    </row>
    <row r="146" spans="1:38" ht="12.75" customHeight="1">
      <c r="A146" s="20"/>
      <c r="B146" s="21"/>
      <c r="C146" s="21"/>
      <c r="D146" s="21"/>
      <c r="E146" s="21"/>
      <c r="F146" s="21"/>
      <c r="G146" s="21"/>
      <c r="H146" s="21"/>
      <c r="I146" s="21"/>
      <c r="J146" s="21"/>
      <c r="K146" s="21"/>
      <c r="L146" s="21"/>
      <c r="M146" s="21"/>
      <c r="N146" s="21"/>
      <c r="O146" s="21"/>
      <c r="P146" s="21"/>
      <c r="Q146" s="21"/>
      <c r="R146" s="21"/>
      <c r="S146" s="79"/>
      <c r="T146" s="21"/>
      <c r="U146" s="21"/>
      <c r="V146" s="21"/>
      <c r="W146" s="21"/>
      <c r="X146" s="21"/>
      <c r="Y146" s="21"/>
      <c r="Z146" s="21"/>
      <c r="AA146" s="21"/>
      <c r="AB146" s="21"/>
      <c r="AC146" s="21"/>
      <c r="AD146" s="21"/>
      <c r="AE146" s="21"/>
      <c r="AF146" s="21"/>
      <c r="AG146" s="21"/>
      <c r="AH146" s="21"/>
      <c r="AI146" s="21"/>
      <c r="AJ146" s="21"/>
      <c r="AK146" s="21"/>
      <c r="AL146" s="79"/>
    </row>
    <row r="147" spans="1:38" ht="12.75" customHeight="1">
      <c r="A147" s="20"/>
      <c r="B147" s="21"/>
      <c r="C147" s="21"/>
      <c r="D147" s="21"/>
      <c r="E147" s="21"/>
      <c r="F147" s="21"/>
      <c r="G147" s="21"/>
      <c r="H147" s="21"/>
      <c r="I147" s="21"/>
      <c r="J147" s="21"/>
      <c r="K147" s="21"/>
      <c r="L147" s="21"/>
      <c r="M147" s="21"/>
      <c r="N147" s="21"/>
      <c r="O147" s="21"/>
      <c r="P147" s="21"/>
      <c r="Q147" s="21"/>
      <c r="R147" s="21"/>
      <c r="S147" s="79"/>
      <c r="T147" s="21"/>
      <c r="U147" s="21"/>
      <c r="V147" s="21"/>
      <c r="W147" s="21"/>
      <c r="X147" s="21"/>
      <c r="Y147" s="21"/>
      <c r="Z147" s="21"/>
      <c r="AA147" s="21"/>
      <c r="AB147" s="21"/>
      <c r="AC147" s="21"/>
      <c r="AD147" s="21"/>
      <c r="AE147" s="21"/>
      <c r="AF147" s="21"/>
      <c r="AG147" s="21"/>
      <c r="AH147" s="21"/>
      <c r="AI147" s="21"/>
      <c r="AJ147" s="21"/>
      <c r="AK147" s="21"/>
      <c r="AL147" s="79"/>
    </row>
    <row r="148" spans="1:38" ht="12.75" customHeight="1">
      <c r="A148" s="20"/>
      <c r="B148" s="21"/>
      <c r="C148" s="21"/>
      <c r="D148" s="21"/>
      <c r="E148" s="21"/>
      <c r="F148" s="21"/>
      <c r="G148" s="21"/>
      <c r="H148" s="21"/>
      <c r="I148" s="21"/>
      <c r="J148" s="21"/>
      <c r="K148" s="21"/>
      <c r="L148" s="21"/>
      <c r="M148" s="21"/>
      <c r="N148" s="21"/>
      <c r="O148" s="21"/>
      <c r="P148" s="21"/>
      <c r="Q148" s="21"/>
      <c r="R148" s="21"/>
      <c r="S148" s="79"/>
      <c r="T148" s="21"/>
      <c r="U148" s="21"/>
      <c r="V148" s="21"/>
      <c r="W148" s="21"/>
      <c r="X148" s="21"/>
      <c r="Y148" s="21"/>
      <c r="Z148" s="21"/>
      <c r="AA148" s="21"/>
      <c r="AB148" s="21"/>
      <c r="AC148" s="21"/>
      <c r="AD148" s="21"/>
      <c r="AE148" s="21"/>
      <c r="AF148" s="21"/>
      <c r="AG148" s="21"/>
      <c r="AH148" s="21"/>
      <c r="AI148" s="21"/>
      <c r="AJ148" s="21"/>
      <c r="AK148" s="21"/>
      <c r="AL148" s="79"/>
    </row>
    <row r="149" spans="1:38" ht="12.75" customHeight="1">
      <c r="A149" s="20"/>
      <c r="B149" s="21"/>
      <c r="C149" s="21"/>
      <c r="D149" s="21"/>
      <c r="E149" s="21"/>
      <c r="F149" s="21"/>
      <c r="G149" s="21"/>
      <c r="H149" s="21"/>
      <c r="I149" s="21"/>
      <c r="J149" s="21"/>
      <c r="K149" s="21"/>
      <c r="L149" s="21"/>
      <c r="M149" s="21"/>
      <c r="N149" s="21"/>
      <c r="O149" s="21"/>
      <c r="P149" s="21"/>
      <c r="Q149" s="21"/>
      <c r="R149" s="21"/>
      <c r="S149" s="79"/>
      <c r="T149" s="21"/>
      <c r="U149" s="21"/>
      <c r="V149" s="21"/>
      <c r="W149" s="21"/>
      <c r="X149" s="21"/>
      <c r="Y149" s="21"/>
      <c r="Z149" s="21"/>
      <c r="AA149" s="21"/>
      <c r="AB149" s="21"/>
      <c r="AC149" s="21"/>
      <c r="AD149" s="21"/>
      <c r="AE149" s="21"/>
      <c r="AF149" s="21"/>
      <c r="AG149" s="21"/>
      <c r="AH149" s="21"/>
      <c r="AI149" s="21"/>
      <c r="AJ149" s="21"/>
      <c r="AK149" s="21"/>
      <c r="AL149" s="79"/>
    </row>
    <row r="150" spans="1:38" ht="12.75" customHeight="1">
      <c r="A150" s="20"/>
      <c r="B150" s="21"/>
      <c r="C150" s="21"/>
      <c r="D150" s="21"/>
      <c r="E150" s="21"/>
      <c r="F150" s="21"/>
      <c r="G150" s="21"/>
      <c r="H150" s="21"/>
      <c r="I150" s="21"/>
      <c r="J150" s="21"/>
      <c r="K150" s="21"/>
      <c r="L150" s="21"/>
      <c r="M150" s="21"/>
      <c r="N150" s="21"/>
      <c r="O150" s="21"/>
      <c r="P150" s="21"/>
      <c r="Q150" s="21"/>
      <c r="R150" s="21"/>
      <c r="S150" s="79"/>
      <c r="T150" s="21"/>
      <c r="U150" s="21"/>
      <c r="V150" s="21"/>
      <c r="W150" s="21"/>
      <c r="X150" s="21"/>
      <c r="Y150" s="21"/>
      <c r="Z150" s="21"/>
      <c r="AA150" s="21"/>
      <c r="AB150" s="21"/>
      <c r="AC150" s="21"/>
      <c r="AD150" s="21"/>
      <c r="AE150" s="21"/>
      <c r="AF150" s="21"/>
      <c r="AG150" s="21"/>
      <c r="AH150" s="21"/>
      <c r="AI150" s="21"/>
      <c r="AJ150" s="21"/>
      <c r="AK150" s="21"/>
      <c r="AL150" s="79"/>
    </row>
    <row r="151" spans="1:38" ht="12.75" customHeight="1">
      <c r="A151" s="20"/>
      <c r="B151" s="21"/>
      <c r="C151" s="21"/>
      <c r="D151" s="21"/>
      <c r="E151" s="21"/>
      <c r="F151" s="21"/>
      <c r="G151" s="21"/>
      <c r="H151" s="21"/>
      <c r="I151" s="21"/>
      <c r="J151" s="21"/>
      <c r="K151" s="21"/>
      <c r="L151" s="21"/>
      <c r="M151" s="21"/>
      <c r="N151" s="21"/>
      <c r="O151" s="21"/>
      <c r="P151" s="21"/>
      <c r="Q151" s="21"/>
      <c r="R151" s="21"/>
      <c r="S151" s="79"/>
      <c r="T151" s="21"/>
      <c r="U151" s="21"/>
      <c r="V151" s="21"/>
      <c r="W151" s="21"/>
      <c r="X151" s="21"/>
      <c r="Y151" s="21"/>
      <c r="Z151" s="21"/>
      <c r="AA151" s="21"/>
      <c r="AB151" s="21"/>
      <c r="AC151" s="21"/>
      <c r="AD151" s="21"/>
      <c r="AE151" s="21"/>
      <c r="AF151" s="21"/>
      <c r="AG151" s="21"/>
      <c r="AH151" s="21"/>
      <c r="AI151" s="21"/>
      <c r="AJ151" s="21"/>
      <c r="AK151" s="21"/>
      <c r="AL151" s="79"/>
    </row>
    <row r="152" spans="1:38" ht="12.75" customHeight="1">
      <c r="A152" s="20"/>
      <c r="B152" s="21"/>
      <c r="C152" s="21"/>
      <c r="D152" s="21"/>
      <c r="E152" s="21"/>
      <c r="F152" s="21"/>
      <c r="G152" s="21"/>
      <c r="H152" s="21"/>
      <c r="I152" s="21"/>
      <c r="J152" s="21"/>
      <c r="K152" s="21"/>
      <c r="L152" s="21"/>
      <c r="M152" s="21"/>
      <c r="N152" s="21"/>
      <c r="O152" s="21"/>
      <c r="P152" s="21"/>
      <c r="Q152" s="21"/>
      <c r="R152" s="21"/>
      <c r="S152" s="79"/>
      <c r="T152" s="21"/>
      <c r="U152" s="21"/>
      <c r="V152" s="21"/>
      <c r="W152" s="21"/>
      <c r="X152" s="21"/>
      <c r="Y152" s="21"/>
      <c r="Z152" s="21"/>
      <c r="AA152" s="21"/>
      <c r="AB152" s="21"/>
      <c r="AC152" s="21"/>
      <c r="AD152" s="21"/>
      <c r="AE152" s="21"/>
      <c r="AF152" s="21"/>
      <c r="AG152" s="21"/>
      <c r="AH152" s="21"/>
      <c r="AI152" s="21"/>
      <c r="AJ152" s="21"/>
      <c r="AK152" s="21"/>
      <c r="AL152" s="79"/>
    </row>
    <row r="153" spans="1:38" ht="12.75" customHeight="1">
      <c r="A153" s="20"/>
      <c r="B153" s="21"/>
      <c r="C153" s="21"/>
      <c r="D153" s="21"/>
      <c r="E153" s="21"/>
      <c r="F153" s="21"/>
      <c r="G153" s="21"/>
      <c r="H153" s="21"/>
      <c r="I153" s="21"/>
      <c r="J153" s="21"/>
      <c r="K153" s="21"/>
      <c r="L153" s="21"/>
      <c r="M153" s="21"/>
      <c r="N153" s="21"/>
      <c r="O153" s="21"/>
      <c r="P153" s="21"/>
      <c r="Q153" s="21"/>
      <c r="R153" s="21"/>
      <c r="S153" s="79"/>
      <c r="T153" s="21"/>
      <c r="U153" s="21"/>
      <c r="V153" s="21"/>
      <c r="W153" s="21"/>
      <c r="X153" s="21"/>
      <c r="Y153" s="21"/>
      <c r="Z153" s="21"/>
      <c r="AA153" s="21"/>
      <c r="AB153" s="21"/>
      <c r="AC153" s="21"/>
      <c r="AD153" s="21"/>
      <c r="AE153" s="21"/>
      <c r="AF153" s="21"/>
      <c r="AG153" s="21"/>
      <c r="AH153" s="21"/>
      <c r="AI153" s="21"/>
      <c r="AJ153" s="21"/>
      <c r="AK153" s="21"/>
      <c r="AL153" s="79"/>
    </row>
    <row r="154" spans="1:38" ht="12.75" customHeight="1">
      <c r="A154" s="20"/>
      <c r="B154" s="21"/>
      <c r="C154" s="21"/>
      <c r="D154" s="21"/>
      <c r="E154" s="21"/>
      <c r="F154" s="21"/>
      <c r="G154" s="21"/>
      <c r="H154" s="21"/>
      <c r="I154" s="21"/>
      <c r="J154" s="21"/>
      <c r="K154" s="21"/>
      <c r="L154" s="21"/>
      <c r="M154" s="21"/>
      <c r="N154" s="21"/>
      <c r="O154" s="21"/>
      <c r="P154" s="21"/>
      <c r="Q154" s="21"/>
      <c r="R154" s="21"/>
      <c r="S154" s="79"/>
      <c r="T154" s="21"/>
      <c r="U154" s="21"/>
      <c r="V154" s="21"/>
      <c r="W154" s="21"/>
      <c r="X154" s="21"/>
      <c r="Y154" s="21"/>
      <c r="Z154" s="21"/>
      <c r="AA154" s="21"/>
      <c r="AB154" s="21"/>
      <c r="AC154" s="21"/>
      <c r="AD154" s="21"/>
      <c r="AE154" s="21"/>
      <c r="AF154" s="21"/>
      <c r="AG154" s="21"/>
      <c r="AH154" s="21"/>
      <c r="AI154" s="21"/>
      <c r="AJ154" s="21"/>
      <c r="AK154" s="21"/>
      <c r="AL154" s="79"/>
    </row>
    <row r="155" spans="1:38" ht="12.75" customHeight="1">
      <c r="A155" s="20"/>
      <c r="B155" s="21"/>
      <c r="C155" s="21"/>
      <c r="D155" s="21"/>
      <c r="E155" s="21"/>
      <c r="F155" s="21"/>
      <c r="G155" s="21"/>
      <c r="H155" s="21"/>
      <c r="I155" s="21"/>
      <c r="J155" s="21"/>
      <c r="K155" s="21"/>
      <c r="L155" s="21"/>
      <c r="M155" s="21"/>
      <c r="N155" s="21"/>
      <c r="O155" s="21"/>
      <c r="P155" s="21"/>
      <c r="Q155" s="21"/>
      <c r="R155" s="21"/>
      <c r="S155" s="79"/>
      <c r="T155" s="21"/>
      <c r="U155" s="21"/>
      <c r="V155" s="21"/>
      <c r="W155" s="21"/>
      <c r="X155" s="21"/>
      <c r="Y155" s="21"/>
      <c r="Z155" s="21"/>
      <c r="AA155" s="21"/>
      <c r="AB155" s="21"/>
      <c r="AC155" s="21"/>
      <c r="AD155" s="21"/>
      <c r="AE155" s="21"/>
      <c r="AF155" s="21"/>
      <c r="AG155" s="21"/>
      <c r="AH155" s="21"/>
      <c r="AI155" s="21"/>
      <c r="AJ155" s="21"/>
      <c r="AK155" s="21"/>
      <c r="AL155" s="79"/>
    </row>
    <row r="156" spans="1:38" ht="12.75" customHeight="1">
      <c r="A156" s="20"/>
      <c r="B156" s="21"/>
      <c r="C156" s="21"/>
      <c r="D156" s="21"/>
      <c r="E156" s="21"/>
      <c r="F156" s="21"/>
      <c r="G156" s="21"/>
      <c r="H156" s="21"/>
      <c r="I156" s="21"/>
      <c r="J156" s="21"/>
      <c r="K156" s="21"/>
      <c r="L156" s="21"/>
      <c r="M156" s="21"/>
      <c r="N156" s="21"/>
      <c r="O156" s="21"/>
      <c r="P156" s="21"/>
      <c r="Q156" s="21"/>
      <c r="R156" s="21"/>
      <c r="S156" s="79"/>
      <c r="T156" s="21"/>
      <c r="U156" s="21"/>
      <c r="V156" s="21"/>
      <c r="W156" s="21"/>
      <c r="X156" s="21"/>
      <c r="Y156" s="21"/>
      <c r="Z156" s="21"/>
      <c r="AA156" s="21"/>
      <c r="AB156" s="21"/>
      <c r="AC156" s="21"/>
      <c r="AD156" s="21"/>
      <c r="AE156" s="21"/>
      <c r="AF156" s="21"/>
      <c r="AG156" s="21"/>
      <c r="AH156" s="21"/>
      <c r="AI156" s="21"/>
      <c r="AJ156" s="21"/>
      <c r="AK156" s="21"/>
      <c r="AL156" s="79"/>
    </row>
    <row r="157" spans="1:38" ht="12.75" customHeight="1">
      <c r="A157" s="20"/>
      <c r="B157" s="21"/>
      <c r="C157" s="21"/>
      <c r="D157" s="21"/>
      <c r="E157" s="21"/>
      <c r="F157" s="21"/>
      <c r="G157" s="21"/>
      <c r="H157" s="21"/>
      <c r="I157" s="21"/>
      <c r="J157" s="21"/>
      <c r="K157" s="21"/>
      <c r="L157" s="21"/>
      <c r="M157" s="21"/>
      <c r="N157" s="21"/>
      <c r="O157" s="21"/>
      <c r="P157" s="21"/>
      <c r="Q157" s="21"/>
      <c r="R157" s="21"/>
      <c r="S157" s="79"/>
      <c r="T157" s="21"/>
      <c r="U157" s="21"/>
      <c r="V157" s="21"/>
      <c r="W157" s="21"/>
      <c r="X157" s="21"/>
      <c r="Y157" s="21"/>
      <c r="Z157" s="21"/>
      <c r="AA157" s="21"/>
      <c r="AB157" s="21"/>
      <c r="AC157" s="21"/>
      <c r="AD157" s="21"/>
      <c r="AE157" s="21"/>
      <c r="AF157" s="21"/>
      <c r="AG157" s="21"/>
      <c r="AH157" s="21"/>
      <c r="AI157" s="21"/>
      <c r="AJ157" s="21"/>
      <c r="AK157" s="21"/>
      <c r="AL157" s="79"/>
    </row>
    <row r="158" spans="1:38" ht="12.75" customHeight="1">
      <c r="A158" s="20"/>
      <c r="B158" s="21"/>
      <c r="C158" s="21"/>
      <c r="D158" s="21"/>
      <c r="E158" s="21"/>
      <c r="F158" s="21"/>
      <c r="G158" s="21"/>
      <c r="H158" s="21"/>
      <c r="I158" s="21"/>
      <c r="J158" s="21"/>
      <c r="K158" s="21"/>
      <c r="L158" s="21"/>
      <c r="M158" s="21"/>
      <c r="N158" s="21"/>
      <c r="O158" s="21"/>
      <c r="P158" s="21"/>
      <c r="Q158" s="21"/>
      <c r="R158" s="21"/>
      <c r="S158" s="79"/>
      <c r="T158" s="21"/>
      <c r="U158" s="21"/>
      <c r="V158" s="21"/>
      <c r="W158" s="21"/>
      <c r="X158" s="21"/>
      <c r="Y158" s="21"/>
      <c r="Z158" s="21"/>
      <c r="AA158" s="21"/>
      <c r="AB158" s="21"/>
      <c r="AC158" s="21"/>
      <c r="AD158" s="21"/>
      <c r="AE158" s="21"/>
      <c r="AF158" s="21"/>
      <c r="AG158" s="21"/>
      <c r="AH158" s="21"/>
      <c r="AI158" s="21"/>
      <c r="AJ158" s="21"/>
      <c r="AK158" s="21"/>
      <c r="AL158" s="79"/>
    </row>
    <row r="159" spans="1:38" ht="12.75" customHeight="1">
      <c r="A159" s="20"/>
      <c r="B159" s="21"/>
      <c r="C159" s="21"/>
      <c r="D159" s="21"/>
      <c r="E159" s="21"/>
      <c r="F159" s="21"/>
      <c r="G159" s="21"/>
      <c r="H159" s="21"/>
      <c r="I159" s="21"/>
      <c r="J159" s="21"/>
      <c r="K159" s="21"/>
      <c r="L159" s="21"/>
      <c r="M159" s="21"/>
      <c r="N159" s="21"/>
      <c r="O159" s="21"/>
      <c r="P159" s="21"/>
      <c r="Q159" s="21"/>
      <c r="R159" s="21"/>
      <c r="S159" s="79"/>
      <c r="T159" s="21"/>
      <c r="U159" s="21"/>
      <c r="V159" s="21"/>
      <c r="W159" s="21"/>
      <c r="X159" s="21"/>
      <c r="Y159" s="21"/>
      <c r="Z159" s="21"/>
      <c r="AA159" s="21"/>
      <c r="AB159" s="21"/>
      <c r="AC159" s="21"/>
      <c r="AD159" s="21"/>
      <c r="AE159" s="21"/>
      <c r="AF159" s="21"/>
      <c r="AG159" s="21"/>
      <c r="AH159" s="21"/>
      <c r="AI159" s="21"/>
      <c r="AJ159" s="21"/>
      <c r="AK159" s="21"/>
      <c r="AL159" s="79"/>
    </row>
    <row r="160" spans="1:38" ht="12.75" customHeight="1">
      <c r="A160" s="20"/>
      <c r="B160" s="21"/>
      <c r="C160" s="21"/>
      <c r="D160" s="21"/>
      <c r="E160" s="21"/>
      <c r="F160" s="21"/>
      <c r="G160" s="21"/>
      <c r="H160" s="21"/>
      <c r="I160" s="21"/>
      <c r="J160" s="21"/>
      <c r="K160" s="21"/>
      <c r="L160" s="21"/>
      <c r="M160" s="21"/>
      <c r="N160" s="21"/>
      <c r="O160" s="21"/>
      <c r="P160" s="21"/>
      <c r="Q160" s="21"/>
      <c r="R160" s="21"/>
      <c r="S160" s="79"/>
      <c r="T160" s="21"/>
      <c r="U160" s="21"/>
      <c r="V160" s="21"/>
      <c r="W160" s="21"/>
      <c r="X160" s="21"/>
      <c r="Y160" s="21"/>
      <c r="Z160" s="21"/>
      <c r="AA160" s="21"/>
      <c r="AB160" s="21"/>
      <c r="AC160" s="21"/>
      <c r="AD160" s="21"/>
      <c r="AE160" s="21"/>
      <c r="AF160" s="21"/>
      <c r="AG160" s="21"/>
      <c r="AH160" s="21"/>
      <c r="AI160" s="21"/>
      <c r="AJ160" s="21"/>
      <c r="AK160" s="21"/>
      <c r="AL160" s="79"/>
    </row>
    <row r="161" spans="1:38" ht="12.75" customHeight="1">
      <c r="A161" s="20"/>
      <c r="B161" s="21"/>
      <c r="C161" s="21"/>
      <c r="D161" s="21"/>
      <c r="E161" s="21"/>
      <c r="F161" s="21"/>
      <c r="G161" s="21"/>
      <c r="H161" s="21"/>
      <c r="I161" s="21"/>
      <c r="J161" s="21"/>
      <c r="K161" s="21"/>
      <c r="L161" s="21"/>
      <c r="M161" s="21"/>
      <c r="N161" s="21"/>
      <c r="O161" s="21"/>
      <c r="P161" s="21"/>
      <c r="Q161" s="21"/>
      <c r="R161" s="21"/>
      <c r="S161" s="79"/>
      <c r="T161" s="21"/>
      <c r="U161" s="21"/>
      <c r="V161" s="21"/>
      <c r="W161" s="21"/>
      <c r="X161" s="21"/>
      <c r="Y161" s="21"/>
      <c r="Z161" s="21"/>
      <c r="AA161" s="21"/>
      <c r="AB161" s="21"/>
      <c r="AC161" s="21"/>
      <c r="AD161" s="21"/>
      <c r="AE161" s="21"/>
      <c r="AF161" s="21"/>
      <c r="AG161" s="21"/>
      <c r="AH161" s="21"/>
      <c r="AI161" s="21"/>
      <c r="AJ161" s="21"/>
      <c r="AK161" s="21"/>
      <c r="AL161" s="79"/>
    </row>
    <row r="162" spans="1:38" ht="12.75" customHeight="1">
      <c r="A162" s="20"/>
      <c r="B162" s="21"/>
      <c r="C162" s="21"/>
      <c r="D162" s="21"/>
      <c r="E162" s="21"/>
      <c r="F162" s="21"/>
      <c r="G162" s="21"/>
      <c r="H162" s="21"/>
      <c r="I162" s="21"/>
      <c r="J162" s="21"/>
      <c r="K162" s="21"/>
      <c r="L162" s="21"/>
      <c r="M162" s="21"/>
      <c r="N162" s="21"/>
      <c r="O162" s="21"/>
      <c r="P162" s="21"/>
      <c r="Q162" s="21"/>
      <c r="R162" s="21"/>
      <c r="S162" s="79"/>
      <c r="T162" s="21"/>
      <c r="U162" s="21"/>
      <c r="V162" s="21"/>
      <c r="W162" s="21"/>
      <c r="X162" s="21"/>
      <c r="Y162" s="21"/>
      <c r="Z162" s="21"/>
      <c r="AA162" s="21"/>
      <c r="AB162" s="21"/>
      <c r="AC162" s="21"/>
      <c r="AD162" s="21"/>
      <c r="AE162" s="21"/>
      <c r="AF162" s="21"/>
      <c r="AG162" s="21"/>
      <c r="AH162" s="21"/>
      <c r="AI162" s="21"/>
      <c r="AJ162" s="21"/>
      <c r="AK162" s="21"/>
      <c r="AL162" s="79"/>
    </row>
    <row r="163" spans="1:38" ht="12.75" customHeight="1">
      <c r="A163" s="20"/>
      <c r="B163" s="21"/>
      <c r="C163" s="21"/>
      <c r="D163" s="21"/>
      <c r="E163" s="21"/>
      <c r="F163" s="21"/>
      <c r="G163" s="21"/>
      <c r="H163" s="21"/>
      <c r="I163" s="21"/>
      <c r="J163" s="21"/>
      <c r="K163" s="21"/>
      <c r="L163" s="21"/>
      <c r="M163" s="21"/>
      <c r="N163" s="21"/>
      <c r="O163" s="21"/>
      <c r="P163" s="21"/>
      <c r="Q163" s="21"/>
      <c r="R163" s="21"/>
      <c r="S163" s="79"/>
      <c r="T163" s="21"/>
      <c r="U163" s="21"/>
      <c r="V163" s="21"/>
      <c r="W163" s="21"/>
      <c r="X163" s="21"/>
      <c r="Y163" s="21"/>
      <c r="Z163" s="21"/>
      <c r="AA163" s="21"/>
      <c r="AB163" s="21"/>
      <c r="AC163" s="21"/>
      <c r="AD163" s="21"/>
      <c r="AE163" s="21"/>
      <c r="AF163" s="21"/>
      <c r="AG163" s="21"/>
      <c r="AH163" s="21"/>
      <c r="AI163" s="21"/>
      <c r="AJ163" s="21"/>
      <c r="AK163" s="21"/>
      <c r="AL163" s="79"/>
    </row>
    <row r="164" spans="1:38" ht="12.75" customHeight="1">
      <c r="A164" s="20"/>
      <c r="B164" s="21"/>
      <c r="C164" s="21"/>
      <c r="D164" s="21"/>
      <c r="E164" s="21"/>
      <c r="F164" s="21"/>
      <c r="G164" s="21"/>
      <c r="H164" s="21"/>
      <c r="I164" s="21"/>
      <c r="J164" s="21"/>
      <c r="K164" s="21"/>
      <c r="L164" s="21"/>
      <c r="M164" s="21"/>
      <c r="N164" s="21"/>
      <c r="O164" s="21"/>
      <c r="P164" s="21"/>
      <c r="Q164" s="21"/>
      <c r="R164" s="21"/>
      <c r="S164" s="79"/>
      <c r="T164" s="21"/>
      <c r="U164" s="21"/>
      <c r="V164" s="21"/>
      <c r="W164" s="21"/>
      <c r="X164" s="21"/>
      <c r="Y164" s="21"/>
      <c r="Z164" s="21"/>
      <c r="AA164" s="21"/>
      <c r="AB164" s="21"/>
      <c r="AC164" s="21"/>
      <c r="AD164" s="21"/>
      <c r="AE164" s="21"/>
      <c r="AF164" s="21"/>
      <c r="AG164" s="21"/>
      <c r="AH164" s="21"/>
      <c r="AI164" s="21"/>
      <c r="AJ164" s="21"/>
      <c r="AK164" s="21"/>
      <c r="AL164" s="79"/>
    </row>
    <row r="165" spans="1:38" ht="12.75" customHeight="1">
      <c r="A165" s="20"/>
      <c r="B165" s="21"/>
      <c r="C165" s="21"/>
      <c r="D165" s="21"/>
      <c r="E165" s="21"/>
      <c r="F165" s="21"/>
      <c r="G165" s="21"/>
      <c r="H165" s="21"/>
      <c r="I165" s="21"/>
      <c r="J165" s="21"/>
      <c r="K165" s="21"/>
      <c r="L165" s="21"/>
      <c r="M165" s="21"/>
      <c r="N165" s="21"/>
      <c r="O165" s="21"/>
      <c r="P165" s="21"/>
      <c r="Q165" s="21"/>
      <c r="R165" s="21"/>
      <c r="S165" s="79"/>
      <c r="T165" s="21"/>
      <c r="U165" s="21"/>
      <c r="V165" s="21"/>
      <c r="W165" s="21"/>
      <c r="X165" s="21"/>
      <c r="Y165" s="21"/>
      <c r="Z165" s="21"/>
      <c r="AA165" s="21"/>
      <c r="AB165" s="21"/>
      <c r="AC165" s="21"/>
      <c r="AD165" s="21"/>
      <c r="AE165" s="21"/>
      <c r="AF165" s="21"/>
      <c r="AG165" s="21"/>
      <c r="AH165" s="21"/>
      <c r="AI165" s="21"/>
      <c r="AJ165" s="21"/>
      <c r="AK165" s="21"/>
      <c r="AL165" s="79"/>
    </row>
    <row r="166" spans="1:38" ht="12.75" customHeight="1">
      <c r="A166" s="20"/>
      <c r="B166" s="21"/>
      <c r="C166" s="21"/>
      <c r="D166" s="21"/>
      <c r="E166" s="21"/>
      <c r="F166" s="21"/>
      <c r="G166" s="21"/>
      <c r="H166" s="21"/>
      <c r="I166" s="21"/>
      <c r="J166" s="21"/>
      <c r="K166" s="21"/>
      <c r="L166" s="21"/>
      <c r="M166" s="21"/>
      <c r="N166" s="21"/>
      <c r="O166" s="21"/>
      <c r="P166" s="21"/>
      <c r="Q166" s="21"/>
      <c r="R166" s="21"/>
      <c r="S166" s="79"/>
      <c r="T166" s="21"/>
      <c r="U166" s="21"/>
      <c r="V166" s="21"/>
      <c r="W166" s="21"/>
      <c r="X166" s="21"/>
      <c r="Y166" s="21"/>
      <c r="Z166" s="21"/>
      <c r="AA166" s="21"/>
      <c r="AB166" s="21"/>
      <c r="AC166" s="21"/>
      <c r="AD166" s="21"/>
      <c r="AE166" s="21"/>
      <c r="AF166" s="21"/>
      <c r="AG166" s="21"/>
      <c r="AH166" s="21"/>
      <c r="AI166" s="21"/>
      <c r="AJ166" s="21"/>
      <c r="AK166" s="21"/>
      <c r="AL166" s="79"/>
    </row>
    <row r="167" spans="1:38" ht="12.75" customHeight="1">
      <c r="A167" s="20"/>
      <c r="B167" s="21"/>
      <c r="C167" s="21"/>
      <c r="D167" s="21"/>
      <c r="E167" s="21"/>
      <c r="F167" s="21"/>
      <c r="G167" s="21"/>
      <c r="H167" s="21"/>
      <c r="I167" s="21"/>
      <c r="J167" s="21"/>
      <c r="K167" s="21"/>
      <c r="L167" s="21"/>
      <c r="M167" s="21"/>
      <c r="N167" s="21"/>
      <c r="O167" s="21"/>
      <c r="P167" s="21"/>
      <c r="Q167" s="21"/>
      <c r="R167" s="21"/>
      <c r="S167" s="79"/>
      <c r="T167" s="21"/>
      <c r="U167" s="21"/>
      <c r="V167" s="21"/>
      <c r="W167" s="21"/>
      <c r="X167" s="21"/>
      <c r="Y167" s="21"/>
      <c r="Z167" s="21"/>
      <c r="AA167" s="21"/>
      <c r="AB167" s="21"/>
      <c r="AC167" s="21"/>
      <c r="AD167" s="21"/>
      <c r="AE167" s="21"/>
      <c r="AF167" s="21"/>
      <c r="AG167" s="21"/>
      <c r="AH167" s="21"/>
      <c r="AI167" s="21"/>
      <c r="AJ167" s="21"/>
      <c r="AK167" s="21"/>
      <c r="AL167" s="79"/>
    </row>
    <row r="168" spans="1:38" ht="12.75" customHeight="1"/>
    <row r="169" spans="1:38" ht="12.75" customHeight="1"/>
    <row r="170" spans="1:38" ht="12.75" customHeight="1"/>
    <row r="171" spans="1:38" ht="12.75" customHeight="1"/>
    <row r="172" spans="1:38" ht="12.75" customHeight="1"/>
    <row r="173" spans="1:38" ht="12.75" customHeight="1"/>
    <row r="174" spans="1:38" ht="12.75" customHeight="1"/>
    <row r="175" spans="1:38" ht="12.75" customHeight="1"/>
    <row r="176" spans="1:38"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47:B47"/>
    <mergeCell ref="C59:D59"/>
    <mergeCell ref="C54:D54"/>
    <mergeCell ref="C58:D58"/>
    <mergeCell ref="C52:D52"/>
    <mergeCell ref="C51:D51"/>
    <mergeCell ref="C57:D57"/>
    <mergeCell ref="A1:S1"/>
    <mergeCell ref="T1:AL1"/>
    <mergeCell ref="N47:O47"/>
    <mergeCell ref="A59:B59"/>
    <mergeCell ref="G48:H48"/>
    <mergeCell ref="V56:W56"/>
    <mergeCell ref="A48:B48"/>
    <mergeCell ref="V57:W57"/>
    <mergeCell ref="X48:Y48"/>
    <mergeCell ref="A58:B58"/>
    <mergeCell ref="X47:Y47"/>
    <mergeCell ref="P47:R47"/>
    <mergeCell ref="D3:J3"/>
    <mergeCell ref="A5:S5"/>
    <mergeCell ref="E47:F47"/>
    <mergeCell ref="C47:D47"/>
    <mergeCell ref="C64:D64"/>
    <mergeCell ref="C63:D63"/>
    <mergeCell ref="W3:AC3"/>
    <mergeCell ref="AH3:AL3"/>
    <mergeCell ref="V48:W48"/>
    <mergeCell ref="T48:U48"/>
    <mergeCell ref="T47:U47"/>
    <mergeCell ref="V47:W47"/>
    <mergeCell ref="V51:W51"/>
    <mergeCell ref="V55:W55"/>
    <mergeCell ref="V54:W54"/>
    <mergeCell ref="O3:S3"/>
    <mergeCell ref="G47:H47"/>
    <mergeCell ref="AG56:AH56"/>
    <mergeCell ref="AG55:AH55"/>
    <mergeCell ref="C60:D60"/>
    <mergeCell ref="C62:D62"/>
    <mergeCell ref="C61:D61"/>
    <mergeCell ref="A51:B51"/>
    <mergeCell ref="A60:B60"/>
    <mergeCell ref="A61:B61"/>
    <mergeCell ref="E48:F48"/>
    <mergeCell ref="C48:D48"/>
    <mergeCell ref="Z48:AA48"/>
    <mergeCell ref="Z47:AA47"/>
    <mergeCell ref="AG54:AH54"/>
    <mergeCell ref="AG47:AH47"/>
  </mergeCells>
  <conditionalFormatting sqref="N47:O47">
    <cfRule type="cellIs" dxfId="149" priority="1" operator="equal">
      <formula>0</formula>
    </cfRule>
  </conditionalFormatting>
  <conditionalFormatting sqref="N47:O47">
    <cfRule type="cellIs" dxfId="148" priority="2" operator="greaterThanOrEqual">
      <formula>$P$47</formula>
    </cfRule>
  </conditionalFormatting>
  <conditionalFormatting sqref="N47:O47">
    <cfRule type="cellIs" dxfId="147" priority="3" operator="lessThan">
      <formula>$P$47</formula>
    </cfRule>
  </conditionalFormatting>
  <conditionalFormatting sqref="C51:D51">
    <cfRule type="cellIs" dxfId="146" priority="4" operator="greaterThanOrEqual">
      <formula>$C$52</formula>
    </cfRule>
  </conditionalFormatting>
  <conditionalFormatting sqref="C51:D51">
    <cfRule type="cellIs" dxfId="145" priority="5" operator="between">
      <formula>0.01</formula>
      <formula>$C$52</formula>
    </cfRule>
  </conditionalFormatting>
  <conditionalFormatting sqref="C51:D51">
    <cfRule type="cellIs" dxfId="144" priority="6" operator="equal">
      <formula>0</formula>
    </cfRule>
  </conditionalFormatting>
  <conditionalFormatting sqref="C54:D54">
    <cfRule type="cellIs" dxfId="143" priority="7" operator="equal">
      <formula>0</formula>
    </cfRule>
  </conditionalFormatting>
  <conditionalFormatting sqref="C54:D54">
    <cfRule type="cellIs" dxfId="142" priority="8" operator="greaterThanOrEqual">
      <formula>$V$51</formula>
    </cfRule>
  </conditionalFormatting>
  <conditionalFormatting sqref="C54:D54">
    <cfRule type="cellIs" dxfId="141" priority="9" operator="lessThan">
      <formula>$V$51</formula>
    </cfRule>
  </conditionalFormatting>
  <pageMargins left="0.7" right="0.7" top="0.75" bottom="0.75" header="0" footer="0"/>
  <pageSetup orientation="landscape"/>
  <legacyDrawing r:id="rId1"/>
</worksheet>
</file>

<file path=xl/worksheets/sheet20.xml><?xml version="1.0" encoding="utf-8"?>
<worksheet xmlns="http://schemas.openxmlformats.org/spreadsheetml/2006/main" xmlns:r="http://schemas.openxmlformats.org/officeDocument/2006/relationships">
  <dimension ref="A1:AO1000"/>
  <sheetViews>
    <sheetView showGridLines="0" topLeftCell="A37" workbookViewId="0">
      <selection activeCell="Z49" sqref="Z49"/>
    </sheetView>
  </sheetViews>
  <sheetFormatPr defaultColWidth="14.42578125" defaultRowHeight="15" customHeight="1"/>
  <cols>
    <col min="1" max="38" width="5" customWidth="1"/>
    <col min="39" max="41" width="9.140625" customWidth="1"/>
  </cols>
  <sheetData>
    <row r="1" spans="1:41" ht="12.75" customHeight="1">
      <c r="A1" s="335" t="s">
        <v>433</v>
      </c>
      <c r="B1" s="282"/>
      <c r="C1" s="282"/>
      <c r="D1" s="282"/>
      <c r="E1" s="282"/>
      <c r="F1" s="282"/>
      <c r="G1" s="282"/>
      <c r="H1" s="282"/>
      <c r="I1" s="282"/>
      <c r="J1" s="282"/>
      <c r="K1" s="282"/>
      <c r="L1" s="282"/>
      <c r="M1" s="282"/>
      <c r="N1" s="282"/>
      <c r="O1" s="282"/>
      <c r="P1" s="282"/>
      <c r="Q1" s="282"/>
      <c r="R1" s="282"/>
      <c r="S1" s="283"/>
      <c r="T1" s="335" t="s">
        <v>434</v>
      </c>
      <c r="U1" s="282"/>
      <c r="V1" s="282"/>
      <c r="W1" s="282"/>
      <c r="X1" s="282"/>
      <c r="Y1" s="282"/>
      <c r="Z1" s="282"/>
      <c r="AA1" s="282"/>
      <c r="AB1" s="282"/>
      <c r="AC1" s="282"/>
      <c r="AD1" s="282"/>
      <c r="AE1" s="282"/>
      <c r="AF1" s="282"/>
      <c r="AG1" s="282"/>
      <c r="AH1" s="282"/>
      <c r="AI1" s="282"/>
      <c r="AJ1" s="282"/>
      <c r="AK1" s="282"/>
      <c r="AL1" s="283"/>
    </row>
    <row r="2" spans="1:41" ht="12.75" customHeight="1">
      <c r="A2" s="23"/>
      <c r="B2" s="6"/>
      <c r="C2" s="6"/>
      <c r="D2" s="6"/>
      <c r="E2" s="6"/>
      <c r="F2" s="6"/>
      <c r="G2" s="6"/>
      <c r="H2" s="6"/>
      <c r="I2" s="6"/>
      <c r="J2" s="6"/>
      <c r="K2" s="6"/>
      <c r="L2" s="6"/>
      <c r="M2" s="6"/>
      <c r="N2" s="6"/>
      <c r="O2" s="6"/>
      <c r="P2" s="6"/>
      <c r="Q2" s="6"/>
      <c r="R2" s="6"/>
      <c r="S2" s="24"/>
      <c r="T2" s="23"/>
      <c r="U2" s="6"/>
      <c r="V2" s="6"/>
      <c r="W2" s="6"/>
      <c r="X2" s="6"/>
      <c r="Y2" s="6"/>
      <c r="Z2" s="6"/>
      <c r="AA2" s="6"/>
      <c r="AB2" s="6"/>
      <c r="AC2" s="6"/>
      <c r="AD2" s="6"/>
      <c r="AE2" s="6"/>
      <c r="AF2" s="6"/>
      <c r="AG2" s="6"/>
      <c r="AH2" s="6"/>
      <c r="AI2" s="6"/>
      <c r="AJ2" s="6"/>
      <c r="AK2" s="6"/>
      <c r="AL2" s="24"/>
      <c r="AM2" s="34" t="s">
        <v>131</v>
      </c>
      <c r="AN2" s="34"/>
      <c r="AO2" s="34"/>
    </row>
    <row r="3" spans="1:41"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3" t="s">
        <v>34</v>
      </c>
      <c r="W3" s="316" t="str">
        <f>IF('Cover Sheet'!W14:AC14&gt;0,'Cover Sheet'!W14:AC14,"")</f>
        <v/>
      </c>
      <c r="X3" s="287"/>
      <c r="Y3" s="287"/>
      <c r="Z3" s="287"/>
      <c r="AA3" s="287"/>
      <c r="AB3" s="287"/>
      <c r="AC3" s="287"/>
      <c r="AD3" t="s">
        <v>35</v>
      </c>
      <c r="AH3" s="316" t="str">
        <f>IF('Cover Sheet'!AH14:AL14&gt;0,'Cover Sheet'!AH14:AL14,"")</f>
        <v/>
      </c>
      <c r="AI3" s="287"/>
      <c r="AJ3" s="287"/>
      <c r="AK3" s="287"/>
      <c r="AL3" s="280"/>
    </row>
    <row r="4" spans="1:41" ht="12.75" customHeight="1">
      <c r="A4" s="23"/>
      <c r="B4" s="6"/>
      <c r="C4" s="6"/>
      <c r="D4" s="6"/>
      <c r="E4" s="6"/>
      <c r="F4" s="6"/>
      <c r="G4" s="6"/>
      <c r="H4" s="6"/>
      <c r="I4" s="6"/>
      <c r="J4" s="6"/>
      <c r="K4" s="6"/>
      <c r="L4" s="6"/>
      <c r="M4" s="6"/>
      <c r="N4" s="6"/>
      <c r="O4" s="6"/>
      <c r="P4" s="6"/>
      <c r="Q4" s="6"/>
      <c r="R4" s="6"/>
      <c r="S4" s="24"/>
      <c r="T4" s="23"/>
      <c r="U4" s="6"/>
      <c r="V4" s="6"/>
      <c r="W4" s="6"/>
      <c r="X4" s="6"/>
      <c r="Y4" s="6"/>
      <c r="Z4" s="6"/>
      <c r="AA4" s="6"/>
      <c r="AB4" s="6"/>
      <c r="AC4" s="6"/>
      <c r="AD4" s="6"/>
      <c r="AE4" s="6"/>
      <c r="AF4" s="6"/>
      <c r="AG4" s="6"/>
      <c r="AH4" s="6"/>
      <c r="AI4" s="6"/>
      <c r="AJ4" s="6"/>
      <c r="AK4" s="6"/>
      <c r="AL4" s="24"/>
    </row>
    <row r="5" spans="1:41" ht="12.75" customHeight="1">
      <c r="A5" s="353"/>
      <c r="B5" s="328"/>
      <c r="C5" s="328"/>
      <c r="D5" s="328"/>
      <c r="E5" s="328"/>
      <c r="F5" s="328"/>
      <c r="G5" s="328"/>
      <c r="H5" s="328"/>
      <c r="I5" s="328"/>
      <c r="J5" s="328"/>
      <c r="K5" s="328"/>
      <c r="L5" s="328"/>
      <c r="M5" s="328"/>
      <c r="N5" s="328"/>
      <c r="O5" s="328"/>
      <c r="P5" s="328"/>
      <c r="Q5" s="328"/>
      <c r="R5" s="328"/>
      <c r="S5" s="329"/>
      <c r="T5" s="18"/>
      <c r="U5" s="19"/>
      <c r="V5" s="19"/>
      <c r="W5" s="19"/>
      <c r="X5" s="19"/>
      <c r="Y5" s="19"/>
      <c r="Z5" s="19"/>
      <c r="AA5" s="19"/>
      <c r="AB5" s="19"/>
      <c r="AC5" s="19"/>
      <c r="AD5" s="19"/>
      <c r="AE5" s="19"/>
      <c r="AF5" s="19"/>
      <c r="AG5" s="19"/>
      <c r="AH5" s="19"/>
      <c r="AI5" s="19"/>
      <c r="AJ5" s="19"/>
      <c r="AK5" s="19"/>
      <c r="AL5" s="77"/>
    </row>
    <row r="6" spans="1:41" ht="12.75" customHeight="1">
      <c r="A6" s="129" t="s">
        <v>437</v>
      </c>
      <c r="B6" s="129"/>
      <c r="C6" s="21"/>
      <c r="D6" s="129"/>
      <c r="E6" s="21"/>
      <c r="F6" s="21"/>
      <c r="G6" s="21"/>
      <c r="H6" s="21"/>
      <c r="I6" s="21"/>
      <c r="J6" s="21"/>
      <c r="K6" s="21"/>
      <c r="L6" s="21"/>
      <c r="M6" s="21"/>
      <c r="N6" s="21"/>
      <c r="O6" s="21"/>
      <c r="P6" s="21"/>
      <c r="Q6" s="21"/>
      <c r="R6" s="21"/>
      <c r="S6" s="79"/>
      <c r="T6" s="20"/>
      <c r="U6" s="21"/>
      <c r="V6" s="21"/>
      <c r="W6" s="21"/>
      <c r="X6" s="21"/>
      <c r="Y6" s="21"/>
      <c r="Z6" s="21"/>
      <c r="AA6" s="21"/>
      <c r="AB6" s="21"/>
      <c r="AC6" s="21"/>
      <c r="AD6" s="21"/>
      <c r="AE6" s="21"/>
      <c r="AF6" s="21"/>
      <c r="AG6" s="21"/>
      <c r="AH6" s="21"/>
      <c r="AI6" s="21"/>
      <c r="AJ6" s="21"/>
      <c r="AK6" s="21"/>
      <c r="AL6" s="79"/>
    </row>
    <row r="7" spans="1:41" ht="12.75" customHeight="1">
      <c r="A7" s="129"/>
      <c r="B7" s="129" t="s">
        <v>438</v>
      </c>
      <c r="C7" s="21"/>
      <c r="D7" s="129"/>
      <c r="E7" s="21"/>
      <c r="F7" s="21"/>
      <c r="G7" s="21"/>
      <c r="H7" s="21"/>
      <c r="I7" s="21"/>
      <c r="J7" s="21"/>
      <c r="K7" s="21"/>
      <c r="L7" s="21"/>
      <c r="M7" s="21"/>
      <c r="N7" s="21"/>
      <c r="O7" s="21"/>
      <c r="P7" s="21"/>
      <c r="Q7" s="21"/>
      <c r="R7" s="21"/>
      <c r="S7" s="79"/>
      <c r="T7" s="20"/>
      <c r="U7" s="21"/>
      <c r="V7" s="21"/>
      <c r="W7" s="21"/>
      <c r="X7" s="21"/>
      <c r="Y7" s="21"/>
      <c r="Z7" s="21"/>
      <c r="AA7" s="21"/>
      <c r="AB7" s="21"/>
      <c r="AC7" s="21"/>
      <c r="AD7" s="21"/>
      <c r="AE7" s="21"/>
      <c r="AF7" s="21"/>
      <c r="AG7" s="21"/>
      <c r="AH7" s="21"/>
      <c r="AI7" s="21"/>
      <c r="AJ7" s="21"/>
      <c r="AK7" s="21"/>
      <c r="AL7" s="79"/>
    </row>
    <row r="8" spans="1:41" ht="12.75" customHeight="1">
      <c r="A8" s="129"/>
      <c r="B8" s="129" t="s">
        <v>439</v>
      </c>
      <c r="C8" s="21"/>
      <c r="D8" s="129"/>
      <c r="E8" s="21"/>
      <c r="F8" s="21"/>
      <c r="G8" s="21"/>
      <c r="H8" s="21"/>
      <c r="I8" s="21"/>
      <c r="J8" s="21"/>
      <c r="K8" s="21"/>
      <c r="L8" s="21"/>
      <c r="M8" s="21"/>
      <c r="N8" s="21"/>
      <c r="O8" s="21"/>
      <c r="P8" s="21"/>
      <c r="Q8" s="21"/>
      <c r="R8" s="21"/>
      <c r="S8" s="79"/>
      <c r="T8" s="20"/>
      <c r="U8" s="21"/>
      <c r="V8" s="21"/>
      <c r="W8" s="21"/>
      <c r="X8" s="21"/>
      <c r="Y8" s="21"/>
      <c r="Z8" s="21"/>
      <c r="AA8" s="21"/>
      <c r="AB8" s="21"/>
      <c r="AC8" s="21"/>
      <c r="AD8" s="21"/>
      <c r="AE8" s="21"/>
      <c r="AF8" s="21"/>
      <c r="AG8" s="21"/>
      <c r="AH8" s="21"/>
      <c r="AI8" s="21"/>
      <c r="AJ8" s="21"/>
      <c r="AK8" s="21"/>
      <c r="AL8" s="79"/>
    </row>
    <row r="9" spans="1:41" ht="12.75" customHeight="1">
      <c r="A9" s="129"/>
      <c r="B9" s="129" t="s">
        <v>440</v>
      </c>
      <c r="C9" s="21"/>
      <c r="D9" s="129"/>
      <c r="E9" s="21"/>
      <c r="F9" s="21"/>
      <c r="G9" s="21"/>
      <c r="H9" s="21"/>
      <c r="I9" s="21"/>
      <c r="J9" s="21"/>
      <c r="K9" s="21"/>
      <c r="L9" s="21"/>
      <c r="M9" s="21"/>
      <c r="N9" s="21"/>
      <c r="O9" s="21"/>
      <c r="P9" s="21"/>
      <c r="Q9" s="21"/>
      <c r="R9" s="21"/>
      <c r="S9" s="79"/>
      <c r="T9" s="20"/>
      <c r="U9" s="21"/>
      <c r="V9" s="21"/>
      <c r="W9" s="21"/>
      <c r="X9" s="21"/>
      <c r="Y9" s="21"/>
      <c r="Z9" s="21"/>
      <c r="AA9" s="21"/>
      <c r="AB9" s="21"/>
      <c r="AC9" s="21"/>
      <c r="AD9" s="21"/>
      <c r="AE9" s="21"/>
      <c r="AF9" s="21"/>
      <c r="AG9" s="21"/>
      <c r="AH9" s="21"/>
      <c r="AI9" s="21"/>
      <c r="AJ9" s="21"/>
      <c r="AK9" s="21"/>
      <c r="AL9" s="79"/>
    </row>
    <row r="10" spans="1:41" ht="12.75" customHeight="1">
      <c r="A10" s="129" t="s">
        <v>441</v>
      </c>
      <c r="B10" s="21"/>
      <c r="C10" s="21"/>
      <c r="D10" s="21"/>
      <c r="E10" s="21"/>
      <c r="F10" s="21"/>
      <c r="G10" s="21"/>
      <c r="H10" s="21"/>
      <c r="I10" s="21"/>
      <c r="J10" s="21"/>
      <c r="K10" s="21"/>
      <c r="L10" s="21"/>
      <c r="M10" s="21"/>
      <c r="N10" s="21"/>
      <c r="O10" s="21"/>
      <c r="P10" s="21"/>
      <c r="Q10" s="21"/>
      <c r="R10" s="21"/>
      <c r="S10" s="79"/>
      <c r="T10" s="20"/>
      <c r="U10" s="21"/>
      <c r="V10" s="21"/>
      <c r="W10" s="21"/>
      <c r="X10" s="21"/>
      <c r="Y10" s="21"/>
      <c r="Z10" s="21"/>
      <c r="AA10" s="21"/>
      <c r="AB10" s="21"/>
      <c r="AC10" s="21"/>
      <c r="AD10" s="21"/>
      <c r="AE10" s="21"/>
      <c r="AF10" s="21"/>
      <c r="AG10" s="21"/>
      <c r="AH10" s="21"/>
      <c r="AI10" s="21"/>
      <c r="AJ10" s="21"/>
      <c r="AK10" s="21"/>
      <c r="AL10" s="79"/>
    </row>
    <row r="11" spans="1:41" ht="12.75" customHeight="1">
      <c r="A11" s="20"/>
      <c r="B11" s="21"/>
      <c r="C11" s="21"/>
      <c r="D11" s="21"/>
      <c r="E11" s="21"/>
      <c r="F11" s="21"/>
      <c r="G11" s="21"/>
      <c r="H11" s="21"/>
      <c r="I11" s="21"/>
      <c r="J11" s="21"/>
      <c r="K11" s="21"/>
      <c r="L11" s="21"/>
      <c r="M11" s="21"/>
      <c r="N11" s="21"/>
      <c r="O11" s="21"/>
      <c r="P11" s="21"/>
      <c r="Q11" s="21"/>
      <c r="R11" s="21"/>
      <c r="S11" s="79"/>
      <c r="T11" s="20"/>
      <c r="U11" s="21"/>
      <c r="V11" s="21"/>
      <c r="W11" s="21"/>
      <c r="X11" s="129"/>
      <c r="Y11" s="21"/>
      <c r="Z11" s="129" t="s">
        <v>377</v>
      </c>
      <c r="AA11" s="21"/>
      <c r="AB11" s="21"/>
      <c r="AC11" s="21"/>
      <c r="AD11" s="21"/>
      <c r="AE11" s="21"/>
      <c r="AF11" s="21"/>
      <c r="AG11" s="21"/>
      <c r="AH11" s="21"/>
      <c r="AI11" s="21"/>
      <c r="AJ11" s="21"/>
      <c r="AK11" s="21"/>
      <c r="AL11" s="79"/>
    </row>
    <row r="12" spans="1:41" ht="12.75" customHeight="1">
      <c r="A12" s="20"/>
      <c r="B12" s="21"/>
      <c r="C12" s="21"/>
      <c r="D12" s="21"/>
      <c r="E12" s="21"/>
      <c r="F12" s="21"/>
      <c r="G12" s="129" t="s">
        <v>377</v>
      </c>
      <c r="H12" s="21"/>
      <c r="I12" s="21"/>
      <c r="J12" s="21"/>
      <c r="K12" s="21"/>
      <c r="L12" s="21"/>
      <c r="M12" s="21"/>
      <c r="N12" s="21"/>
      <c r="O12" s="21"/>
      <c r="P12" s="21"/>
      <c r="Q12" s="21"/>
      <c r="R12" s="21"/>
      <c r="S12" s="79"/>
      <c r="T12" s="20"/>
      <c r="U12" s="21"/>
      <c r="V12" s="21"/>
      <c r="W12" s="21"/>
      <c r="X12" s="21"/>
      <c r="Y12" s="21"/>
      <c r="Z12" s="21"/>
      <c r="AA12" s="21"/>
      <c r="AB12" s="21"/>
      <c r="AC12" s="21"/>
      <c r="AD12" s="21"/>
      <c r="AE12" s="21"/>
      <c r="AF12" s="21"/>
      <c r="AG12" s="21"/>
      <c r="AH12" s="21"/>
      <c r="AI12" s="21"/>
      <c r="AJ12" s="21"/>
      <c r="AK12" s="21"/>
      <c r="AL12" s="79"/>
    </row>
    <row r="13" spans="1:41" ht="12.75" customHeight="1">
      <c r="A13" s="20"/>
      <c r="B13" s="21"/>
      <c r="C13" s="21"/>
      <c r="D13" s="21"/>
      <c r="E13" s="21"/>
      <c r="F13" s="21"/>
      <c r="G13" s="21"/>
      <c r="H13" s="21"/>
      <c r="I13" s="21"/>
      <c r="J13" s="21"/>
      <c r="K13" s="21"/>
      <c r="L13" s="21"/>
      <c r="M13" s="21"/>
      <c r="N13" s="21"/>
      <c r="O13" s="21"/>
      <c r="P13" s="21"/>
      <c r="Q13" s="21"/>
      <c r="R13" s="21"/>
      <c r="S13" s="79"/>
      <c r="T13" s="20"/>
      <c r="U13" s="21"/>
      <c r="V13" s="21"/>
      <c r="W13" s="21"/>
      <c r="X13" s="21"/>
      <c r="Y13" s="21"/>
      <c r="Z13" s="129" t="s">
        <v>378</v>
      </c>
      <c r="AA13" s="21"/>
      <c r="AB13" s="21"/>
      <c r="AC13" s="21"/>
      <c r="AD13" s="21"/>
      <c r="AE13" s="21"/>
      <c r="AF13" s="21"/>
      <c r="AG13" s="21"/>
      <c r="AH13" s="21"/>
      <c r="AI13" s="21"/>
      <c r="AJ13" s="21"/>
      <c r="AK13" s="21"/>
      <c r="AL13" s="79"/>
    </row>
    <row r="14" spans="1:41" ht="12.75" customHeight="1">
      <c r="A14" s="20"/>
      <c r="B14" s="21"/>
      <c r="C14" s="21"/>
      <c r="D14" s="21"/>
      <c r="E14" s="21"/>
      <c r="F14" s="21"/>
      <c r="G14" s="129" t="s">
        <v>378</v>
      </c>
      <c r="H14" s="21"/>
      <c r="I14" s="21"/>
      <c r="J14" s="21"/>
      <c r="K14" s="21"/>
      <c r="L14" s="21"/>
      <c r="M14" s="21"/>
      <c r="N14" s="21"/>
      <c r="O14" s="21"/>
      <c r="P14" s="21"/>
      <c r="Q14" s="21"/>
      <c r="R14" s="21"/>
      <c r="S14" s="79"/>
      <c r="T14" s="20"/>
      <c r="U14" s="21"/>
      <c r="V14" s="21"/>
      <c r="W14" s="21"/>
      <c r="X14" s="21"/>
      <c r="Y14" s="21"/>
      <c r="Z14" s="21"/>
      <c r="AA14" s="21"/>
      <c r="AB14" s="21"/>
      <c r="AC14" s="21"/>
      <c r="AD14" s="21"/>
      <c r="AE14" s="21"/>
      <c r="AF14" s="21"/>
      <c r="AG14" s="21"/>
      <c r="AH14" s="21"/>
      <c r="AI14" s="21"/>
      <c r="AJ14" s="21"/>
      <c r="AK14" s="21"/>
      <c r="AL14" s="79"/>
    </row>
    <row r="15" spans="1:41" ht="12.75" customHeight="1">
      <c r="A15" s="20"/>
      <c r="B15" s="21"/>
      <c r="C15" s="21"/>
      <c r="D15" s="21"/>
      <c r="E15" s="21"/>
      <c r="F15" s="21"/>
      <c r="G15" s="21"/>
      <c r="H15" s="21"/>
      <c r="I15" s="21"/>
      <c r="J15" s="21"/>
      <c r="K15" s="21"/>
      <c r="L15" s="21"/>
      <c r="M15" s="21"/>
      <c r="N15" s="21"/>
      <c r="O15" s="21"/>
      <c r="P15" s="21"/>
      <c r="Q15" s="21"/>
      <c r="R15" s="21"/>
      <c r="S15" s="79"/>
      <c r="T15" s="20"/>
      <c r="U15" s="21"/>
      <c r="V15" s="21"/>
      <c r="W15" s="21"/>
      <c r="X15" s="21"/>
      <c r="Y15" s="21"/>
      <c r="Z15" s="21"/>
      <c r="AA15" s="21"/>
      <c r="AB15" s="21"/>
      <c r="AC15" s="21"/>
      <c r="AD15" s="21"/>
      <c r="AE15" s="21"/>
      <c r="AF15" s="21"/>
      <c r="AG15" s="21"/>
      <c r="AH15" s="21"/>
      <c r="AI15" s="21"/>
      <c r="AJ15" s="21"/>
      <c r="AK15" s="21"/>
      <c r="AL15" s="79"/>
    </row>
    <row r="16" spans="1:41" ht="12.75" customHeight="1">
      <c r="A16" s="20"/>
      <c r="B16" s="21"/>
      <c r="C16" s="21"/>
      <c r="D16" s="21"/>
      <c r="E16" s="21"/>
      <c r="F16" s="21"/>
      <c r="G16" s="21"/>
      <c r="H16" s="21"/>
      <c r="I16" s="21"/>
      <c r="J16" s="21"/>
      <c r="K16" s="21"/>
      <c r="L16" s="21"/>
      <c r="M16" s="21"/>
      <c r="N16" s="21"/>
      <c r="O16" s="21"/>
      <c r="P16" s="21"/>
      <c r="Q16" s="21"/>
      <c r="R16" s="21"/>
      <c r="S16" s="79"/>
      <c r="T16" s="20"/>
      <c r="U16" s="21"/>
      <c r="V16" s="21"/>
      <c r="W16" s="21"/>
      <c r="X16" s="21"/>
      <c r="Y16" s="21"/>
      <c r="Z16" s="21"/>
      <c r="AA16" s="21"/>
      <c r="AB16" s="21"/>
      <c r="AC16" s="21"/>
      <c r="AD16" s="21"/>
      <c r="AE16" s="21"/>
      <c r="AF16" s="21"/>
      <c r="AG16" s="21"/>
      <c r="AH16" s="21"/>
      <c r="AI16" s="21"/>
      <c r="AJ16" s="21"/>
      <c r="AK16" s="21"/>
      <c r="AL16" s="79"/>
    </row>
    <row r="17" spans="1:38" ht="12.75" customHeight="1">
      <c r="A17" s="20"/>
      <c r="B17" s="21"/>
      <c r="C17" s="21"/>
      <c r="D17" s="21"/>
      <c r="E17" s="21"/>
      <c r="F17" s="21"/>
      <c r="G17" s="21"/>
      <c r="H17" s="21"/>
      <c r="I17" s="21"/>
      <c r="J17" s="21"/>
      <c r="K17" s="21"/>
      <c r="L17" s="21"/>
      <c r="M17" s="21"/>
      <c r="N17" s="21"/>
      <c r="O17" s="21"/>
      <c r="P17" s="21"/>
      <c r="Q17" s="21"/>
      <c r="R17" s="21"/>
      <c r="S17" s="79"/>
      <c r="T17" s="20"/>
      <c r="U17" s="21"/>
      <c r="V17" s="21"/>
      <c r="W17" s="21"/>
      <c r="X17" s="21"/>
      <c r="Y17" s="21"/>
      <c r="Z17" s="21"/>
      <c r="AA17" s="21"/>
      <c r="AB17" s="21"/>
      <c r="AC17" s="21"/>
      <c r="AD17" s="21"/>
      <c r="AE17" s="21"/>
      <c r="AF17" s="21"/>
      <c r="AG17" s="21"/>
      <c r="AH17" s="21"/>
      <c r="AI17" s="21"/>
      <c r="AJ17" s="21"/>
      <c r="AK17" s="21"/>
      <c r="AL17" s="79"/>
    </row>
    <row r="18" spans="1:38" ht="12.75" customHeight="1">
      <c r="A18" s="28"/>
      <c r="B18" s="29"/>
      <c r="C18" s="29"/>
      <c r="D18" s="29"/>
      <c r="E18" s="29"/>
      <c r="F18" s="29"/>
      <c r="G18" s="29"/>
      <c r="H18" s="29"/>
      <c r="I18" s="29"/>
      <c r="J18" s="29"/>
      <c r="K18" s="29"/>
      <c r="L18" s="29"/>
      <c r="M18" s="29"/>
      <c r="N18" s="29"/>
      <c r="O18" s="29"/>
      <c r="P18" s="29"/>
      <c r="Q18" s="29"/>
      <c r="R18" s="29"/>
      <c r="S18" s="135"/>
      <c r="T18" s="28"/>
      <c r="U18" s="29"/>
      <c r="V18" s="29"/>
      <c r="W18" s="29"/>
      <c r="X18" s="29"/>
      <c r="Y18" s="29"/>
      <c r="Z18" s="29"/>
      <c r="AA18" s="29"/>
      <c r="AB18" s="29"/>
      <c r="AC18" s="29"/>
      <c r="AD18" s="29"/>
      <c r="AE18" s="29"/>
      <c r="AF18" s="29"/>
      <c r="AG18" s="29"/>
      <c r="AH18" s="29"/>
      <c r="AI18" s="29"/>
      <c r="AJ18" s="29"/>
      <c r="AK18" s="29"/>
      <c r="AL18" s="135"/>
    </row>
    <row r="19" spans="1:38" ht="12.75" customHeight="1">
      <c r="A19" s="133" t="s">
        <v>442</v>
      </c>
      <c r="B19" s="134"/>
      <c r="C19" s="134"/>
      <c r="D19" s="134"/>
      <c r="E19" s="134"/>
      <c r="F19" s="134"/>
      <c r="G19" s="134"/>
      <c r="H19" s="134"/>
      <c r="I19" s="134"/>
      <c r="J19" s="134"/>
      <c r="K19" s="134"/>
      <c r="L19" s="134"/>
      <c r="M19" s="134"/>
      <c r="N19" s="134"/>
      <c r="O19" s="134"/>
      <c r="P19" s="134"/>
      <c r="Q19" s="134"/>
      <c r="R19" s="134"/>
      <c r="S19" s="136"/>
      <c r="T19" s="133" t="s">
        <v>381</v>
      </c>
      <c r="U19" s="6"/>
      <c r="V19" s="6"/>
      <c r="W19" s="6"/>
      <c r="X19" s="6"/>
      <c r="Y19" s="6"/>
      <c r="Z19" s="6"/>
      <c r="AA19" s="6"/>
      <c r="AB19" s="6"/>
      <c r="AC19" s="6"/>
      <c r="AD19" s="6"/>
      <c r="AE19" s="6"/>
      <c r="AF19" s="6"/>
      <c r="AG19" s="6"/>
      <c r="AH19" s="6"/>
      <c r="AI19" s="6"/>
      <c r="AJ19" s="6"/>
      <c r="AK19" s="6"/>
      <c r="AL19" s="24"/>
    </row>
    <row r="20" spans="1:38" ht="12.75" customHeight="1">
      <c r="A20" s="137"/>
      <c r="B20" s="134"/>
      <c r="C20" s="134"/>
      <c r="D20" s="134"/>
      <c r="E20" s="134"/>
      <c r="F20" s="134"/>
      <c r="G20" s="134"/>
      <c r="H20" s="134"/>
      <c r="I20" s="134"/>
      <c r="J20" s="134"/>
      <c r="K20" s="134"/>
      <c r="L20" s="134"/>
      <c r="M20" s="134"/>
      <c r="N20" s="134"/>
      <c r="O20" s="134"/>
      <c r="P20" s="134"/>
      <c r="Q20" s="134"/>
      <c r="R20" s="134"/>
      <c r="S20" s="136"/>
      <c r="T20" s="23"/>
      <c r="U20" s="6"/>
      <c r="V20" s="6"/>
      <c r="W20" s="6"/>
      <c r="X20" s="6"/>
      <c r="Y20" s="6"/>
      <c r="Z20" s="6"/>
      <c r="AA20" s="6"/>
      <c r="AB20" s="6"/>
      <c r="AC20" s="6"/>
      <c r="AD20" s="6"/>
      <c r="AE20" s="6"/>
      <c r="AF20" s="6"/>
      <c r="AG20" s="6"/>
      <c r="AH20" s="6"/>
      <c r="AI20" s="6"/>
      <c r="AJ20" s="6"/>
      <c r="AK20" s="6"/>
      <c r="AL20" s="24"/>
    </row>
    <row r="21" spans="1:38" ht="12.75" customHeight="1">
      <c r="A21" s="18"/>
      <c r="B21" s="19"/>
      <c r="C21" s="19"/>
      <c r="D21" s="19"/>
      <c r="E21" s="19"/>
      <c r="F21" s="19"/>
      <c r="G21" s="19"/>
      <c r="H21" s="19"/>
      <c r="I21" s="19"/>
      <c r="J21" s="19"/>
      <c r="K21" s="19"/>
      <c r="L21" s="19"/>
      <c r="M21" s="19"/>
      <c r="N21" s="19"/>
      <c r="O21" s="19"/>
      <c r="P21" s="19"/>
      <c r="Q21" s="19"/>
      <c r="R21" s="19"/>
      <c r="S21" s="77"/>
      <c r="T21" s="18"/>
      <c r="U21" s="19"/>
      <c r="V21" s="19"/>
      <c r="W21" s="19"/>
      <c r="X21" s="19"/>
      <c r="Y21" s="19"/>
      <c r="Z21" s="19"/>
      <c r="AA21" s="19"/>
      <c r="AB21" s="19"/>
      <c r="AC21" s="19"/>
      <c r="AD21" s="19"/>
      <c r="AE21" s="19"/>
      <c r="AF21" s="19"/>
      <c r="AG21" s="19"/>
      <c r="AH21" s="19"/>
      <c r="AI21" s="19"/>
      <c r="AJ21" s="19"/>
      <c r="AK21" s="19"/>
      <c r="AL21" s="77"/>
    </row>
    <row r="22" spans="1:38" ht="12.75" customHeight="1">
      <c r="A22" s="20"/>
      <c r="B22" s="21"/>
      <c r="C22" s="21"/>
      <c r="D22" s="21"/>
      <c r="E22" s="21"/>
      <c r="F22" s="21"/>
      <c r="G22" s="21"/>
      <c r="H22" s="21"/>
      <c r="I22" s="21"/>
      <c r="J22" s="21"/>
      <c r="K22" s="21"/>
      <c r="L22" s="21"/>
      <c r="M22" s="21"/>
      <c r="N22" s="21"/>
      <c r="O22" s="21"/>
      <c r="P22" s="21"/>
      <c r="Q22" s="21"/>
      <c r="R22" s="21"/>
      <c r="S22" s="79"/>
      <c r="T22" s="20"/>
      <c r="U22" s="21"/>
      <c r="V22" s="21"/>
      <c r="W22" s="21"/>
      <c r="X22" s="21"/>
      <c r="Y22" s="21"/>
      <c r="Z22" s="21"/>
      <c r="AA22" s="21"/>
      <c r="AB22" s="21"/>
      <c r="AC22" s="21"/>
      <c r="AD22" s="21"/>
      <c r="AE22" s="21"/>
      <c r="AF22" s="21"/>
      <c r="AG22" s="21"/>
      <c r="AH22" s="21"/>
      <c r="AI22" s="21"/>
      <c r="AJ22" s="21"/>
      <c r="AK22" s="21"/>
      <c r="AL22" s="79"/>
    </row>
    <row r="23" spans="1:38" ht="12.75" customHeight="1">
      <c r="A23" s="20"/>
      <c r="B23" s="21"/>
      <c r="C23" s="21"/>
      <c r="D23" s="21"/>
      <c r="E23" s="21"/>
      <c r="F23" s="21"/>
      <c r="G23" s="21"/>
      <c r="H23" s="21"/>
      <c r="I23" s="21"/>
      <c r="J23" s="21"/>
      <c r="K23" s="21"/>
      <c r="L23" s="21"/>
      <c r="M23" s="21"/>
      <c r="N23" s="21"/>
      <c r="O23" s="21"/>
      <c r="P23" s="21"/>
      <c r="Q23" s="21"/>
      <c r="R23" s="21"/>
      <c r="S23" s="79"/>
      <c r="T23" s="20"/>
      <c r="U23" s="21"/>
      <c r="V23" s="21"/>
      <c r="W23" s="21"/>
      <c r="X23" s="21"/>
      <c r="Y23" s="21"/>
      <c r="Z23" s="21"/>
      <c r="AA23" s="21"/>
      <c r="AB23" s="21"/>
      <c r="AC23" s="21"/>
      <c r="AD23" s="21"/>
      <c r="AE23" s="21"/>
      <c r="AF23" s="21"/>
      <c r="AG23" s="21"/>
      <c r="AH23" s="21"/>
      <c r="AI23" s="21"/>
      <c r="AJ23" s="21"/>
      <c r="AK23" s="21"/>
      <c r="AL23" s="79"/>
    </row>
    <row r="24" spans="1:38" ht="12.75" customHeight="1">
      <c r="A24" s="20"/>
      <c r="B24" s="21"/>
      <c r="C24" s="21"/>
      <c r="D24" s="21"/>
      <c r="E24" s="21"/>
      <c r="F24" s="21"/>
      <c r="G24" s="21"/>
      <c r="H24" s="21"/>
      <c r="I24" s="21"/>
      <c r="J24" s="21"/>
      <c r="K24" s="21"/>
      <c r="L24" s="21"/>
      <c r="M24" s="21"/>
      <c r="N24" s="21"/>
      <c r="O24" s="21"/>
      <c r="P24" s="21"/>
      <c r="Q24" s="21"/>
      <c r="R24" s="21"/>
      <c r="S24" s="79"/>
      <c r="T24" s="20"/>
      <c r="U24" s="21"/>
      <c r="V24" s="21"/>
      <c r="W24" s="21"/>
      <c r="X24" s="21"/>
      <c r="Y24" s="21"/>
      <c r="Z24" s="21"/>
      <c r="AA24" s="21"/>
      <c r="AB24" s="21"/>
      <c r="AC24" s="21"/>
      <c r="AD24" s="21"/>
      <c r="AE24" s="21"/>
      <c r="AF24" s="21"/>
      <c r="AG24" s="21"/>
      <c r="AH24" s="21"/>
      <c r="AI24" s="21"/>
      <c r="AJ24" s="21"/>
      <c r="AK24" s="21"/>
      <c r="AL24" s="79"/>
    </row>
    <row r="25" spans="1:38" ht="12.75" customHeight="1">
      <c r="A25" s="20"/>
      <c r="B25" s="21"/>
      <c r="C25" s="21"/>
      <c r="D25" s="21"/>
      <c r="E25" s="21"/>
      <c r="F25" s="21"/>
      <c r="G25" s="21"/>
      <c r="H25" s="21"/>
      <c r="I25" s="21"/>
      <c r="J25" s="21"/>
      <c r="K25" s="21"/>
      <c r="L25" s="21"/>
      <c r="M25" s="21"/>
      <c r="N25" s="21"/>
      <c r="O25" s="21"/>
      <c r="P25" s="21"/>
      <c r="Q25" s="21"/>
      <c r="R25" s="21"/>
      <c r="S25" s="79"/>
      <c r="T25" s="20"/>
      <c r="U25" s="21"/>
      <c r="V25" s="21"/>
      <c r="W25" s="21"/>
      <c r="X25" s="21"/>
      <c r="Y25" s="21"/>
      <c r="Z25" s="21"/>
      <c r="AA25" s="21"/>
      <c r="AB25" s="21"/>
      <c r="AC25" s="21"/>
      <c r="AD25" s="21"/>
      <c r="AE25" s="21"/>
      <c r="AF25" s="21"/>
      <c r="AG25" s="21"/>
      <c r="AH25" s="21"/>
      <c r="AI25" s="21"/>
      <c r="AJ25" s="21"/>
      <c r="AK25" s="21"/>
      <c r="AL25" s="79"/>
    </row>
    <row r="26" spans="1:38" ht="12.75" customHeight="1">
      <c r="A26" s="20"/>
      <c r="B26" s="21"/>
      <c r="C26" s="21"/>
      <c r="D26" s="21"/>
      <c r="E26" s="21"/>
      <c r="F26" s="21"/>
      <c r="G26" s="21"/>
      <c r="H26" s="21"/>
      <c r="I26" s="21"/>
      <c r="J26" s="21"/>
      <c r="K26" s="21"/>
      <c r="L26" s="21"/>
      <c r="M26" s="21"/>
      <c r="N26" s="21"/>
      <c r="O26" s="21"/>
      <c r="P26" s="21"/>
      <c r="Q26" s="21"/>
      <c r="R26" s="21"/>
      <c r="S26" s="79"/>
      <c r="T26" s="20"/>
      <c r="U26" s="21"/>
      <c r="V26" s="21"/>
      <c r="W26" s="21"/>
      <c r="X26" s="21"/>
      <c r="Y26" s="21"/>
      <c r="Z26" s="21"/>
      <c r="AA26" s="21"/>
      <c r="AB26" s="21"/>
      <c r="AC26" s="21"/>
      <c r="AD26" s="21"/>
      <c r="AE26" s="21"/>
      <c r="AF26" s="21"/>
      <c r="AG26" s="21"/>
      <c r="AH26" s="21"/>
      <c r="AI26" s="21"/>
      <c r="AJ26" s="21"/>
      <c r="AK26" s="21"/>
      <c r="AL26" s="79"/>
    </row>
    <row r="27" spans="1:38" ht="12.75" customHeight="1">
      <c r="A27" s="20"/>
      <c r="B27" s="21"/>
      <c r="C27" s="21"/>
      <c r="D27" s="21"/>
      <c r="E27" s="21"/>
      <c r="F27" s="21"/>
      <c r="G27" s="21"/>
      <c r="H27" s="21"/>
      <c r="I27" s="21"/>
      <c r="J27" s="21"/>
      <c r="K27" s="21"/>
      <c r="L27" s="21"/>
      <c r="M27" s="21"/>
      <c r="N27" s="21"/>
      <c r="O27" s="21"/>
      <c r="P27" s="21"/>
      <c r="Q27" s="21"/>
      <c r="R27" s="21"/>
      <c r="S27" s="79"/>
      <c r="T27" s="20"/>
      <c r="U27" s="21"/>
      <c r="V27" s="21"/>
      <c r="W27" s="21"/>
      <c r="X27" s="21"/>
      <c r="Y27" s="21"/>
      <c r="Z27" s="21"/>
      <c r="AA27" s="21"/>
      <c r="AB27" s="21"/>
      <c r="AC27" s="21"/>
      <c r="AD27" s="21"/>
      <c r="AE27" s="21"/>
      <c r="AF27" s="21"/>
      <c r="AG27" s="21"/>
      <c r="AH27" s="21"/>
      <c r="AI27" s="21"/>
      <c r="AJ27" s="21"/>
      <c r="AK27" s="21"/>
      <c r="AL27" s="79"/>
    </row>
    <row r="28" spans="1:38" ht="12.75" customHeight="1">
      <c r="A28" s="20"/>
      <c r="B28" s="21"/>
      <c r="C28" s="21"/>
      <c r="D28" s="21"/>
      <c r="E28" s="21"/>
      <c r="F28" s="21"/>
      <c r="G28" s="21"/>
      <c r="H28" s="21"/>
      <c r="I28" s="21"/>
      <c r="J28" s="21"/>
      <c r="K28" s="21"/>
      <c r="L28" s="21"/>
      <c r="M28" s="21"/>
      <c r="N28" s="21"/>
      <c r="O28" s="21"/>
      <c r="P28" s="21"/>
      <c r="Q28" s="21"/>
      <c r="R28" s="21"/>
      <c r="S28" s="79"/>
      <c r="T28" s="20"/>
      <c r="U28" s="21"/>
      <c r="V28" s="21"/>
      <c r="W28" s="21"/>
      <c r="X28" s="21"/>
      <c r="Y28" s="21"/>
      <c r="Z28" s="21"/>
      <c r="AA28" s="21"/>
      <c r="AB28" s="21"/>
      <c r="AC28" s="21"/>
      <c r="AD28" s="21"/>
      <c r="AE28" s="21"/>
      <c r="AF28" s="21"/>
      <c r="AG28" s="21"/>
      <c r="AH28" s="21"/>
      <c r="AI28" s="21"/>
      <c r="AJ28" s="21"/>
      <c r="AK28" s="21"/>
      <c r="AL28" s="79"/>
    </row>
    <row r="29" spans="1:38" ht="12.75" customHeight="1">
      <c r="A29" s="20"/>
      <c r="B29" s="21"/>
      <c r="C29" s="21"/>
      <c r="D29" s="21"/>
      <c r="E29" s="21"/>
      <c r="F29" s="21"/>
      <c r="G29" s="21"/>
      <c r="H29" s="21"/>
      <c r="I29" s="21"/>
      <c r="J29" s="21"/>
      <c r="K29" s="21"/>
      <c r="L29" s="21"/>
      <c r="M29" s="21"/>
      <c r="N29" s="21"/>
      <c r="O29" s="21"/>
      <c r="P29" s="21"/>
      <c r="Q29" s="21"/>
      <c r="R29" s="21"/>
      <c r="S29" s="79"/>
      <c r="T29" s="20"/>
      <c r="U29" s="21"/>
      <c r="V29" s="21"/>
      <c r="W29" s="21"/>
      <c r="X29" s="21"/>
      <c r="Y29" s="21"/>
      <c r="Z29" s="21"/>
      <c r="AA29" s="21"/>
      <c r="AB29" s="21"/>
      <c r="AC29" s="21"/>
      <c r="AD29" s="21"/>
      <c r="AE29" s="21"/>
      <c r="AF29" s="21"/>
      <c r="AG29" s="21"/>
      <c r="AH29" s="21"/>
      <c r="AI29" s="21"/>
      <c r="AJ29" s="21"/>
      <c r="AK29" s="21"/>
      <c r="AL29" s="79"/>
    </row>
    <row r="30" spans="1:38" ht="12.75" customHeight="1">
      <c r="A30" s="20"/>
      <c r="B30" s="21"/>
      <c r="C30" s="21"/>
      <c r="D30" s="21"/>
      <c r="E30" s="21"/>
      <c r="F30" s="21"/>
      <c r="G30" s="21"/>
      <c r="H30" s="21"/>
      <c r="I30" s="21"/>
      <c r="J30" s="21"/>
      <c r="K30" s="21"/>
      <c r="L30" s="21"/>
      <c r="M30" s="21"/>
      <c r="N30" s="21"/>
      <c r="O30" s="21"/>
      <c r="P30" s="21"/>
      <c r="Q30" s="21"/>
      <c r="R30" s="21"/>
      <c r="S30" s="79"/>
      <c r="T30" s="20"/>
      <c r="U30" s="21"/>
      <c r="V30" s="21"/>
      <c r="W30" s="21"/>
      <c r="X30" s="21"/>
      <c r="Y30" s="21"/>
      <c r="Z30" s="21"/>
      <c r="AA30" s="21"/>
      <c r="AB30" s="21"/>
      <c r="AC30" s="21"/>
      <c r="AD30" s="21"/>
      <c r="AE30" s="21"/>
      <c r="AF30" s="21"/>
      <c r="AG30" s="21"/>
      <c r="AH30" s="21"/>
      <c r="AI30" s="21"/>
      <c r="AJ30" s="21"/>
      <c r="AK30" s="21"/>
      <c r="AL30" s="79"/>
    </row>
    <row r="31" spans="1:38" ht="12.75" customHeight="1">
      <c r="A31" s="20"/>
      <c r="B31" s="21"/>
      <c r="C31" s="21"/>
      <c r="D31" s="21"/>
      <c r="E31" s="21"/>
      <c r="F31" s="21"/>
      <c r="G31" s="21"/>
      <c r="H31" s="21"/>
      <c r="I31" s="21"/>
      <c r="J31" s="21"/>
      <c r="K31" s="21"/>
      <c r="L31" s="21"/>
      <c r="M31" s="21"/>
      <c r="N31" s="21"/>
      <c r="O31" s="21"/>
      <c r="P31" s="21"/>
      <c r="Q31" s="21"/>
      <c r="R31" s="21"/>
      <c r="S31" s="79"/>
      <c r="T31" s="20"/>
      <c r="U31" s="21"/>
      <c r="V31" s="21"/>
      <c r="W31" s="21"/>
      <c r="X31" s="21"/>
      <c r="Y31" s="21"/>
      <c r="Z31" s="21"/>
      <c r="AA31" s="21"/>
      <c r="AB31" s="21"/>
      <c r="AC31" s="21"/>
      <c r="AD31" s="21"/>
      <c r="AE31" s="21"/>
      <c r="AF31" s="21"/>
      <c r="AG31" s="21"/>
      <c r="AH31" s="21"/>
      <c r="AI31" s="21"/>
      <c r="AJ31" s="21"/>
      <c r="AK31" s="21"/>
      <c r="AL31" s="79"/>
    </row>
    <row r="32" spans="1:38" ht="12.75" customHeight="1">
      <c r="A32" s="20"/>
      <c r="B32" s="21"/>
      <c r="C32" s="21"/>
      <c r="D32" s="21"/>
      <c r="E32" s="21"/>
      <c r="F32" s="21"/>
      <c r="G32" s="129" t="s">
        <v>382</v>
      </c>
      <c r="H32" s="21"/>
      <c r="I32" s="21"/>
      <c r="J32" s="21"/>
      <c r="K32" s="21"/>
      <c r="L32" s="21"/>
      <c r="M32" s="21"/>
      <c r="N32" s="21"/>
      <c r="O32" s="21"/>
      <c r="P32" s="21"/>
      <c r="Q32" s="21"/>
      <c r="R32" s="21"/>
      <c r="S32" s="79"/>
      <c r="T32" s="20"/>
      <c r="U32" s="21"/>
      <c r="V32" s="21"/>
      <c r="W32" s="21"/>
      <c r="X32" s="21"/>
      <c r="Y32" s="21"/>
      <c r="Z32" s="129" t="s">
        <v>382</v>
      </c>
      <c r="AA32" s="21"/>
      <c r="AB32" s="21"/>
      <c r="AC32" s="21"/>
      <c r="AD32" s="21"/>
      <c r="AE32" s="21"/>
      <c r="AF32" s="21"/>
      <c r="AG32" s="21"/>
      <c r="AH32" s="21"/>
      <c r="AI32" s="21"/>
      <c r="AJ32" s="21"/>
      <c r="AK32" s="21"/>
      <c r="AL32" s="79"/>
    </row>
    <row r="33" spans="1:38" ht="12.75" customHeight="1">
      <c r="A33" s="20"/>
      <c r="B33" s="21"/>
      <c r="C33" s="21"/>
      <c r="D33" s="129"/>
      <c r="E33" s="21"/>
      <c r="F33" s="21"/>
      <c r="G33" s="21"/>
      <c r="H33" s="21"/>
      <c r="I33" s="21"/>
      <c r="J33" s="21"/>
      <c r="K33" s="21"/>
      <c r="L33" s="21"/>
      <c r="M33" s="21"/>
      <c r="N33" s="21"/>
      <c r="O33" s="21"/>
      <c r="P33" s="21"/>
      <c r="Q33" s="21"/>
      <c r="R33" s="21"/>
      <c r="S33" s="79"/>
      <c r="T33" s="20"/>
      <c r="U33" s="21"/>
      <c r="V33" s="21"/>
      <c r="W33" s="21"/>
      <c r="X33" s="21"/>
      <c r="Y33" s="21"/>
      <c r="Z33" s="21"/>
      <c r="AA33" s="21"/>
      <c r="AB33" s="21"/>
      <c r="AC33" s="21"/>
      <c r="AD33" s="21"/>
      <c r="AE33" s="21"/>
      <c r="AF33" s="21"/>
      <c r="AG33" s="21"/>
      <c r="AH33" s="21"/>
      <c r="AI33" s="21"/>
      <c r="AJ33" s="21"/>
      <c r="AK33" s="21"/>
      <c r="AL33" s="79"/>
    </row>
    <row r="34" spans="1:38" ht="12.75" customHeight="1">
      <c r="A34" s="20"/>
      <c r="B34" s="21"/>
      <c r="C34" s="21"/>
      <c r="D34" s="21"/>
      <c r="E34" s="21"/>
      <c r="F34" s="21"/>
      <c r="G34" s="129" t="s">
        <v>383</v>
      </c>
      <c r="H34" s="129"/>
      <c r="I34" s="21"/>
      <c r="J34" s="21"/>
      <c r="K34" s="21"/>
      <c r="L34" s="21"/>
      <c r="M34" s="21"/>
      <c r="N34" s="21"/>
      <c r="O34" s="21"/>
      <c r="P34" s="21"/>
      <c r="Q34" s="21"/>
      <c r="R34" s="21"/>
      <c r="S34" s="79"/>
      <c r="T34" s="20"/>
      <c r="U34" s="21"/>
      <c r="V34" s="21"/>
      <c r="W34" s="21"/>
      <c r="X34" s="21"/>
      <c r="Y34" s="21"/>
      <c r="Z34" s="129" t="s">
        <v>383</v>
      </c>
      <c r="AA34" s="21"/>
      <c r="AB34" s="21"/>
      <c r="AC34" s="21"/>
      <c r="AD34" s="21"/>
      <c r="AE34" s="21"/>
      <c r="AF34" s="21"/>
      <c r="AG34" s="21"/>
      <c r="AH34" s="21"/>
      <c r="AI34" s="21"/>
      <c r="AJ34" s="21"/>
      <c r="AK34" s="21"/>
      <c r="AL34" s="79"/>
    </row>
    <row r="35" spans="1:38" ht="12.75" customHeight="1">
      <c r="A35" s="20"/>
      <c r="B35" s="21"/>
      <c r="C35" s="21"/>
      <c r="D35" s="21"/>
      <c r="E35" s="21"/>
      <c r="F35" s="21"/>
      <c r="G35" s="21"/>
      <c r="H35" s="21"/>
      <c r="I35" s="21"/>
      <c r="J35" s="21"/>
      <c r="K35" s="21"/>
      <c r="L35" s="21"/>
      <c r="M35" s="21"/>
      <c r="N35" s="21"/>
      <c r="O35" s="21"/>
      <c r="P35" s="21"/>
      <c r="Q35" s="21"/>
      <c r="R35" s="21"/>
      <c r="S35" s="79"/>
      <c r="T35" s="20"/>
      <c r="U35" s="21"/>
      <c r="V35" s="21"/>
      <c r="W35" s="21"/>
      <c r="X35" s="21"/>
      <c r="Y35" s="21"/>
      <c r="Z35" s="21"/>
      <c r="AA35" s="21"/>
      <c r="AB35" s="21"/>
      <c r="AC35" s="21"/>
      <c r="AD35" s="21"/>
      <c r="AE35" s="21"/>
      <c r="AF35" s="21"/>
      <c r="AG35" s="21"/>
      <c r="AH35" s="21"/>
      <c r="AI35" s="21"/>
      <c r="AJ35" s="21"/>
      <c r="AK35" s="21"/>
      <c r="AL35" s="79"/>
    </row>
    <row r="36" spans="1:38" ht="12.75" customHeight="1">
      <c r="A36" s="20"/>
      <c r="B36" s="21"/>
      <c r="C36" s="21"/>
      <c r="D36" s="21"/>
      <c r="E36" s="21"/>
      <c r="F36" s="21"/>
      <c r="G36" s="21"/>
      <c r="H36" s="21"/>
      <c r="I36" s="21"/>
      <c r="J36" s="21"/>
      <c r="K36" s="21"/>
      <c r="L36" s="21"/>
      <c r="M36" s="21"/>
      <c r="N36" s="21"/>
      <c r="O36" s="21"/>
      <c r="P36" s="21"/>
      <c r="Q36" s="21"/>
      <c r="R36" s="21"/>
      <c r="S36" s="79"/>
      <c r="T36" s="20"/>
      <c r="U36" s="21"/>
      <c r="V36" s="21"/>
      <c r="W36" s="21"/>
      <c r="X36" s="21"/>
      <c r="Y36" s="21"/>
      <c r="Z36" s="21"/>
      <c r="AA36" s="21"/>
      <c r="AB36" s="21"/>
      <c r="AC36" s="21"/>
      <c r="AD36" s="21"/>
      <c r="AE36" s="21"/>
      <c r="AF36" s="21"/>
      <c r="AG36" s="21"/>
      <c r="AH36" s="21"/>
      <c r="AI36" s="21"/>
      <c r="AJ36" s="21"/>
      <c r="AK36" s="21"/>
      <c r="AL36" s="79"/>
    </row>
    <row r="37" spans="1:38" ht="12.75" customHeight="1">
      <c r="A37" s="20"/>
      <c r="B37" s="21"/>
      <c r="C37" s="21"/>
      <c r="D37" s="21"/>
      <c r="E37" s="21"/>
      <c r="F37" s="21"/>
      <c r="G37" s="21"/>
      <c r="H37" s="21"/>
      <c r="I37" s="21"/>
      <c r="J37" s="21"/>
      <c r="K37" s="21"/>
      <c r="L37" s="21"/>
      <c r="M37" s="21"/>
      <c r="N37" s="21"/>
      <c r="O37" s="21"/>
      <c r="P37" s="21"/>
      <c r="Q37" s="21"/>
      <c r="R37" s="21"/>
      <c r="S37" s="79"/>
      <c r="T37" s="20"/>
      <c r="U37" s="21"/>
      <c r="V37" s="21"/>
      <c r="W37" s="21"/>
      <c r="X37" s="21"/>
      <c r="Y37" s="21"/>
      <c r="Z37" s="21"/>
      <c r="AA37" s="21"/>
      <c r="AB37" s="21"/>
      <c r="AC37" s="21"/>
      <c r="AD37" s="21"/>
      <c r="AE37" s="21"/>
      <c r="AF37" s="21"/>
      <c r="AG37" s="21"/>
      <c r="AH37" s="21"/>
      <c r="AI37" s="21"/>
      <c r="AJ37" s="21"/>
      <c r="AK37" s="21"/>
      <c r="AL37" s="79"/>
    </row>
    <row r="38" spans="1:38" ht="12.75" customHeight="1">
      <c r="A38" s="20"/>
      <c r="B38" s="21"/>
      <c r="C38" s="21"/>
      <c r="D38" s="21"/>
      <c r="E38" s="21"/>
      <c r="F38" s="21"/>
      <c r="G38" s="21"/>
      <c r="H38" s="21"/>
      <c r="I38" s="21"/>
      <c r="J38" s="21"/>
      <c r="K38" s="21"/>
      <c r="L38" s="21"/>
      <c r="M38" s="21"/>
      <c r="N38" s="21"/>
      <c r="O38" s="21"/>
      <c r="P38" s="21"/>
      <c r="Q38" s="21"/>
      <c r="R38" s="21"/>
      <c r="S38" s="79"/>
      <c r="T38" s="20"/>
      <c r="U38" s="21"/>
      <c r="V38" s="21"/>
      <c r="W38" s="21"/>
      <c r="X38" s="21"/>
      <c r="Y38" s="21"/>
      <c r="Z38" s="21"/>
      <c r="AA38" s="21"/>
      <c r="AB38" s="21"/>
      <c r="AC38" s="21"/>
      <c r="AD38" s="21"/>
      <c r="AE38" s="21"/>
      <c r="AF38" s="21"/>
      <c r="AG38" s="21"/>
      <c r="AH38" s="21"/>
      <c r="AI38" s="21"/>
      <c r="AJ38" s="21"/>
      <c r="AK38" s="21"/>
      <c r="AL38" s="79"/>
    </row>
    <row r="39" spans="1:38" ht="12.75" customHeight="1">
      <c r="A39" s="20"/>
      <c r="B39" s="21"/>
      <c r="C39" s="21"/>
      <c r="D39" s="21"/>
      <c r="E39" s="21"/>
      <c r="F39" s="21"/>
      <c r="G39" s="21"/>
      <c r="H39" s="21"/>
      <c r="I39" s="21"/>
      <c r="J39" s="21"/>
      <c r="K39" s="21"/>
      <c r="L39" s="21"/>
      <c r="M39" s="21"/>
      <c r="N39" s="21"/>
      <c r="O39" s="21"/>
      <c r="P39" s="21"/>
      <c r="Q39" s="21"/>
      <c r="R39" s="21"/>
      <c r="S39" s="79"/>
      <c r="T39" s="20"/>
      <c r="U39" s="21"/>
      <c r="V39" s="21"/>
      <c r="W39" s="21"/>
      <c r="X39" s="21"/>
      <c r="Y39" s="21"/>
      <c r="Z39" s="21"/>
      <c r="AA39" s="21"/>
      <c r="AB39" s="21"/>
      <c r="AC39" s="21"/>
      <c r="AD39" s="21"/>
      <c r="AE39" s="21"/>
      <c r="AF39" s="21"/>
      <c r="AG39" s="21"/>
      <c r="AH39" s="21"/>
      <c r="AI39" s="21"/>
      <c r="AJ39" s="21"/>
      <c r="AK39" s="21"/>
      <c r="AL39" s="79"/>
    </row>
    <row r="40" spans="1:38" ht="12.75" customHeight="1">
      <c r="A40" s="20"/>
      <c r="B40" s="21"/>
      <c r="C40" s="21"/>
      <c r="D40" s="21"/>
      <c r="E40" s="21"/>
      <c r="F40" s="21"/>
      <c r="G40" s="21"/>
      <c r="H40" s="21"/>
      <c r="I40" s="21"/>
      <c r="J40" s="21"/>
      <c r="K40" s="21"/>
      <c r="L40" s="21"/>
      <c r="M40" s="21"/>
      <c r="N40" s="21"/>
      <c r="O40" s="21"/>
      <c r="P40" s="21"/>
      <c r="Q40" s="21"/>
      <c r="R40" s="21"/>
      <c r="S40" s="79"/>
      <c r="T40" s="20"/>
      <c r="U40" s="21"/>
      <c r="V40" s="21"/>
      <c r="W40" s="21"/>
      <c r="X40" s="21"/>
      <c r="Y40" s="21"/>
      <c r="Z40" s="21"/>
      <c r="AA40" s="21"/>
      <c r="AB40" s="21"/>
      <c r="AC40" s="21"/>
      <c r="AD40" s="21"/>
      <c r="AE40" s="21"/>
      <c r="AF40" s="21"/>
      <c r="AG40" s="21"/>
      <c r="AH40" s="21"/>
      <c r="AI40" s="21"/>
      <c r="AJ40" s="21"/>
      <c r="AK40" s="21"/>
      <c r="AL40" s="79"/>
    </row>
    <row r="41" spans="1:38" ht="12.75" customHeight="1">
      <c r="A41" s="20"/>
      <c r="B41" s="21"/>
      <c r="C41" s="21"/>
      <c r="D41" s="21"/>
      <c r="E41" s="21"/>
      <c r="F41" s="21"/>
      <c r="G41" s="21"/>
      <c r="H41" s="21"/>
      <c r="I41" s="21"/>
      <c r="J41" s="21"/>
      <c r="K41" s="21"/>
      <c r="L41" s="21"/>
      <c r="M41" s="21"/>
      <c r="N41" s="21"/>
      <c r="O41" s="21"/>
      <c r="P41" s="21"/>
      <c r="Q41" s="21"/>
      <c r="R41" s="21"/>
      <c r="S41" s="79"/>
      <c r="T41" s="20"/>
      <c r="U41" s="21"/>
      <c r="V41" s="21"/>
      <c r="W41" s="21"/>
      <c r="X41" s="21"/>
      <c r="Y41" s="21"/>
      <c r="Z41" s="21"/>
      <c r="AA41" s="21"/>
      <c r="AB41" s="21"/>
      <c r="AC41" s="21"/>
      <c r="AD41" s="21"/>
      <c r="AE41" s="21"/>
      <c r="AF41" s="21"/>
      <c r="AG41" s="21"/>
      <c r="AH41" s="21"/>
      <c r="AI41" s="21"/>
      <c r="AJ41" s="21"/>
      <c r="AK41" s="21"/>
      <c r="AL41" s="79"/>
    </row>
    <row r="42" spans="1:38" ht="12.75" customHeight="1">
      <c r="A42" s="28"/>
      <c r="B42" s="29"/>
      <c r="C42" s="29"/>
      <c r="D42" s="29"/>
      <c r="E42" s="29"/>
      <c r="F42" s="29"/>
      <c r="G42" s="29"/>
      <c r="H42" s="29"/>
      <c r="I42" s="29"/>
      <c r="J42" s="29"/>
      <c r="K42" s="29"/>
      <c r="L42" s="29"/>
      <c r="M42" s="29"/>
      <c r="N42" s="29"/>
      <c r="O42" s="29"/>
      <c r="P42" s="29"/>
      <c r="Q42" s="29"/>
      <c r="R42" s="29"/>
      <c r="S42" s="135"/>
      <c r="T42" s="28"/>
      <c r="U42" s="29"/>
      <c r="V42" s="29"/>
      <c r="W42" s="29"/>
      <c r="X42" s="29"/>
      <c r="Y42" s="29"/>
      <c r="Z42" s="29"/>
      <c r="AA42" s="29"/>
      <c r="AB42" s="29"/>
      <c r="AC42" s="29"/>
      <c r="AD42" s="29"/>
      <c r="AE42" s="29"/>
      <c r="AF42" s="29"/>
      <c r="AG42" s="29"/>
      <c r="AH42" s="29"/>
      <c r="AI42" s="29"/>
      <c r="AJ42" s="29"/>
      <c r="AK42" s="29"/>
      <c r="AL42" s="135"/>
    </row>
    <row r="43" spans="1:38" ht="12.75" customHeight="1">
      <c r="A43" s="133" t="s">
        <v>449</v>
      </c>
      <c r="B43" s="134"/>
      <c r="C43" s="134"/>
      <c r="D43" s="134"/>
      <c r="E43" s="134"/>
      <c r="F43" s="134"/>
      <c r="G43" s="134"/>
      <c r="H43" s="134"/>
      <c r="I43" s="134"/>
      <c r="J43" s="134"/>
      <c r="K43" s="134"/>
      <c r="L43" s="134"/>
      <c r="M43" s="134"/>
      <c r="N43" s="134"/>
      <c r="O43" s="134"/>
      <c r="P43" s="134"/>
      <c r="Q43" s="134"/>
      <c r="R43" s="134"/>
      <c r="S43" s="136"/>
      <c r="T43" s="133" t="s">
        <v>387</v>
      </c>
      <c r="U43" s="141"/>
      <c r="V43" s="141"/>
      <c r="W43" s="141"/>
      <c r="X43" s="141"/>
      <c r="Y43" s="141"/>
      <c r="Z43" s="141"/>
      <c r="AA43" s="141"/>
      <c r="AB43" s="141"/>
      <c r="AC43" s="141"/>
      <c r="AD43" s="141"/>
      <c r="AE43" s="141"/>
      <c r="AF43" s="141"/>
      <c r="AG43" s="141"/>
      <c r="AH43" s="141"/>
      <c r="AI43" s="141"/>
      <c r="AJ43" s="141"/>
      <c r="AK43" s="141"/>
      <c r="AL43" s="142"/>
    </row>
    <row r="44" spans="1:38" ht="12.75" customHeight="1">
      <c r="A44" s="133"/>
      <c r="B44" s="134"/>
      <c r="C44" s="134"/>
      <c r="D44" s="134"/>
      <c r="E44" s="134"/>
      <c r="F44" s="134"/>
      <c r="G44" s="134"/>
      <c r="H44" s="134"/>
      <c r="I44" s="134"/>
      <c r="J44" s="134"/>
      <c r="K44" s="134"/>
      <c r="L44" s="134"/>
      <c r="M44" s="134"/>
      <c r="N44" s="134"/>
      <c r="O44" s="134"/>
      <c r="P44" s="134"/>
      <c r="Q44" s="134"/>
      <c r="R44" s="134"/>
      <c r="S44" s="136"/>
      <c r="T44" s="133"/>
      <c r="U44" s="141"/>
      <c r="V44" s="141"/>
      <c r="W44" s="141"/>
      <c r="X44" s="141"/>
      <c r="Y44" s="141"/>
      <c r="Z44" s="141"/>
      <c r="AA44" s="141"/>
      <c r="AB44" s="141"/>
      <c r="AC44" s="141"/>
      <c r="AD44" s="141"/>
      <c r="AE44" s="141"/>
      <c r="AF44" s="141"/>
      <c r="AG44" s="141"/>
      <c r="AH44" s="141"/>
      <c r="AI44" s="141"/>
      <c r="AJ44" s="141"/>
      <c r="AK44" s="141"/>
      <c r="AL44" s="142"/>
    </row>
    <row r="45" spans="1:38" ht="12.75" customHeight="1">
      <c r="A45" s="144" t="s">
        <v>388</v>
      </c>
      <c r="B45" s="138"/>
      <c r="C45" s="138"/>
      <c r="D45" s="138"/>
      <c r="E45" s="138"/>
      <c r="F45" s="138"/>
      <c r="G45" s="138"/>
      <c r="H45" s="138"/>
      <c r="I45" s="138"/>
      <c r="J45" s="138"/>
      <c r="K45" s="138"/>
      <c r="L45" s="138"/>
      <c r="M45" s="138"/>
      <c r="N45" s="138"/>
      <c r="O45" s="138"/>
      <c r="P45" s="138"/>
      <c r="Q45" s="138"/>
      <c r="R45" s="138"/>
      <c r="S45" s="139"/>
      <c r="T45" s="144" t="s">
        <v>388</v>
      </c>
      <c r="U45" s="138"/>
      <c r="V45" s="138"/>
      <c r="W45" s="138"/>
      <c r="X45" s="138"/>
      <c r="Y45" s="138"/>
      <c r="Z45" s="138"/>
      <c r="AA45" s="138"/>
      <c r="AB45" s="138"/>
      <c r="AC45" s="138"/>
      <c r="AD45" s="138"/>
      <c r="AE45" s="138"/>
      <c r="AF45" s="138"/>
      <c r="AG45" s="138"/>
      <c r="AH45" s="138"/>
      <c r="AI45" s="138"/>
      <c r="AJ45" s="138"/>
      <c r="AK45" s="138"/>
      <c r="AL45" s="139"/>
    </row>
    <row r="46" spans="1:38" ht="14.25" customHeight="1">
      <c r="A46" s="333" t="s">
        <v>450</v>
      </c>
      <c r="B46" s="264"/>
      <c r="C46" s="330"/>
      <c r="D46" s="268"/>
      <c r="E46" s="331" t="s">
        <v>452</v>
      </c>
      <c r="F46" s="264"/>
      <c r="G46" s="330"/>
      <c r="H46" s="268"/>
      <c r="I46" s="141"/>
      <c r="J46" s="138"/>
      <c r="K46" s="138"/>
      <c r="L46" s="138"/>
      <c r="M46" s="145" t="s">
        <v>393</v>
      </c>
      <c r="N46" s="334">
        <f>IF(C47&gt;0,(((G47-G46)/(C47-C46))^-1-IF(AG52&gt;0,AG52^-1,0))^-1,0)</f>
        <v>0</v>
      </c>
      <c r="O46" s="268"/>
      <c r="P46" s="339"/>
      <c r="Q46" s="264"/>
      <c r="R46" s="264"/>
      <c r="S46" s="139"/>
      <c r="T46" s="333" t="s">
        <v>454</v>
      </c>
      <c r="U46" s="264"/>
      <c r="V46" s="330">
        <v>0</v>
      </c>
      <c r="W46" s="268"/>
      <c r="X46" s="331" t="s">
        <v>455</v>
      </c>
      <c r="Y46" s="264"/>
      <c r="Z46" s="330">
        <v>0</v>
      </c>
      <c r="AA46" s="268"/>
      <c r="AB46" s="141"/>
      <c r="AC46" s="138"/>
      <c r="AD46" s="138"/>
      <c r="AE46" s="138"/>
      <c r="AF46" s="145" t="s">
        <v>393</v>
      </c>
      <c r="AG46" s="332">
        <f>IF((V47-V46)&gt;0,(Z47-Z46)/(V47-V46),0)</f>
        <v>0</v>
      </c>
      <c r="AH46" s="268"/>
      <c r="AI46" s="138"/>
      <c r="AJ46" s="138"/>
      <c r="AK46" s="138"/>
      <c r="AL46" s="139"/>
    </row>
    <row r="47" spans="1:38" ht="14.25" customHeight="1">
      <c r="A47" s="333" t="s">
        <v>458</v>
      </c>
      <c r="B47" s="264"/>
      <c r="C47" s="330"/>
      <c r="D47" s="268"/>
      <c r="E47" s="331" t="s">
        <v>459</v>
      </c>
      <c r="F47" s="264"/>
      <c r="G47" s="330"/>
      <c r="H47" s="268"/>
      <c r="I47" s="141"/>
      <c r="J47" s="6"/>
      <c r="K47" s="6"/>
      <c r="L47" s="6"/>
      <c r="M47" s="6"/>
      <c r="N47" s="6"/>
      <c r="O47" s="6"/>
      <c r="P47" s="138"/>
      <c r="Q47" s="138"/>
      <c r="R47" s="138"/>
      <c r="S47" s="139"/>
      <c r="T47" s="333" t="s">
        <v>461</v>
      </c>
      <c r="U47" s="264"/>
      <c r="V47" s="330">
        <v>0</v>
      </c>
      <c r="W47" s="268"/>
      <c r="X47" s="331" t="s">
        <v>463</v>
      </c>
      <c r="Y47" s="264"/>
      <c r="Z47" s="330">
        <v>0</v>
      </c>
      <c r="AA47" s="268"/>
      <c r="AB47" s="141"/>
      <c r="AC47" s="141"/>
      <c r="AD47" s="141"/>
      <c r="AE47" s="141"/>
      <c r="AF47" s="141"/>
      <c r="AG47" s="141"/>
      <c r="AH47" s="141"/>
      <c r="AI47" s="138"/>
      <c r="AJ47" s="138"/>
      <c r="AK47" s="138"/>
      <c r="AL47" s="139"/>
    </row>
    <row r="48" spans="1:38" ht="12.75" customHeight="1">
      <c r="A48" s="143"/>
      <c r="B48" s="138"/>
      <c r="C48" s="138"/>
      <c r="D48" s="138"/>
      <c r="E48" s="138"/>
      <c r="F48" s="138"/>
      <c r="G48" s="138"/>
      <c r="H48" s="138"/>
      <c r="I48" s="138"/>
      <c r="J48" s="138"/>
      <c r="K48" s="138"/>
      <c r="L48" s="138"/>
      <c r="M48" s="138"/>
      <c r="N48" s="138"/>
      <c r="O48" s="138"/>
      <c r="P48" s="138"/>
      <c r="Q48" s="138"/>
      <c r="R48" s="138"/>
      <c r="S48" s="139"/>
      <c r="T48" s="133"/>
      <c r="U48" s="141"/>
      <c r="V48" s="141"/>
      <c r="W48" s="141"/>
      <c r="X48" s="141"/>
      <c r="Y48" s="141"/>
      <c r="Z48" s="141"/>
      <c r="AA48" s="141"/>
      <c r="AB48" s="141"/>
      <c r="AC48" s="141"/>
      <c r="AD48" s="141"/>
      <c r="AE48" s="141"/>
      <c r="AF48" s="141"/>
      <c r="AG48" s="141"/>
      <c r="AH48" s="141"/>
      <c r="AI48" s="141"/>
      <c r="AJ48" s="141"/>
      <c r="AK48" s="141"/>
      <c r="AL48" s="142"/>
    </row>
    <row r="49" spans="1:38" ht="12.75" customHeight="1">
      <c r="A49" s="133" t="s">
        <v>404</v>
      </c>
      <c r="B49" s="138"/>
      <c r="C49" s="138"/>
      <c r="D49" s="138"/>
      <c r="E49" s="138"/>
      <c r="F49" s="138"/>
      <c r="G49" s="138"/>
      <c r="H49" s="138"/>
      <c r="I49" s="138"/>
      <c r="J49" s="138"/>
      <c r="K49" s="138"/>
      <c r="L49" s="138"/>
      <c r="M49" s="138"/>
      <c r="N49" s="138"/>
      <c r="O49" s="138"/>
      <c r="P49" s="138"/>
      <c r="Q49" s="138"/>
      <c r="R49" s="138"/>
      <c r="S49" s="139"/>
      <c r="T49" s="133" t="s">
        <v>405</v>
      </c>
      <c r="U49" s="141"/>
      <c r="V49" s="141"/>
      <c r="W49" s="141"/>
      <c r="X49" s="141"/>
      <c r="Y49" s="141"/>
      <c r="Z49" s="141"/>
      <c r="AA49" s="141"/>
      <c r="AB49" s="141"/>
      <c r="AC49" s="141"/>
      <c r="AD49" s="141"/>
      <c r="AE49" s="141"/>
      <c r="AF49" s="141"/>
      <c r="AG49" s="141"/>
      <c r="AH49" s="141"/>
      <c r="AI49" s="141"/>
      <c r="AJ49" s="141"/>
      <c r="AK49" s="141"/>
      <c r="AL49" s="142"/>
    </row>
    <row r="50" spans="1:38" ht="14.25" customHeight="1">
      <c r="A50" s="333" t="s">
        <v>465</v>
      </c>
      <c r="B50" s="264"/>
      <c r="C50" s="343"/>
      <c r="D50" s="268"/>
      <c r="E50" s="141"/>
      <c r="F50" s="138"/>
      <c r="G50" s="138"/>
      <c r="H50" s="138"/>
      <c r="I50" s="138"/>
      <c r="J50" s="138"/>
      <c r="K50" s="138"/>
      <c r="L50" s="138"/>
      <c r="M50" s="138"/>
      <c r="N50" s="138"/>
      <c r="O50" s="138"/>
      <c r="P50" s="138"/>
      <c r="Q50" s="138"/>
      <c r="R50" s="138"/>
      <c r="S50" s="139"/>
      <c r="T50" s="133"/>
      <c r="U50" s="145" t="s">
        <v>407</v>
      </c>
      <c r="V50" s="340">
        <f>C53</f>
        <v>400</v>
      </c>
      <c r="W50" s="268"/>
      <c r="X50" s="141" t="s">
        <v>408</v>
      </c>
      <c r="Y50" s="141"/>
      <c r="Z50" s="141"/>
      <c r="AA50" s="141"/>
      <c r="AB50" s="141"/>
      <c r="AC50" s="141"/>
      <c r="AD50" s="141"/>
      <c r="AE50" s="141"/>
      <c r="AF50" s="145" t="s">
        <v>469</v>
      </c>
      <c r="AG50" s="336">
        <f>V51*(1/64)*PI()*(V52^4-V53^4)*200000</f>
        <v>1744439000.4490404</v>
      </c>
      <c r="AH50" s="268"/>
      <c r="AI50" s="154">
        <f>AG50*48/V50^3</f>
        <v>1308.3292503367802</v>
      </c>
      <c r="AJ50" s="141"/>
      <c r="AK50" s="141"/>
      <c r="AL50" s="142"/>
    </row>
    <row r="51" spans="1:38" ht="14.25" customHeight="1">
      <c r="A51" s="143"/>
      <c r="B51" s="138"/>
      <c r="C51" s="344"/>
      <c r="D51" s="282"/>
      <c r="E51" s="138"/>
      <c r="F51" s="138"/>
      <c r="G51" s="138"/>
      <c r="H51" s="138"/>
      <c r="I51" s="138"/>
      <c r="J51" s="138"/>
      <c r="K51" s="138"/>
      <c r="L51" s="138"/>
      <c r="M51" s="138"/>
      <c r="N51" s="138"/>
      <c r="O51" s="138"/>
      <c r="P51" s="138"/>
      <c r="Q51" s="138"/>
      <c r="R51" s="138"/>
      <c r="S51" s="139"/>
      <c r="T51" s="133"/>
      <c r="U51" s="145" t="s">
        <v>410</v>
      </c>
      <c r="V51" s="338">
        <v>1</v>
      </c>
      <c r="W51" s="268"/>
      <c r="X51" s="141" t="s">
        <v>411</v>
      </c>
      <c r="Y51" s="141"/>
      <c r="Z51" s="141"/>
      <c r="AA51" s="141"/>
      <c r="AB51" s="141"/>
      <c r="AC51" s="141"/>
      <c r="AD51" s="141"/>
      <c r="AE51" s="141"/>
      <c r="AF51" s="145" t="s">
        <v>472</v>
      </c>
      <c r="AG51" s="336">
        <f>IF(AG46&gt;0,(AG46*V50^3)/48,AG50)</f>
        <v>1744439000.4490404</v>
      </c>
      <c r="AH51" s="268"/>
      <c r="AI51" s="154">
        <f>AG51*48/V50^3</f>
        <v>1308.3292503367802</v>
      </c>
      <c r="AJ51" s="141"/>
      <c r="AK51" s="141"/>
      <c r="AL51" s="142"/>
    </row>
    <row r="52" spans="1:38" ht="14.25">
      <c r="A52" s="144" t="s">
        <v>413</v>
      </c>
      <c r="B52" s="138"/>
      <c r="C52" s="138"/>
      <c r="D52" s="138"/>
      <c r="E52" s="138"/>
      <c r="F52" s="138"/>
      <c r="G52" s="138"/>
      <c r="H52" s="138"/>
      <c r="I52" s="138"/>
      <c r="J52" s="138"/>
      <c r="K52" s="138"/>
      <c r="L52" s="138"/>
      <c r="M52" s="138"/>
      <c r="N52" s="138"/>
      <c r="O52" s="138"/>
      <c r="P52" s="138"/>
      <c r="Q52" s="138"/>
      <c r="R52" s="138"/>
      <c r="S52" s="139"/>
      <c r="T52" s="133"/>
      <c r="U52" s="145" t="s">
        <v>473</v>
      </c>
      <c r="V52" s="338">
        <v>25.4</v>
      </c>
      <c r="W52" s="268"/>
      <c r="X52" s="141" t="s">
        <v>415</v>
      </c>
      <c r="Y52" s="141"/>
      <c r="Z52" s="141"/>
      <c r="AA52" s="141"/>
      <c r="AB52" s="141"/>
      <c r="AC52" s="141"/>
      <c r="AD52" s="141"/>
      <c r="AE52" s="141"/>
      <c r="AF52" s="145" t="s">
        <v>416</v>
      </c>
      <c r="AG52" s="337">
        <f>IF(AG51&gt;=AG50,0,(AI51^-1-AI50^-1)^-1)</f>
        <v>0</v>
      </c>
      <c r="AH52" s="268"/>
      <c r="AI52" s="141"/>
      <c r="AJ52" s="141"/>
      <c r="AK52" s="141"/>
      <c r="AL52" s="142"/>
    </row>
    <row r="53" spans="1:38" ht="12.75" customHeight="1">
      <c r="A53" s="133"/>
      <c r="B53" s="155" t="s">
        <v>407</v>
      </c>
      <c r="C53" s="330">
        <v>400</v>
      </c>
      <c r="D53" s="268"/>
      <c r="E53" s="141" t="s">
        <v>417</v>
      </c>
      <c r="F53" s="138"/>
      <c r="G53" s="138"/>
      <c r="H53" s="138"/>
      <c r="I53" s="138"/>
      <c r="J53" s="138"/>
      <c r="K53" s="138"/>
      <c r="L53" s="138"/>
      <c r="M53" s="138"/>
      <c r="N53" s="138"/>
      <c r="O53" s="138"/>
      <c r="P53" s="138"/>
      <c r="Q53" s="138"/>
      <c r="R53" s="138"/>
      <c r="S53" s="139"/>
      <c r="T53" s="133"/>
      <c r="U53" s="145" t="s">
        <v>475</v>
      </c>
      <c r="V53" s="338">
        <v>22.1</v>
      </c>
      <c r="W53" s="268"/>
      <c r="X53" s="141" t="s">
        <v>419</v>
      </c>
      <c r="Y53" s="141"/>
      <c r="Z53" s="141"/>
      <c r="AA53" s="141"/>
      <c r="AB53" s="141"/>
      <c r="AC53" s="141"/>
      <c r="AD53" s="141"/>
      <c r="AE53" s="141"/>
      <c r="AF53" s="141"/>
      <c r="AG53" s="141"/>
      <c r="AH53" s="141"/>
      <c r="AI53" s="141"/>
      <c r="AJ53" s="141"/>
      <c r="AK53" s="141"/>
      <c r="AL53" s="142"/>
    </row>
    <row r="54" spans="1:38" ht="12.75" customHeight="1">
      <c r="A54" s="341" t="s">
        <v>420</v>
      </c>
      <c r="B54" s="264"/>
      <c r="C54" s="330">
        <v>275</v>
      </c>
      <c r="D54" s="268"/>
      <c r="E54" s="141" t="s">
        <v>65</v>
      </c>
      <c r="F54" s="138"/>
      <c r="G54" s="138"/>
      <c r="H54" s="138"/>
      <c r="I54" s="138"/>
      <c r="J54" s="138"/>
      <c r="K54" s="138"/>
      <c r="L54" s="138"/>
      <c r="M54" s="138"/>
      <c r="N54" s="138"/>
      <c r="O54" s="138"/>
      <c r="P54" s="138"/>
      <c r="Q54" s="138"/>
      <c r="R54" s="138"/>
      <c r="S54" s="139"/>
      <c r="T54" s="133"/>
      <c r="U54" s="141"/>
      <c r="V54" s="141"/>
      <c r="W54" s="141"/>
      <c r="X54" s="141"/>
      <c r="Y54" s="141"/>
      <c r="Z54" s="141"/>
      <c r="AA54" s="141"/>
      <c r="AB54" s="141"/>
      <c r="AC54" s="141"/>
      <c r="AD54" s="141"/>
      <c r="AE54" s="141"/>
      <c r="AF54" s="141"/>
      <c r="AG54" s="141"/>
      <c r="AH54" s="141"/>
      <c r="AI54" s="141"/>
      <c r="AJ54" s="141"/>
      <c r="AK54" s="141"/>
      <c r="AL54" s="142"/>
    </row>
    <row r="55" spans="1:38" ht="12.75" customHeight="1">
      <c r="A55" s="341" t="s">
        <v>421</v>
      </c>
      <c r="B55" s="264"/>
      <c r="C55" s="338">
        <v>18</v>
      </c>
      <c r="D55" s="268"/>
      <c r="E55" s="141" t="s">
        <v>422</v>
      </c>
      <c r="F55" s="141"/>
      <c r="G55" s="141"/>
      <c r="H55" s="141"/>
      <c r="I55" s="141"/>
      <c r="J55" s="141"/>
      <c r="K55" s="141"/>
      <c r="L55" s="141"/>
      <c r="M55" s="141"/>
      <c r="N55" s="141"/>
      <c r="O55" s="138"/>
      <c r="P55" s="138"/>
      <c r="Q55" s="138"/>
      <c r="R55" s="138"/>
      <c r="S55" s="139"/>
      <c r="T55" s="133"/>
      <c r="U55" s="141"/>
      <c r="V55" s="141"/>
      <c r="W55" s="141"/>
      <c r="X55" s="141"/>
      <c r="Y55" s="141"/>
      <c r="Z55" s="141"/>
      <c r="AA55" s="141"/>
      <c r="AB55" s="141"/>
      <c r="AC55" s="141"/>
      <c r="AD55" s="141"/>
      <c r="AE55" s="141"/>
      <c r="AF55" s="141"/>
      <c r="AG55" s="141"/>
      <c r="AH55" s="141"/>
      <c r="AI55" s="141"/>
      <c r="AJ55" s="141"/>
      <c r="AK55" s="141"/>
      <c r="AL55" s="142"/>
    </row>
    <row r="56" spans="1:38" ht="15.75" customHeight="1">
      <c r="A56" s="341" t="s">
        <v>477</v>
      </c>
      <c r="B56" s="264"/>
      <c r="C56" s="338">
        <v>1</v>
      </c>
      <c r="D56" s="268"/>
      <c r="E56" s="141" t="s">
        <v>63</v>
      </c>
      <c r="F56" s="141"/>
      <c r="G56" s="141"/>
      <c r="H56" s="141"/>
      <c r="I56" s="141"/>
      <c r="J56" s="141"/>
      <c r="K56" s="141"/>
      <c r="L56" s="141"/>
      <c r="M56" s="141"/>
      <c r="N56" s="141"/>
      <c r="O56" s="138"/>
      <c r="P56" s="138"/>
      <c r="Q56" s="138"/>
      <c r="R56" s="138"/>
      <c r="S56" s="139"/>
      <c r="T56" s="133"/>
      <c r="U56" s="141"/>
      <c r="V56" s="141"/>
      <c r="W56" s="141"/>
      <c r="X56" s="141"/>
      <c r="Y56" s="141"/>
      <c r="Z56" s="141"/>
      <c r="AA56" s="141"/>
      <c r="AB56" s="141"/>
      <c r="AC56" s="141"/>
      <c r="AD56" s="141"/>
      <c r="AE56" s="148"/>
      <c r="AF56" s="141"/>
      <c r="AG56" s="141"/>
      <c r="AH56" s="141"/>
      <c r="AI56" s="141"/>
      <c r="AJ56" s="141"/>
      <c r="AK56" s="141"/>
      <c r="AL56" s="142"/>
    </row>
    <row r="57" spans="1:38" ht="15.75" customHeight="1">
      <c r="A57" s="341" t="s">
        <v>478</v>
      </c>
      <c r="B57" s="264"/>
      <c r="C57" s="338">
        <v>1</v>
      </c>
      <c r="D57" s="268"/>
      <c r="E57" s="141" t="s">
        <v>64</v>
      </c>
      <c r="F57" s="141"/>
      <c r="G57" s="141"/>
      <c r="H57" s="141"/>
      <c r="I57" s="141"/>
      <c r="J57" s="141"/>
      <c r="K57" s="141"/>
      <c r="L57" s="141"/>
      <c r="M57" s="141"/>
      <c r="N57" s="141"/>
      <c r="O57" s="138"/>
      <c r="P57" s="138"/>
      <c r="Q57" s="138"/>
      <c r="R57" s="138"/>
      <c r="S57" s="139"/>
      <c r="T57" s="133"/>
      <c r="U57" s="141"/>
      <c r="V57" s="141"/>
      <c r="W57" s="141"/>
      <c r="X57" s="141"/>
      <c r="Y57" s="141"/>
      <c r="Z57" s="141"/>
      <c r="AA57" s="141"/>
      <c r="AB57" s="141"/>
      <c r="AC57" s="141"/>
      <c r="AD57" s="141"/>
      <c r="AE57" s="148"/>
      <c r="AF57" s="141"/>
      <c r="AG57" s="141"/>
      <c r="AH57" s="141"/>
      <c r="AI57" s="141"/>
      <c r="AJ57" s="141"/>
      <c r="AK57" s="141"/>
      <c r="AL57" s="142"/>
    </row>
    <row r="58" spans="1:38" ht="14.25" customHeight="1">
      <c r="A58" s="156"/>
      <c r="B58" s="145" t="s">
        <v>479</v>
      </c>
      <c r="C58" s="345">
        <f>(C54*(((C55+C56+C57)^3)-(C55^3)))/12</f>
        <v>49683.333333333336</v>
      </c>
      <c r="D58" s="268"/>
      <c r="E58" s="141" t="s">
        <v>426</v>
      </c>
      <c r="F58" s="141"/>
      <c r="G58" s="141"/>
      <c r="H58" s="141"/>
      <c r="I58" s="141"/>
      <c r="J58" s="141"/>
      <c r="K58" s="141"/>
      <c r="L58" s="141"/>
      <c r="M58" s="141"/>
      <c r="N58" s="141"/>
      <c r="O58" s="138"/>
      <c r="P58" s="138"/>
      <c r="Q58" s="138"/>
      <c r="R58" s="138"/>
      <c r="S58" s="139"/>
      <c r="T58" s="133"/>
      <c r="U58" s="141"/>
      <c r="V58" s="141"/>
      <c r="W58" s="141"/>
      <c r="X58" s="141"/>
      <c r="Y58" s="141"/>
      <c r="Z58" s="141"/>
      <c r="AA58" s="141"/>
      <c r="AB58" s="141"/>
      <c r="AC58" s="141"/>
      <c r="AD58" s="141"/>
      <c r="AE58" s="148"/>
      <c r="AF58" s="141"/>
      <c r="AG58" s="141"/>
      <c r="AH58" s="141"/>
      <c r="AI58" s="141"/>
      <c r="AJ58" s="141"/>
      <c r="AK58" s="141"/>
      <c r="AL58" s="142"/>
    </row>
    <row r="59" spans="1:38" ht="12.75" customHeight="1">
      <c r="A59" s="143"/>
      <c r="B59" s="145" t="s">
        <v>427</v>
      </c>
      <c r="C59" s="346">
        <f>IF(C47&gt;0,0.001*((N46*(C47-C46)*C53^3)/(48*C58*(C47-C46))),0)</f>
        <v>0</v>
      </c>
      <c r="D59" s="268"/>
      <c r="E59" s="141" t="s">
        <v>428</v>
      </c>
      <c r="F59" s="138"/>
      <c r="G59" s="138"/>
      <c r="H59" s="138"/>
      <c r="I59" s="138"/>
      <c r="J59" s="138"/>
      <c r="K59" s="138"/>
      <c r="L59" s="138"/>
      <c r="M59" s="138"/>
      <c r="N59" s="138"/>
      <c r="O59" s="138"/>
      <c r="P59" s="138"/>
      <c r="Q59" s="138"/>
      <c r="R59" s="138"/>
      <c r="S59" s="139"/>
      <c r="T59" s="133"/>
      <c r="U59" s="141"/>
      <c r="V59" s="141"/>
      <c r="W59" s="141"/>
      <c r="X59" s="141"/>
      <c r="Y59" s="141"/>
      <c r="Z59" s="141"/>
      <c r="AA59" s="141"/>
      <c r="AB59" s="141"/>
      <c r="AC59" s="141"/>
      <c r="AD59" s="141"/>
      <c r="AE59" s="141"/>
      <c r="AF59" s="141"/>
      <c r="AG59" s="141"/>
      <c r="AH59" s="141"/>
      <c r="AI59" s="141"/>
      <c r="AJ59" s="141"/>
      <c r="AK59" s="141"/>
      <c r="AL59" s="142"/>
    </row>
    <row r="60" spans="1:38" ht="12.75" customHeight="1">
      <c r="A60" s="150"/>
      <c r="B60" s="157" t="s">
        <v>481</v>
      </c>
      <c r="C60" s="332">
        <f>C50*C53*0.5*SUM(C55:D57)/(4*C58)</f>
        <v>0</v>
      </c>
      <c r="D60" s="268"/>
      <c r="E60" s="158" t="s">
        <v>430</v>
      </c>
      <c r="F60" s="151"/>
      <c r="G60" s="151"/>
      <c r="H60" s="151"/>
      <c r="I60" s="151"/>
      <c r="J60" s="151"/>
      <c r="K60" s="151"/>
      <c r="L60" s="151"/>
      <c r="M60" s="151"/>
      <c r="N60" s="151"/>
      <c r="O60" s="151"/>
      <c r="P60" s="151"/>
      <c r="Q60" s="151"/>
      <c r="R60" s="151"/>
      <c r="S60" s="152"/>
      <c r="T60" s="159"/>
      <c r="U60" s="158"/>
      <c r="V60" s="158"/>
      <c r="W60" s="158"/>
      <c r="X60" s="158"/>
      <c r="Y60" s="158"/>
      <c r="Z60" s="158"/>
      <c r="AA60" s="158"/>
      <c r="AB60" s="158"/>
      <c r="AC60" s="158"/>
      <c r="AD60" s="158"/>
      <c r="AE60" s="158"/>
      <c r="AF60" s="158"/>
      <c r="AG60" s="158"/>
      <c r="AH60" s="158"/>
      <c r="AI60" s="158"/>
      <c r="AJ60" s="158"/>
      <c r="AK60" s="158"/>
      <c r="AL60" s="160"/>
    </row>
    <row r="61" spans="1:38" ht="12.75" customHeight="1">
      <c r="A61" s="18"/>
      <c r="B61" s="19"/>
      <c r="C61" s="19"/>
      <c r="D61" s="19"/>
      <c r="E61" s="19"/>
      <c r="F61" s="19"/>
      <c r="G61" s="19"/>
      <c r="H61" s="19"/>
      <c r="I61" s="19"/>
      <c r="J61" s="19"/>
      <c r="K61" s="19"/>
      <c r="L61" s="19"/>
      <c r="M61" s="19"/>
      <c r="N61" s="19"/>
      <c r="O61" s="19"/>
      <c r="P61" s="19"/>
      <c r="Q61" s="19"/>
      <c r="R61" s="19"/>
      <c r="S61" s="77"/>
      <c r="T61" s="19"/>
      <c r="U61" s="19"/>
      <c r="V61" s="19"/>
      <c r="W61" s="19"/>
      <c r="X61" s="19"/>
      <c r="Y61" s="19"/>
      <c r="Z61" s="19"/>
      <c r="AA61" s="19"/>
      <c r="AB61" s="19"/>
      <c r="AC61" s="19"/>
      <c r="AD61" s="19"/>
      <c r="AE61" s="19"/>
      <c r="AF61" s="19"/>
      <c r="AG61" s="19"/>
      <c r="AH61" s="19"/>
      <c r="AI61" s="19"/>
      <c r="AJ61" s="19"/>
      <c r="AK61" s="19"/>
      <c r="AL61" s="77"/>
    </row>
    <row r="62" spans="1:38" ht="12.75" customHeight="1">
      <c r="A62" s="153" t="s">
        <v>400</v>
      </c>
      <c r="B62" s="21"/>
      <c r="C62" s="21"/>
      <c r="D62" s="21"/>
      <c r="E62" s="21"/>
      <c r="F62" s="21"/>
      <c r="G62" s="21"/>
      <c r="H62" s="21"/>
      <c r="I62" s="21"/>
      <c r="J62" s="21"/>
      <c r="K62" s="21"/>
      <c r="L62" s="21"/>
      <c r="M62" s="21"/>
      <c r="N62" s="21"/>
      <c r="O62" s="21"/>
      <c r="P62" s="21"/>
      <c r="Q62" s="21"/>
      <c r="R62" s="21"/>
      <c r="S62" s="79"/>
      <c r="T62" s="153" t="s">
        <v>400</v>
      </c>
      <c r="U62" s="21"/>
      <c r="V62" s="21"/>
      <c r="W62" s="21"/>
      <c r="X62" s="21"/>
      <c r="Y62" s="21"/>
      <c r="Z62" s="21"/>
      <c r="AA62" s="21"/>
      <c r="AB62" s="21"/>
      <c r="AC62" s="21"/>
      <c r="AD62" s="21"/>
      <c r="AE62" s="21"/>
      <c r="AF62" s="21"/>
      <c r="AG62" s="21"/>
      <c r="AH62" s="21"/>
      <c r="AI62" s="21"/>
      <c r="AJ62" s="21"/>
      <c r="AK62" s="21"/>
      <c r="AL62" s="79"/>
    </row>
    <row r="63" spans="1:38" ht="12.75" customHeight="1">
      <c r="A63" s="20" t="s">
        <v>403</v>
      </c>
      <c r="B63" s="21"/>
      <c r="C63" s="21"/>
      <c r="D63" s="21"/>
      <c r="E63" s="21"/>
      <c r="F63" s="21"/>
      <c r="G63" s="21"/>
      <c r="H63" s="21"/>
      <c r="I63" s="21"/>
      <c r="J63" s="21"/>
      <c r="K63" s="21"/>
      <c r="L63" s="21"/>
      <c r="M63" s="21"/>
      <c r="N63" s="21"/>
      <c r="O63" s="21"/>
      <c r="P63" s="21"/>
      <c r="Q63" s="21"/>
      <c r="R63" s="21"/>
      <c r="S63" s="79"/>
      <c r="T63" s="20" t="s">
        <v>403</v>
      </c>
      <c r="U63" s="21"/>
      <c r="V63" s="21"/>
      <c r="W63" s="21"/>
      <c r="X63" s="21"/>
      <c r="Y63" s="21"/>
      <c r="Z63" s="21"/>
      <c r="AA63" s="21"/>
      <c r="AB63" s="21"/>
      <c r="AC63" s="21"/>
      <c r="AD63" s="21"/>
      <c r="AE63" s="21"/>
      <c r="AF63" s="21"/>
      <c r="AG63" s="21"/>
      <c r="AH63" s="21"/>
      <c r="AI63" s="21"/>
      <c r="AJ63" s="21"/>
      <c r="AK63" s="21"/>
      <c r="AL63" s="79"/>
    </row>
    <row r="64" spans="1:38" ht="12.75" customHeight="1">
      <c r="A64" s="20"/>
      <c r="B64" s="21"/>
      <c r="C64" s="21"/>
      <c r="D64" s="21"/>
      <c r="E64" s="21"/>
      <c r="F64" s="21"/>
      <c r="G64" s="21"/>
      <c r="H64" s="21"/>
      <c r="I64" s="21"/>
      <c r="J64" s="21"/>
      <c r="K64" s="21"/>
      <c r="L64" s="21"/>
      <c r="M64" s="21"/>
      <c r="N64" s="21"/>
      <c r="O64" s="21"/>
      <c r="P64" s="21"/>
      <c r="Q64" s="21"/>
      <c r="R64" s="21"/>
      <c r="S64" s="79"/>
      <c r="T64" s="21"/>
      <c r="U64" s="21"/>
      <c r="V64" s="21"/>
      <c r="W64" s="21"/>
      <c r="X64" s="21"/>
      <c r="Y64" s="21"/>
      <c r="Z64" s="21"/>
      <c r="AA64" s="21"/>
      <c r="AB64" s="21"/>
      <c r="AC64" s="21"/>
      <c r="AD64" s="21"/>
      <c r="AE64" s="21"/>
      <c r="AF64" s="21"/>
      <c r="AG64" s="21"/>
      <c r="AH64" s="21"/>
      <c r="AI64" s="21"/>
      <c r="AJ64" s="21"/>
      <c r="AK64" s="21"/>
      <c r="AL64" s="79"/>
    </row>
    <row r="65" spans="1:38" ht="12.75" customHeight="1">
      <c r="A65" s="20"/>
      <c r="B65" s="21"/>
      <c r="C65" s="21"/>
      <c r="D65" s="21"/>
      <c r="E65" s="21"/>
      <c r="F65" s="21"/>
      <c r="G65" s="21"/>
      <c r="H65" s="21"/>
      <c r="I65" s="21"/>
      <c r="J65" s="21"/>
      <c r="K65" s="21"/>
      <c r="L65" s="21"/>
      <c r="M65" s="21"/>
      <c r="N65" s="21"/>
      <c r="O65" s="21"/>
      <c r="P65" s="21"/>
      <c r="Q65" s="21"/>
      <c r="R65" s="21"/>
      <c r="S65" s="79"/>
      <c r="T65" s="21"/>
      <c r="U65" s="21"/>
      <c r="V65" s="21"/>
      <c r="W65" s="21"/>
      <c r="X65" s="21"/>
      <c r="Y65" s="21"/>
      <c r="Z65" s="21"/>
      <c r="AA65" s="21"/>
      <c r="AB65" s="21"/>
      <c r="AC65" s="21"/>
      <c r="AD65" s="21"/>
      <c r="AE65" s="21"/>
      <c r="AF65" s="21"/>
      <c r="AG65" s="21"/>
      <c r="AH65" s="21"/>
      <c r="AI65" s="21"/>
      <c r="AJ65" s="21"/>
      <c r="AK65" s="21"/>
      <c r="AL65" s="79"/>
    </row>
    <row r="66" spans="1:38" ht="12.75" customHeight="1">
      <c r="A66" s="20"/>
      <c r="B66" s="21"/>
      <c r="C66" s="21"/>
      <c r="D66" s="21"/>
      <c r="E66" s="21"/>
      <c r="F66" s="21"/>
      <c r="G66" s="21"/>
      <c r="H66" s="21"/>
      <c r="I66" s="21"/>
      <c r="J66" s="21"/>
      <c r="K66" s="21"/>
      <c r="L66" s="21"/>
      <c r="M66" s="21"/>
      <c r="N66" s="21"/>
      <c r="O66" s="21"/>
      <c r="P66" s="21"/>
      <c r="Q66" s="21"/>
      <c r="R66" s="21"/>
      <c r="S66" s="79"/>
      <c r="T66" s="21"/>
      <c r="U66" s="21"/>
      <c r="V66" s="21"/>
      <c r="W66" s="21"/>
      <c r="X66" s="21"/>
      <c r="Y66" s="21"/>
      <c r="Z66" s="21"/>
      <c r="AA66" s="21"/>
      <c r="AB66" s="21"/>
      <c r="AC66" s="21"/>
      <c r="AD66" s="21"/>
      <c r="AE66" s="21"/>
      <c r="AF66" s="21"/>
      <c r="AG66" s="21"/>
      <c r="AH66" s="21"/>
      <c r="AI66" s="21"/>
      <c r="AJ66" s="21"/>
      <c r="AK66" s="21"/>
      <c r="AL66" s="79"/>
    </row>
    <row r="67" spans="1:38" ht="12.75" customHeight="1">
      <c r="A67" s="20"/>
      <c r="B67" s="21"/>
      <c r="C67" s="21"/>
      <c r="D67" s="21"/>
      <c r="E67" s="21"/>
      <c r="F67" s="21"/>
      <c r="G67" s="21"/>
      <c r="H67" s="21"/>
      <c r="I67" s="21"/>
      <c r="J67" s="21"/>
      <c r="K67" s="21"/>
      <c r="L67" s="21"/>
      <c r="M67" s="21"/>
      <c r="N67" s="21"/>
      <c r="O67" s="21"/>
      <c r="P67" s="21"/>
      <c r="Q67" s="21"/>
      <c r="R67" s="21"/>
      <c r="S67" s="79"/>
      <c r="T67" s="21"/>
      <c r="U67" s="21"/>
      <c r="V67" s="21"/>
      <c r="W67" s="21"/>
      <c r="X67" s="21"/>
      <c r="Y67" s="21"/>
      <c r="Z67" s="21"/>
      <c r="AA67" s="21"/>
      <c r="AB67" s="21"/>
      <c r="AC67" s="21"/>
      <c r="AD67" s="21"/>
      <c r="AE67" s="21"/>
      <c r="AF67" s="21"/>
      <c r="AG67" s="21"/>
      <c r="AH67" s="21"/>
      <c r="AI67" s="21"/>
      <c r="AJ67" s="21"/>
      <c r="AK67" s="21"/>
      <c r="AL67" s="79"/>
    </row>
    <row r="68" spans="1:38" ht="12.75" customHeight="1">
      <c r="A68" s="20"/>
      <c r="B68" s="21"/>
      <c r="C68" s="21"/>
      <c r="D68" s="21"/>
      <c r="E68" s="21"/>
      <c r="F68" s="21"/>
      <c r="G68" s="21"/>
      <c r="H68" s="21"/>
      <c r="I68" s="21"/>
      <c r="J68" s="21"/>
      <c r="K68" s="21"/>
      <c r="L68" s="21"/>
      <c r="M68" s="21"/>
      <c r="N68" s="21"/>
      <c r="O68" s="21"/>
      <c r="P68" s="21"/>
      <c r="Q68" s="21"/>
      <c r="R68" s="21"/>
      <c r="S68" s="79"/>
      <c r="T68" s="21"/>
      <c r="U68" s="21"/>
      <c r="V68" s="21"/>
      <c r="W68" s="21"/>
      <c r="X68" s="21"/>
      <c r="Y68" s="21"/>
      <c r="Z68" s="21"/>
      <c r="AA68" s="21"/>
      <c r="AB68" s="21"/>
      <c r="AC68" s="21"/>
      <c r="AD68" s="21"/>
      <c r="AE68" s="21"/>
      <c r="AF68" s="21"/>
      <c r="AG68" s="21"/>
      <c r="AH68" s="21"/>
      <c r="AI68" s="21"/>
      <c r="AJ68" s="21"/>
      <c r="AK68" s="21"/>
      <c r="AL68" s="79"/>
    </row>
    <row r="69" spans="1:38" ht="12.75" customHeight="1">
      <c r="A69" s="20"/>
      <c r="B69" s="21"/>
      <c r="C69" s="21"/>
      <c r="D69" s="21"/>
      <c r="E69" s="21"/>
      <c r="F69" s="21"/>
      <c r="G69" s="21"/>
      <c r="H69" s="21"/>
      <c r="I69" s="21"/>
      <c r="J69" s="21"/>
      <c r="K69" s="21"/>
      <c r="L69" s="21"/>
      <c r="M69" s="21"/>
      <c r="N69" s="21"/>
      <c r="O69" s="21"/>
      <c r="P69" s="21"/>
      <c r="Q69" s="21"/>
      <c r="R69" s="21"/>
      <c r="S69" s="79"/>
      <c r="T69" s="21"/>
      <c r="U69" s="21"/>
      <c r="V69" s="21"/>
      <c r="W69" s="21"/>
      <c r="X69" s="21"/>
      <c r="Y69" s="21"/>
      <c r="Z69" s="21"/>
      <c r="AA69" s="21"/>
      <c r="AB69" s="21"/>
      <c r="AC69" s="21"/>
      <c r="AD69" s="21"/>
      <c r="AE69" s="21"/>
      <c r="AF69" s="21"/>
      <c r="AG69" s="21"/>
      <c r="AH69" s="21"/>
      <c r="AI69" s="21"/>
      <c r="AJ69" s="21"/>
      <c r="AK69" s="21"/>
      <c r="AL69" s="79"/>
    </row>
    <row r="70" spans="1:38" ht="12.75" customHeight="1">
      <c r="A70" s="20"/>
      <c r="B70" s="21"/>
      <c r="C70" s="21"/>
      <c r="D70" s="21"/>
      <c r="E70" s="21"/>
      <c r="F70" s="21"/>
      <c r="G70" s="21"/>
      <c r="H70" s="21"/>
      <c r="I70" s="21"/>
      <c r="J70" s="21"/>
      <c r="K70" s="21"/>
      <c r="L70" s="21"/>
      <c r="M70" s="21"/>
      <c r="N70" s="21"/>
      <c r="O70" s="21"/>
      <c r="P70" s="21"/>
      <c r="Q70" s="21"/>
      <c r="R70" s="21"/>
      <c r="S70" s="79"/>
      <c r="T70" s="21"/>
      <c r="U70" s="21"/>
      <c r="V70" s="21"/>
      <c r="W70" s="21"/>
      <c r="X70" s="21"/>
      <c r="Y70" s="21"/>
      <c r="Z70" s="21"/>
      <c r="AA70" s="21"/>
      <c r="AB70" s="21"/>
      <c r="AC70" s="21"/>
      <c r="AD70" s="21"/>
      <c r="AE70" s="21"/>
      <c r="AF70" s="21"/>
      <c r="AG70" s="21"/>
      <c r="AH70" s="21"/>
      <c r="AI70" s="21"/>
      <c r="AJ70" s="21"/>
      <c r="AK70" s="21"/>
      <c r="AL70" s="79"/>
    </row>
    <row r="71" spans="1:38" ht="12.75" customHeight="1">
      <c r="A71" s="20"/>
      <c r="B71" s="21"/>
      <c r="C71" s="21"/>
      <c r="D71" s="21"/>
      <c r="E71" s="21"/>
      <c r="F71" s="21"/>
      <c r="G71" s="21"/>
      <c r="H71" s="21"/>
      <c r="I71" s="21"/>
      <c r="J71" s="21"/>
      <c r="K71" s="21"/>
      <c r="L71" s="21"/>
      <c r="M71" s="21"/>
      <c r="N71" s="21"/>
      <c r="O71" s="21"/>
      <c r="P71" s="21"/>
      <c r="Q71" s="21"/>
      <c r="R71" s="21"/>
      <c r="S71" s="79"/>
      <c r="T71" s="21"/>
      <c r="U71" s="21"/>
      <c r="V71" s="21"/>
      <c r="W71" s="21"/>
      <c r="X71" s="21"/>
      <c r="Y71" s="21"/>
      <c r="Z71" s="21"/>
      <c r="AA71" s="21"/>
      <c r="AB71" s="21"/>
      <c r="AC71" s="21"/>
      <c r="AD71" s="21"/>
      <c r="AE71" s="21"/>
      <c r="AF71" s="21"/>
      <c r="AG71" s="21"/>
      <c r="AH71" s="21"/>
      <c r="AI71" s="21"/>
      <c r="AJ71" s="21"/>
      <c r="AK71" s="21"/>
      <c r="AL71" s="79"/>
    </row>
    <row r="72" spans="1:38" ht="12.75" customHeight="1">
      <c r="A72" s="20"/>
      <c r="B72" s="21"/>
      <c r="C72" s="21"/>
      <c r="D72" s="21"/>
      <c r="E72" s="21"/>
      <c r="F72" s="21"/>
      <c r="G72" s="21"/>
      <c r="H72" s="21"/>
      <c r="I72" s="21"/>
      <c r="J72" s="21"/>
      <c r="K72" s="21"/>
      <c r="L72" s="21"/>
      <c r="M72" s="21"/>
      <c r="N72" s="21"/>
      <c r="O72" s="21"/>
      <c r="P72" s="21"/>
      <c r="Q72" s="21"/>
      <c r="R72" s="21"/>
      <c r="S72" s="79"/>
      <c r="T72" s="21"/>
      <c r="U72" s="21"/>
      <c r="V72" s="21"/>
      <c r="W72" s="21"/>
      <c r="X72" s="21"/>
      <c r="Y72" s="21"/>
      <c r="Z72" s="21"/>
      <c r="AA72" s="21"/>
      <c r="AB72" s="21"/>
      <c r="AC72" s="21"/>
      <c r="AD72" s="21"/>
      <c r="AE72" s="21"/>
      <c r="AF72" s="21"/>
      <c r="AG72" s="21"/>
      <c r="AH72" s="21"/>
      <c r="AI72" s="21"/>
      <c r="AJ72" s="21"/>
      <c r="AK72" s="21"/>
      <c r="AL72" s="79"/>
    </row>
    <row r="73" spans="1:38" ht="12.75" customHeight="1">
      <c r="A73" s="20"/>
      <c r="B73" s="21"/>
      <c r="C73" s="21"/>
      <c r="D73" s="21"/>
      <c r="E73" s="21"/>
      <c r="F73" s="21"/>
      <c r="G73" s="21"/>
      <c r="H73" s="21"/>
      <c r="I73" s="21"/>
      <c r="J73" s="21"/>
      <c r="K73" s="21"/>
      <c r="L73" s="21"/>
      <c r="M73" s="21"/>
      <c r="N73" s="21"/>
      <c r="O73" s="21"/>
      <c r="P73" s="21"/>
      <c r="Q73" s="21"/>
      <c r="R73" s="21"/>
      <c r="S73" s="79"/>
      <c r="T73" s="21"/>
      <c r="U73" s="21"/>
      <c r="V73" s="21"/>
      <c r="W73" s="21"/>
      <c r="X73" s="21"/>
      <c r="Y73" s="21"/>
      <c r="Z73" s="21"/>
      <c r="AA73" s="21"/>
      <c r="AB73" s="21"/>
      <c r="AC73" s="21"/>
      <c r="AD73" s="21"/>
      <c r="AE73" s="21"/>
      <c r="AF73" s="21"/>
      <c r="AG73" s="21"/>
      <c r="AH73" s="21"/>
      <c r="AI73" s="21"/>
      <c r="AJ73" s="21"/>
      <c r="AK73" s="21"/>
      <c r="AL73" s="79"/>
    </row>
    <row r="74" spans="1:38" ht="12.75" customHeight="1">
      <c r="A74" s="20"/>
      <c r="B74" s="21"/>
      <c r="C74" s="21"/>
      <c r="D74" s="21"/>
      <c r="E74" s="21"/>
      <c r="F74" s="21"/>
      <c r="G74" s="21"/>
      <c r="H74" s="21"/>
      <c r="I74" s="21"/>
      <c r="J74" s="21"/>
      <c r="K74" s="21"/>
      <c r="L74" s="21"/>
      <c r="M74" s="21"/>
      <c r="N74" s="21"/>
      <c r="O74" s="21"/>
      <c r="P74" s="21"/>
      <c r="Q74" s="21"/>
      <c r="R74" s="21"/>
      <c r="S74" s="79"/>
      <c r="T74" s="21"/>
      <c r="U74" s="21"/>
      <c r="V74" s="21"/>
      <c r="W74" s="21"/>
      <c r="X74" s="21"/>
      <c r="Y74" s="21"/>
      <c r="Z74" s="21"/>
      <c r="AA74" s="21"/>
      <c r="AB74" s="21"/>
      <c r="AC74" s="21"/>
      <c r="AD74" s="21"/>
      <c r="AE74" s="21"/>
      <c r="AF74" s="21"/>
      <c r="AG74" s="21"/>
      <c r="AH74" s="21"/>
      <c r="AI74" s="21"/>
      <c r="AJ74" s="21"/>
      <c r="AK74" s="21"/>
      <c r="AL74" s="79"/>
    </row>
    <row r="75" spans="1:38" ht="12.75" customHeight="1">
      <c r="A75" s="20"/>
      <c r="B75" s="21"/>
      <c r="C75" s="21"/>
      <c r="D75" s="21"/>
      <c r="E75" s="21"/>
      <c r="F75" s="21"/>
      <c r="G75" s="21"/>
      <c r="H75" s="21"/>
      <c r="I75" s="21"/>
      <c r="J75" s="21"/>
      <c r="K75" s="21"/>
      <c r="L75" s="21"/>
      <c r="M75" s="21"/>
      <c r="N75" s="21"/>
      <c r="O75" s="21"/>
      <c r="P75" s="21"/>
      <c r="Q75" s="21"/>
      <c r="R75" s="21"/>
      <c r="S75" s="79"/>
      <c r="T75" s="21"/>
      <c r="U75" s="21"/>
      <c r="V75" s="21"/>
      <c r="W75" s="21"/>
      <c r="X75" s="21"/>
      <c r="Y75" s="21"/>
      <c r="Z75" s="21"/>
      <c r="AA75" s="21"/>
      <c r="AB75" s="21"/>
      <c r="AC75" s="21"/>
      <c r="AD75" s="21"/>
      <c r="AE75" s="21"/>
      <c r="AF75" s="21"/>
      <c r="AG75" s="21"/>
      <c r="AH75" s="21"/>
      <c r="AI75" s="21"/>
      <c r="AJ75" s="21"/>
      <c r="AK75" s="21"/>
      <c r="AL75" s="79"/>
    </row>
    <row r="76" spans="1:38" ht="12.75" customHeight="1">
      <c r="A76" s="20"/>
      <c r="B76" s="21"/>
      <c r="C76" s="21"/>
      <c r="D76" s="21"/>
      <c r="E76" s="21"/>
      <c r="F76" s="21"/>
      <c r="G76" s="21"/>
      <c r="H76" s="21"/>
      <c r="I76" s="21"/>
      <c r="J76" s="21"/>
      <c r="K76" s="21"/>
      <c r="L76" s="21"/>
      <c r="M76" s="21"/>
      <c r="N76" s="21"/>
      <c r="O76" s="21"/>
      <c r="P76" s="21"/>
      <c r="Q76" s="21"/>
      <c r="R76" s="21"/>
      <c r="S76" s="79"/>
      <c r="T76" s="21"/>
      <c r="U76" s="21"/>
      <c r="V76" s="21"/>
      <c r="W76" s="21"/>
      <c r="X76" s="21"/>
      <c r="Y76" s="21"/>
      <c r="Z76" s="21"/>
      <c r="AA76" s="21"/>
      <c r="AB76" s="21"/>
      <c r="AC76" s="21"/>
      <c r="AD76" s="21"/>
      <c r="AE76" s="21"/>
      <c r="AF76" s="21"/>
      <c r="AG76" s="21"/>
      <c r="AH76" s="21"/>
      <c r="AI76" s="21"/>
      <c r="AJ76" s="21"/>
      <c r="AK76" s="21"/>
      <c r="AL76" s="79"/>
    </row>
    <row r="77" spans="1:38" ht="12.75" customHeight="1">
      <c r="A77" s="20"/>
      <c r="B77" s="21"/>
      <c r="C77" s="21"/>
      <c r="D77" s="21"/>
      <c r="E77" s="21"/>
      <c r="F77" s="21"/>
      <c r="G77" s="21"/>
      <c r="H77" s="21"/>
      <c r="I77" s="21"/>
      <c r="J77" s="21"/>
      <c r="K77" s="21"/>
      <c r="L77" s="21"/>
      <c r="M77" s="21"/>
      <c r="N77" s="21"/>
      <c r="O77" s="21"/>
      <c r="P77" s="21"/>
      <c r="Q77" s="21"/>
      <c r="R77" s="21"/>
      <c r="S77" s="79"/>
      <c r="T77" s="21"/>
      <c r="U77" s="21"/>
      <c r="V77" s="21"/>
      <c r="W77" s="21"/>
      <c r="X77" s="21"/>
      <c r="Y77" s="21"/>
      <c r="Z77" s="21"/>
      <c r="AA77" s="21"/>
      <c r="AB77" s="21"/>
      <c r="AC77" s="21"/>
      <c r="AD77" s="21"/>
      <c r="AE77" s="21"/>
      <c r="AF77" s="21"/>
      <c r="AG77" s="21"/>
      <c r="AH77" s="21"/>
      <c r="AI77" s="21"/>
      <c r="AJ77" s="21"/>
      <c r="AK77" s="21"/>
      <c r="AL77" s="79"/>
    </row>
    <row r="78" spans="1:38" ht="12.75" customHeight="1">
      <c r="A78" s="20"/>
      <c r="B78" s="21"/>
      <c r="C78" s="21"/>
      <c r="D78" s="21"/>
      <c r="E78" s="21"/>
      <c r="F78" s="21"/>
      <c r="G78" s="21"/>
      <c r="H78" s="21"/>
      <c r="I78" s="21"/>
      <c r="J78" s="21"/>
      <c r="K78" s="21"/>
      <c r="L78" s="21"/>
      <c r="M78" s="21"/>
      <c r="N78" s="21"/>
      <c r="O78" s="21"/>
      <c r="P78" s="21"/>
      <c r="Q78" s="21"/>
      <c r="R78" s="21"/>
      <c r="S78" s="79"/>
      <c r="T78" s="21"/>
      <c r="U78" s="21"/>
      <c r="V78" s="21"/>
      <c r="W78" s="21"/>
      <c r="X78" s="21"/>
      <c r="Y78" s="21"/>
      <c r="Z78" s="21"/>
      <c r="AA78" s="21"/>
      <c r="AB78" s="21"/>
      <c r="AC78" s="21"/>
      <c r="AD78" s="21"/>
      <c r="AE78" s="21"/>
      <c r="AF78" s="21"/>
      <c r="AG78" s="21"/>
      <c r="AH78" s="21"/>
      <c r="AI78" s="21"/>
      <c r="AJ78" s="21"/>
      <c r="AK78" s="21"/>
      <c r="AL78" s="79"/>
    </row>
    <row r="79" spans="1:38" ht="12.75" customHeight="1">
      <c r="A79" s="20"/>
      <c r="B79" s="21"/>
      <c r="C79" s="21"/>
      <c r="D79" s="21"/>
      <c r="E79" s="21"/>
      <c r="F79" s="21"/>
      <c r="G79" s="21"/>
      <c r="H79" s="21"/>
      <c r="I79" s="21"/>
      <c r="J79" s="21"/>
      <c r="K79" s="21"/>
      <c r="L79" s="21"/>
      <c r="M79" s="21"/>
      <c r="N79" s="21"/>
      <c r="O79" s="21"/>
      <c r="P79" s="21"/>
      <c r="Q79" s="21"/>
      <c r="R79" s="21"/>
      <c r="S79" s="79"/>
      <c r="T79" s="21"/>
      <c r="U79" s="21"/>
      <c r="V79" s="21"/>
      <c r="W79" s="21"/>
      <c r="X79" s="21"/>
      <c r="Y79" s="21"/>
      <c r="Z79" s="21"/>
      <c r="AA79" s="21"/>
      <c r="AB79" s="21"/>
      <c r="AC79" s="21"/>
      <c r="AD79" s="21"/>
      <c r="AE79" s="21"/>
      <c r="AF79" s="21"/>
      <c r="AG79" s="21"/>
      <c r="AH79" s="21"/>
      <c r="AI79" s="21"/>
      <c r="AJ79" s="21"/>
      <c r="AK79" s="21"/>
      <c r="AL79" s="79"/>
    </row>
    <row r="80" spans="1:38" ht="12.75" customHeight="1">
      <c r="A80" s="20"/>
      <c r="B80" s="21"/>
      <c r="C80" s="21"/>
      <c r="D80" s="21"/>
      <c r="E80" s="21"/>
      <c r="F80" s="21"/>
      <c r="G80" s="21"/>
      <c r="H80" s="21"/>
      <c r="I80" s="21"/>
      <c r="J80" s="21"/>
      <c r="K80" s="21"/>
      <c r="L80" s="21"/>
      <c r="M80" s="21"/>
      <c r="N80" s="21"/>
      <c r="O80" s="21"/>
      <c r="P80" s="21"/>
      <c r="Q80" s="21"/>
      <c r="R80" s="21"/>
      <c r="S80" s="79"/>
      <c r="T80" s="21"/>
      <c r="U80" s="21"/>
      <c r="V80" s="21"/>
      <c r="W80" s="21"/>
      <c r="X80" s="21"/>
      <c r="Y80" s="21"/>
      <c r="Z80" s="21"/>
      <c r="AA80" s="21"/>
      <c r="AB80" s="21"/>
      <c r="AC80" s="21"/>
      <c r="AD80" s="21"/>
      <c r="AE80" s="21"/>
      <c r="AF80" s="21"/>
      <c r="AG80" s="21"/>
      <c r="AH80" s="21"/>
      <c r="AI80" s="21"/>
      <c r="AJ80" s="21"/>
      <c r="AK80" s="21"/>
      <c r="AL80" s="79"/>
    </row>
    <row r="81" spans="1:38" ht="12.75" customHeight="1">
      <c r="A81" s="20"/>
      <c r="B81" s="21"/>
      <c r="C81" s="21"/>
      <c r="D81" s="21"/>
      <c r="E81" s="21"/>
      <c r="F81" s="21"/>
      <c r="G81" s="21"/>
      <c r="H81" s="21"/>
      <c r="I81" s="21"/>
      <c r="J81" s="21"/>
      <c r="K81" s="21"/>
      <c r="L81" s="21"/>
      <c r="M81" s="21"/>
      <c r="N81" s="21"/>
      <c r="O81" s="21"/>
      <c r="P81" s="21"/>
      <c r="Q81" s="21"/>
      <c r="R81" s="21"/>
      <c r="S81" s="79"/>
      <c r="T81" s="21"/>
      <c r="U81" s="21"/>
      <c r="V81" s="21"/>
      <c r="W81" s="21"/>
      <c r="X81" s="21"/>
      <c r="Y81" s="21"/>
      <c r="Z81" s="21"/>
      <c r="AA81" s="21"/>
      <c r="AB81" s="21"/>
      <c r="AC81" s="21"/>
      <c r="AD81" s="21"/>
      <c r="AE81" s="21"/>
      <c r="AF81" s="21"/>
      <c r="AG81" s="21"/>
      <c r="AH81" s="21"/>
      <c r="AI81" s="21"/>
      <c r="AJ81" s="21"/>
      <c r="AK81" s="21"/>
      <c r="AL81" s="79"/>
    </row>
    <row r="82" spans="1:38" ht="12.75" customHeight="1">
      <c r="A82" s="20"/>
      <c r="B82" s="21"/>
      <c r="C82" s="21"/>
      <c r="D82" s="21"/>
      <c r="E82" s="21"/>
      <c r="F82" s="21"/>
      <c r="G82" s="21"/>
      <c r="H82" s="21"/>
      <c r="I82" s="21"/>
      <c r="J82" s="21"/>
      <c r="K82" s="21"/>
      <c r="L82" s="21"/>
      <c r="M82" s="21"/>
      <c r="N82" s="21"/>
      <c r="O82" s="21"/>
      <c r="P82" s="21"/>
      <c r="Q82" s="21"/>
      <c r="R82" s="21"/>
      <c r="S82" s="79"/>
      <c r="T82" s="21"/>
      <c r="U82" s="21"/>
      <c r="V82" s="21"/>
      <c r="W82" s="21"/>
      <c r="X82" s="21"/>
      <c r="Y82" s="21"/>
      <c r="Z82" s="21"/>
      <c r="AA82" s="21"/>
      <c r="AB82" s="21"/>
      <c r="AC82" s="21"/>
      <c r="AD82" s="21"/>
      <c r="AE82" s="21"/>
      <c r="AF82" s="21"/>
      <c r="AG82" s="21"/>
      <c r="AH82" s="21"/>
      <c r="AI82" s="21"/>
      <c r="AJ82" s="21"/>
      <c r="AK82" s="21"/>
      <c r="AL82" s="79"/>
    </row>
    <row r="83" spans="1:38" ht="12.75" customHeight="1">
      <c r="A83" s="20"/>
      <c r="B83" s="21"/>
      <c r="C83" s="21"/>
      <c r="D83" s="21"/>
      <c r="E83" s="21"/>
      <c r="F83" s="21"/>
      <c r="G83" s="21"/>
      <c r="H83" s="21"/>
      <c r="I83" s="21"/>
      <c r="J83" s="21"/>
      <c r="K83" s="21"/>
      <c r="L83" s="21"/>
      <c r="M83" s="21"/>
      <c r="N83" s="21"/>
      <c r="O83" s="21"/>
      <c r="P83" s="21"/>
      <c r="Q83" s="21"/>
      <c r="R83" s="21"/>
      <c r="S83" s="79"/>
      <c r="T83" s="21"/>
      <c r="U83" s="21"/>
      <c r="V83" s="21"/>
      <c r="W83" s="21"/>
      <c r="X83" s="21"/>
      <c r="Y83" s="21"/>
      <c r="Z83" s="21"/>
      <c r="AA83" s="21"/>
      <c r="AB83" s="21"/>
      <c r="AC83" s="21"/>
      <c r="AD83" s="21"/>
      <c r="AE83" s="21"/>
      <c r="AF83" s="21"/>
      <c r="AG83" s="21"/>
      <c r="AH83" s="21"/>
      <c r="AI83" s="21"/>
      <c r="AJ83" s="21"/>
      <c r="AK83" s="21"/>
      <c r="AL83" s="79"/>
    </row>
    <row r="84" spans="1:38" ht="12.75" customHeight="1">
      <c r="A84" s="20"/>
      <c r="B84" s="21"/>
      <c r="C84" s="21"/>
      <c r="D84" s="21"/>
      <c r="E84" s="21"/>
      <c r="F84" s="21"/>
      <c r="G84" s="21"/>
      <c r="H84" s="21"/>
      <c r="I84" s="21"/>
      <c r="J84" s="21"/>
      <c r="K84" s="21"/>
      <c r="L84" s="21"/>
      <c r="M84" s="21"/>
      <c r="N84" s="21"/>
      <c r="O84" s="21"/>
      <c r="P84" s="21"/>
      <c r="Q84" s="21"/>
      <c r="R84" s="21"/>
      <c r="S84" s="79"/>
      <c r="T84" s="21"/>
      <c r="U84" s="21"/>
      <c r="V84" s="21"/>
      <c r="W84" s="21"/>
      <c r="X84" s="21"/>
      <c r="Y84" s="21"/>
      <c r="Z84" s="21"/>
      <c r="AA84" s="21"/>
      <c r="AB84" s="21"/>
      <c r="AC84" s="21"/>
      <c r="AD84" s="21"/>
      <c r="AE84" s="21"/>
      <c r="AF84" s="21"/>
      <c r="AG84" s="21"/>
      <c r="AH84" s="21"/>
      <c r="AI84" s="21"/>
      <c r="AJ84" s="21"/>
      <c r="AK84" s="21"/>
      <c r="AL84" s="79"/>
    </row>
    <row r="85" spans="1:38" ht="12.75" customHeight="1">
      <c r="A85" s="20"/>
      <c r="B85" s="21"/>
      <c r="C85" s="21"/>
      <c r="D85" s="21"/>
      <c r="E85" s="21"/>
      <c r="F85" s="21"/>
      <c r="G85" s="21"/>
      <c r="H85" s="21"/>
      <c r="I85" s="21"/>
      <c r="J85" s="21"/>
      <c r="K85" s="21"/>
      <c r="L85" s="21"/>
      <c r="M85" s="21"/>
      <c r="N85" s="21"/>
      <c r="O85" s="21"/>
      <c r="P85" s="21"/>
      <c r="Q85" s="21"/>
      <c r="R85" s="21"/>
      <c r="S85" s="79"/>
      <c r="T85" s="21"/>
      <c r="U85" s="21"/>
      <c r="V85" s="21"/>
      <c r="W85" s="21"/>
      <c r="X85" s="21"/>
      <c r="Y85" s="21"/>
      <c r="Z85" s="21"/>
      <c r="AA85" s="21"/>
      <c r="AB85" s="21"/>
      <c r="AC85" s="21"/>
      <c r="AD85" s="21"/>
      <c r="AE85" s="21"/>
      <c r="AF85" s="21"/>
      <c r="AG85" s="21"/>
      <c r="AH85" s="21"/>
      <c r="AI85" s="21"/>
      <c r="AJ85" s="21"/>
      <c r="AK85" s="21"/>
      <c r="AL85" s="79"/>
    </row>
    <row r="86" spans="1:38" ht="12.75" customHeight="1">
      <c r="A86" s="20"/>
      <c r="B86" s="21"/>
      <c r="C86" s="21"/>
      <c r="D86" s="21"/>
      <c r="E86" s="21"/>
      <c r="F86" s="21"/>
      <c r="G86" s="21"/>
      <c r="H86" s="21"/>
      <c r="I86" s="21"/>
      <c r="J86" s="21"/>
      <c r="K86" s="21"/>
      <c r="L86" s="21"/>
      <c r="M86" s="21"/>
      <c r="N86" s="21"/>
      <c r="O86" s="21"/>
      <c r="P86" s="21"/>
      <c r="Q86" s="21"/>
      <c r="R86" s="21"/>
      <c r="S86" s="79"/>
      <c r="T86" s="21"/>
      <c r="U86" s="21"/>
      <c r="V86" s="21"/>
      <c r="W86" s="21"/>
      <c r="X86" s="21"/>
      <c r="Y86" s="21"/>
      <c r="Z86" s="21"/>
      <c r="AA86" s="21"/>
      <c r="AB86" s="21"/>
      <c r="AC86" s="21"/>
      <c r="AD86" s="21"/>
      <c r="AE86" s="21"/>
      <c r="AF86" s="21"/>
      <c r="AG86" s="21"/>
      <c r="AH86" s="21"/>
      <c r="AI86" s="21"/>
      <c r="AJ86" s="21"/>
      <c r="AK86" s="21"/>
      <c r="AL86" s="79"/>
    </row>
    <row r="87" spans="1:38" ht="12.75" customHeight="1">
      <c r="A87" s="20"/>
      <c r="B87" s="21"/>
      <c r="C87" s="21"/>
      <c r="D87" s="21"/>
      <c r="E87" s="21"/>
      <c r="F87" s="21"/>
      <c r="G87" s="21"/>
      <c r="H87" s="21"/>
      <c r="I87" s="21"/>
      <c r="J87" s="21"/>
      <c r="K87" s="21"/>
      <c r="L87" s="21"/>
      <c r="M87" s="21"/>
      <c r="N87" s="21"/>
      <c r="O87" s="21"/>
      <c r="P87" s="21"/>
      <c r="Q87" s="21"/>
      <c r="R87" s="21"/>
      <c r="S87" s="79"/>
      <c r="T87" s="21"/>
      <c r="U87" s="21"/>
      <c r="V87" s="21"/>
      <c r="W87" s="21"/>
      <c r="X87" s="21"/>
      <c r="Y87" s="21"/>
      <c r="Z87" s="21"/>
      <c r="AA87" s="21"/>
      <c r="AB87" s="21"/>
      <c r="AC87" s="21"/>
      <c r="AD87" s="21"/>
      <c r="AE87" s="21"/>
      <c r="AF87" s="21"/>
      <c r="AG87" s="21"/>
      <c r="AH87" s="21"/>
      <c r="AI87" s="21"/>
      <c r="AJ87" s="21"/>
      <c r="AK87" s="21"/>
      <c r="AL87" s="79"/>
    </row>
    <row r="88" spans="1:38" ht="12.75" customHeight="1">
      <c r="A88" s="20"/>
      <c r="B88" s="21"/>
      <c r="C88" s="21"/>
      <c r="D88" s="21"/>
      <c r="E88" s="21"/>
      <c r="F88" s="21"/>
      <c r="G88" s="21"/>
      <c r="H88" s="21"/>
      <c r="I88" s="21"/>
      <c r="J88" s="21"/>
      <c r="K88" s="21"/>
      <c r="L88" s="21"/>
      <c r="M88" s="21"/>
      <c r="N88" s="21"/>
      <c r="O88" s="21"/>
      <c r="P88" s="21"/>
      <c r="Q88" s="21"/>
      <c r="R88" s="21"/>
      <c r="S88" s="79"/>
      <c r="T88" s="21"/>
      <c r="U88" s="21"/>
      <c r="V88" s="21"/>
      <c r="W88" s="21"/>
      <c r="X88" s="21"/>
      <c r="Y88" s="21"/>
      <c r="Z88" s="21"/>
      <c r="AA88" s="21"/>
      <c r="AB88" s="21"/>
      <c r="AC88" s="21"/>
      <c r="AD88" s="21"/>
      <c r="AE88" s="21"/>
      <c r="AF88" s="21"/>
      <c r="AG88" s="21"/>
      <c r="AH88" s="21"/>
      <c r="AI88" s="21"/>
      <c r="AJ88" s="21"/>
      <c r="AK88" s="21"/>
      <c r="AL88" s="79"/>
    </row>
    <row r="89" spans="1:38" ht="12.75" customHeight="1">
      <c r="A89" s="20"/>
      <c r="B89" s="21"/>
      <c r="C89" s="21"/>
      <c r="D89" s="21"/>
      <c r="E89" s="21"/>
      <c r="F89" s="21"/>
      <c r="G89" s="21"/>
      <c r="H89" s="21"/>
      <c r="I89" s="21"/>
      <c r="J89" s="21"/>
      <c r="K89" s="21"/>
      <c r="L89" s="21"/>
      <c r="M89" s="21"/>
      <c r="N89" s="21"/>
      <c r="O89" s="21"/>
      <c r="P89" s="21"/>
      <c r="Q89" s="21"/>
      <c r="R89" s="21"/>
      <c r="S89" s="79"/>
      <c r="T89" s="21"/>
      <c r="U89" s="21"/>
      <c r="V89" s="21"/>
      <c r="W89" s="21"/>
      <c r="X89" s="21"/>
      <c r="Y89" s="21"/>
      <c r="Z89" s="21"/>
      <c r="AA89" s="21"/>
      <c r="AB89" s="21"/>
      <c r="AC89" s="21"/>
      <c r="AD89" s="21"/>
      <c r="AE89" s="21"/>
      <c r="AF89" s="21"/>
      <c r="AG89" s="21"/>
      <c r="AH89" s="21"/>
      <c r="AI89" s="21"/>
      <c r="AJ89" s="21"/>
      <c r="AK89" s="21"/>
      <c r="AL89" s="79"/>
    </row>
    <row r="90" spans="1:38" ht="12.75" customHeight="1">
      <c r="A90" s="20"/>
      <c r="B90" s="21"/>
      <c r="C90" s="21"/>
      <c r="D90" s="21"/>
      <c r="E90" s="21"/>
      <c r="F90" s="21"/>
      <c r="G90" s="21"/>
      <c r="H90" s="21"/>
      <c r="I90" s="21"/>
      <c r="J90" s="21"/>
      <c r="K90" s="21"/>
      <c r="L90" s="21"/>
      <c r="M90" s="21"/>
      <c r="N90" s="21"/>
      <c r="O90" s="21"/>
      <c r="P90" s="21"/>
      <c r="Q90" s="21"/>
      <c r="R90" s="21"/>
      <c r="S90" s="79"/>
      <c r="T90" s="21"/>
      <c r="U90" s="21"/>
      <c r="V90" s="21"/>
      <c r="W90" s="21"/>
      <c r="X90" s="21"/>
      <c r="Y90" s="21"/>
      <c r="Z90" s="21"/>
      <c r="AA90" s="21"/>
      <c r="AB90" s="21"/>
      <c r="AC90" s="21"/>
      <c r="AD90" s="21"/>
      <c r="AE90" s="21"/>
      <c r="AF90" s="21"/>
      <c r="AG90" s="21"/>
      <c r="AH90" s="21"/>
      <c r="AI90" s="21"/>
      <c r="AJ90" s="21"/>
      <c r="AK90" s="21"/>
      <c r="AL90" s="79"/>
    </row>
    <row r="91" spans="1:38" ht="12.75" customHeight="1">
      <c r="A91" s="20"/>
      <c r="B91" s="21"/>
      <c r="C91" s="21"/>
      <c r="D91" s="21"/>
      <c r="E91" s="21"/>
      <c r="F91" s="21"/>
      <c r="G91" s="21"/>
      <c r="H91" s="21"/>
      <c r="I91" s="21"/>
      <c r="J91" s="21"/>
      <c r="K91" s="21"/>
      <c r="L91" s="21"/>
      <c r="M91" s="21"/>
      <c r="N91" s="21"/>
      <c r="O91" s="21"/>
      <c r="P91" s="21"/>
      <c r="Q91" s="21"/>
      <c r="R91" s="21"/>
      <c r="S91" s="79"/>
      <c r="T91" s="21"/>
      <c r="U91" s="21"/>
      <c r="V91" s="21"/>
      <c r="W91" s="21"/>
      <c r="X91" s="21"/>
      <c r="Y91" s="21"/>
      <c r="Z91" s="21"/>
      <c r="AA91" s="21"/>
      <c r="AB91" s="21"/>
      <c r="AC91" s="21"/>
      <c r="AD91" s="21"/>
      <c r="AE91" s="21"/>
      <c r="AF91" s="21"/>
      <c r="AG91" s="21"/>
      <c r="AH91" s="21"/>
      <c r="AI91" s="21"/>
      <c r="AJ91" s="21"/>
      <c r="AK91" s="21"/>
      <c r="AL91" s="79"/>
    </row>
    <row r="92" spans="1:38" ht="12.75" customHeight="1">
      <c r="A92" s="20"/>
      <c r="B92" s="21"/>
      <c r="C92" s="21"/>
      <c r="D92" s="21"/>
      <c r="E92" s="21"/>
      <c r="F92" s="21"/>
      <c r="G92" s="21"/>
      <c r="H92" s="21"/>
      <c r="I92" s="21"/>
      <c r="J92" s="21"/>
      <c r="K92" s="21"/>
      <c r="L92" s="21"/>
      <c r="M92" s="21"/>
      <c r="N92" s="21"/>
      <c r="O92" s="21"/>
      <c r="P92" s="21"/>
      <c r="Q92" s="21"/>
      <c r="R92" s="21"/>
      <c r="S92" s="79"/>
      <c r="T92" s="21"/>
      <c r="U92" s="21"/>
      <c r="V92" s="21"/>
      <c r="W92" s="21"/>
      <c r="X92" s="21"/>
      <c r="Y92" s="21"/>
      <c r="Z92" s="21"/>
      <c r="AA92" s="21"/>
      <c r="AB92" s="21"/>
      <c r="AC92" s="21"/>
      <c r="AD92" s="21"/>
      <c r="AE92" s="21"/>
      <c r="AF92" s="21"/>
      <c r="AG92" s="21"/>
      <c r="AH92" s="21"/>
      <c r="AI92" s="21"/>
      <c r="AJ92" s="21"/>
      <c r="AK92" s="21"/>
      <c r="AL92" s="79"/>
    </row>
    <row r="93" spans="1:38" ht="12.75" customHeight="1">
      <c r="A93" s="20"/>
      <c r="B93" s="21"/>
      <c r="C93" s="21"/>
      <c r="D93" s="21"/>
      <c r="E93" s="21"/>
      <c r="F93" s="21"/>
      <c r="G93" s="21"/>
      <c r="H93" s="21"/>
      <c r="I93" s="21"/>
      <c r="J93" s="21"/>
      <c r="K93" s="21"/>
      <c r="L93" s="21"/>
      <c r="M93" s="21"/>
      <c r="N93" s="21"/>
      <c r="O93" s="21"/>
      <c r="P93" s="21"/>
      <c r="Q93" s="21"/>
      <c r="R93" s="21"/>
      <c r="S93" s="79"/>
      <c r="T93" s="21"/>
      <c r="U93" s="21"/>
      <c r="V93" s="21"/>
      <c r="W93" s="21"/>
      <c r="X93" s="21"/>
      <c r="Y93" s="21"/>
      <c r="Z93" s="21"/>
      <c r="AA93" s="21"/>
      <c r="AB93" s="21"/>
      <c r="AC93" s="21"/>
      <c r="AD93" s="21"/>
      <c r="AE93" s="21"/>
      <c r="AF93" s="21"/>
      <c r="AG93" s="21"/>
      <c r="AH93" s="21"/>
      <c r="AI93" s="21"/>
      <c r="AJ93" s="21"/>
      <c r="AK93" s="21"/>
      <c r="AL93" s="79"/>
    </row>
    <row r="94" spans="1:38" ht="12.75" customHeight="1">
      <c r="A94" s="20"/>
      <c r="B94" s="21"/>
      <c r="C94" s="21"/>
      <c r="D94" s="21"/>
      <c r="E94" s="21"/>
      <c r="F94" s="21"/>
      <c r="G94" s="21"/>
      <c r="H94" s="21"/>
      <c r="I94" s="21"/>
      <c r="J94" s="21"/>
      <c r="K94" s="21"/>
      <c r="L94" s="21"/>
      <c r="M94" s="21"/>
      <c r="N94" s="21"/>
      <c r="O94" s="21"/>
      <c r="P94" s="21"/>
      <c r="Q94" s="21"/>
      <c r="R94" s="21"/>
      <c r="S94" s="79"/>
      <c r="T94" s="21"/>
      <c r="U94" s="21"/>
      <c r="V94" s="21"/>
      <c r="W94" s="21"/>
      <c r="X94" s="21"/>
      <c r="Y94" s="21"/>
      <c r="Z94" s="21"/>
      <c r="AA94" s="21"/>
      <c r="AB94" s="21"/>
      <c r="AC94" s="21"/>
      <c r="AD94" s="21"/>
      <c r="AE94" s="21"/>
      <c r="AF94" s="21"/>
      <c r="AG94" s="21"/>
      <c r="AH94" s="21"/>
      <c r="AI94" s="21"/>
      <c r="AJ94" s="21"/>
      <c r="AK94" s="21"/>
      <c r="AL94" s="79"/>
    </row>
    <row r="95" spans="1:38" ht="12.75" customHeight="1">
      <c r="A95" s="20"/>
      <c r="B95" s="21"/>
      <c r="C95" s="21"/>
      <c r="D95" s="21"/>
      <c r="E95" s="21"/>
      <c r="F95" s="21"/>
      <c r="G95" s="21"/>
      <c r="H95" s="21"/>
      <c r="I95" s="21"/>
      <c r="J95" s="21"/>
      <c r="K95" s="21"/>
      <c r="L95" s="21"/>
      <c r="M95" s="21"/>
      <c r="N95" s="21"/>
      <c r="O95" s="21"/>
      <c r="P95" s="21"/>
      <c r="Q95" s="21"/>
      <c r="R95" s="21"/>
      <c r="S95" s="79"/>
      <c r="T95" s="21"/>
      <c r="U95" s="21"/>
      <c r="V95" s="21"/>
      <c r="W95" s="21"/>
      <c r="X95" s="21"/>
      <c r="Y95" s="21"/>
      <c r="Z95" s="21"/>
      <c r="AA95" s="21"/>
      <c r="AB95" s="21"/>
      <c r="AC95" s="21"/>
      <c r="AD95" s="21"/>
      <c r="AE95" s="21"/>
      <c r="AF95" s="21"/>
      <c r="AG95" s="21"/>
      <c r="AH95" s="21"/>
      <c r="AI95" s="21"/>
      <c r="AJ95" s="21"/>
      <c r="AK95" s="21"/>
      <c r="AL95" s="79"/>
    </row>
    <row r="96" spans="1:38" ht="12.75" customHeight="1">
      <c r="A96" s="20"/>
      <c r="B96" s="21"/>
      <c r="C96" s="21"/>
      <c r="D96" s="21"/>
      <c r="E96" s="21"/>
      <c r="F96" s="21"/>
      <c r="G96" s="21"/>
      <c r="H96" s="21"/>
      <c r="I96" s="21"/>
      <c r="J96" s="21"/>
      <c r="K96" s="21"/>
      <c r="L96" s="21"/>
      <c r="M96" s="21"/>
      <c r="N96" s="21"/>
      <c r="O96" s="21"/>
      <c r="P96" s="21"/>
      <c r="Q96" s="21"/>
      <c r="R96" s="21"/>
      <c r="S96" s="79"/>
      <c r="T96" s="21"/>
      <c r="U96" s="21"/>
      <c r="V96" s="21"/>
      <c r="W96" s="21"/>
      <c r="X96" s="21"/>
      <c r="Y96" s="21"/>
      <c r="Z96" s="21"/>
      <c r="AA96" s="21"/>
      <c r="AB96" s="21"/>
      <c r="AC96" s="21"/>
      <c r="AD96" s="21"/>
      <c r="AE96" s="21"/>
      <c r="AF96" s="21"/>
      <c r="AG96" s="21"/>
      <c r="AH96" s="21"/>
      <c r="AI96" s="21"/>
      <c r="AJ96" s="21"/>
      <c r="AK96" s="21"/>
      <c r="AL96" s="79"/>
    </row>
    <row r="97" spans="1:38" ht="12.75" customHeight="1">
      <c r="A97" s="20"/>
      <c r="B97" s="21"/>
      <c r="C97" s="21"/>
      <c r="D97" s="21"/>
      <c r="E97" s="21"/>
      <c r="F97" s="21"/>
      <c r="G97" s="21"/>
      <c r="H97" s="21"/>
      <c r="I97" s="21"/>
      <c r="J97" s="21"/>
      <c r="K97" s="21"/>
      <c r="L97" s="21"/>
      <c r="M97" s="21"/>
      <c r="N97" s="21"/>
      <c r="O97" s="21"/>
      <c r="P97" s="21"/>
      <c r="Q97" s="21"/>
      <c r="R97" s="21"/>
      <c r="S97" s="79"/>
      <c r="T97" s="21"/>
      <c r="U97" s="21"/>
      <c r="V97" s="21"/>
      <c r="W97" s="21"/>
      <c r="X97" s="21"/>
      <c r="Y97" s="21"/>
      <c r="Z97" s="21"/>
      <c r="AA97" s="21"/>
      <c r="AB97" s="21"/>
      <c r="AC97" s="21"/>
      <c r="AD97" s="21"/>
      <c r="AE97" s="21"/>
      <c r="AF97" s="21"/>
      <c r="AG97" s="21"/>
      <c r="AH97" s="21"/>
      <c r="AI97" s="21"/>
      <c r="AJ97" s="21"/>
      <c r="AK97" s="21"/>
      <c r="AL97" s="79"/>
    </row>
    <row r="98" spans="1:38" ht="12.75" customHeight="1">
      <c r="A98" s="20"/>
      <c r="B98" s="21"/>
      <c r="C98" s="21"/>
      <c r="D98" s="21"/>
      <c r="E98" s="21"/>
      <c r="F98" s="21"/>
      <c r="G98" s="21"/>
      <c r="H98" s="21"/>
      <c r="I98" s="21"/>
      <c r="J98" s="21"/>
      <c r="K98" s="21"/>
      <c r="L98" s="21"/>
      <c r="M98" s="21"/>
      <c r="N98" s="21"/>
      <c r="O98" s="21"/>
      <c r="P98" s="21"/>
      <c r="Q98" s="21"/>
      <c r="R98" s="21"/>
      <c r="S98" s="79"/>
      <c r="T98" s="21"/>
      <c r="U98" s="21"/>
      <c r="V98" s="21"/>
      <c r="W98" s="21"/>
      <c r="X98" s="21"/>
      <c r="Y98" s="21"/>
      <c r="Z98" s="21"/>
      <c r="AA98" s="21"/>
      <c r="AB98" s="21"/>
      <c r="AC98" s="21"/>
      <c r="AD98" s="21"/>
      <c r="AE98" s="21"/>
      <c r="AF98" s="21"/>
      <c r="AG98" s="21"/>
      <c r="AH98" s="21"/>
      <c r="AI98" s="21"/>
      <c r="AJ98" s="21"/>
      <c r="AK98" s="21"/>
      <c r="AL98" s="79"/>
    </row>
    <row r="99" spans="1:38" ht="12.75" customHeight="1">
      <c r="A99" s="20"/>
      <c r="B99" s="21"/>
      <c r="C99" s="21"/>
      <c r="D99" s="21"/>
      <c r="E99" s="21"/>
      <c r="F99" s="21"/>
      <c r="G99" s="21"/>
      <c r="H99" s="21"/>
      <c r="I99" s="21"/>
      <c r="J99" s="21"/>
      <c r="K99" s="21"/>
      <c r="L99" s="21"/>
      <c r="M99" s="21"/>
      <c r="N99" s="21"/>
      <c r="O99" s="21"/>
      <c r="P99" s="21"/>
      <c r="Q99" s="21"/>
      <c r="R99" s="21"/>
      <c r="S99" s="79"/>
      <c r="T99" s="21"/>
      <c r="U99" s="21"/>
      <c r="V99" s="21"/>
      <c r="W99" s="21"/>
      <c r="X99" s="21"/>
      <c r="Y99" s="21"/>
      <c r="Z99" s="21"/>
      <c r="AA99" s="21"/>
      <c r="AB99" s="21"/>
      <c r="AC99" s="21"/>
      <c r="AD99" s="21"/>
      <c r="AE99" s="21"/>
      <c r="AF99" s="21"/>
      <c r="AG99" s="21"/>
      <c r="AH99" s="21"/>
      <c r="AI99" s="21"/>
      <c r="AJ99" s="21"/>
      <c r="AK99" s="21"/>
      <c r="AL99" s="79"/>
    </row>
    <row r="100" spans="1:38" ht="12.75" customHeight="1">
      <c r="A100" s="20"/>
      <c r="B100" s="21"/>
      <c r="C100" s="21"/>
      <c r="D100" s="21"/>
      <c r="E100" s="21"/>
      <c r="F100" s="21"/>
      <c r="G100" s="21"/>
      <c r="H100" s="21"/>
      <c r="I100" s="21"/>
      <c r="J100" s="21"/>
      <c r="K100" s="21"/>
      <c r="L100" s="21"/>
      <c r="M100" s="21"/>
      <c r="N100" s="21"/>
      <c r="O100" s="21"/>
      <c r="P100" s="21"/>
      <c r="Q100" s="21"/>
      <c r="R100" s="21"/>
      <c r="S100" s="79"/>
      <c r="T100" s="21"/>
      <c r="U100" s="21"/>
      <c r="V100" s="21"/>
      <c r="W100" s="21"/>
      <c r="X100" s="21"/>
      <c r="Y100" s="21"/>
      <c r="Z100" s="21"/>
      <c r="AA100" s="21"/>
      <c r="AB100" s="21"/>
      <c r="AC100" s="21"/>
      <c r="AD100" s="21"/>
      <c r="AE100" s="21"/>
      <c r="AF100" s="21"/>
      <c r="AG100" s="21"/>
      <c r="AH100" s="21"/>
      <c r="AI100" s="21"/>
      <c r="AJ100" s="21"/>
      <c r="AK100" s="21"/>
      <c r="AL100" s="79"/>
    </row>
    <row r="101" spans="1:38" ht="12.75" customHeight="1">
      <c r="A101" s="20"/>
      <c r="B101" s="21"/>
      <c r="C101" s="21"/>
      <c r="D101" s="21"/>
      <c r="E101" s="21"/>
      <c r="F101" s="21"/>
      <c r="G101" s="21"/>
      <c r="H101" s="21"/>
      <c r="I101" s="21"/>
      <c r="J101" s="21"/>
      <c r="K101" s="21"/>
      <c r="L101" s="21"/>
      <c r="M101" s="21"/>
      <c r="N101" s="21"/>
      <c r="O101" s="21"/>
      <c r="P101" s="21"/>
      <c r="Q101" s="21"/>
      <c r="R101" s="21"/>
      <c r="S101" s="79"/>
      <c r="T101" s="21"/>
      <c r="U101" s="21"/>
      <c r="V101" s="21"/>
      <c r="W101" s="21"/>
      <c r="X101" s="21"/>
      <c r="Y101" s="21"/>
      <c r="Z101" s="21"/>
      <c r="AA101" s="21"/>
      <c r="AB101" s="21"/>
      <c r="AC101" s="21"/>
      <c r="AD101" s="21"/>
      <c r="AE101" s="21"/>
      <c r="AF101" s="21"/>
      <c r="AG101" s="21"/>
      <c r="AH101" s="21"/>
      <c r="AI101" s="21"/>
      <c r="AJ101" s="21"/>
      <c r="AK101" s="21"/>
      <c r="AL101" s="79"/>
    </row>
    <row r="102" spans="1:38" ht="12.75" customHeight="1">
      <c r="A102" s="20"/>
      <c r="B102" s="21"/>
      <c r="C102" s="21"/>
      <c r="D102" s="21"/>
      <c r="E102" s="21"/>
      <c r="F102" s="21"/>
      <c r="G102" s="21"/>
      <c r="H102" s="21"/>
      <c r="I102" s="21"/>
      <c r="J102" s="21"/>
      <c r="K102" s="21"/>
      <c r="L102" s="21"/>
      <c r="M102" s="21"/>
      <c r="N102" s="21"/>
      <c r="O102" s="21"/>
      <c r="P102" s="21"/>
      <c r="Q102" s="21"/>
      <c r="R102" s="21"/>
      <c r="S102" s="79"/>
      <c r="T102" s="21"/>
      <c r="U102" s="21"/>
      <c r="V102" s="21"/>
      <c r="W102" s="21"/>
      <c r="X102" s="21"/>
      <c r="Y102" s="21"/>
      <c r="Z102" s="21"/>
      <c r="AA102" s="21"/>
      <c r="AB102" s="21"/>
      <c r="AC102" s="21"/>
      <c r="AD102" s="21"/>
      <c r="AE102" s="21"/>
      <c r="AF102" s="21"/>
      <c r="AG102" s="21"/>
      <c r="AH102" s="21"/>
      <c r="AI102" s="21"/>
      <c r="AJ102" s="21"/>
      <c r="AK102" s="21"/>
      <c r="AL102" s="79"/>
    </row>
    <row r="103" spans="1:38" ht="12.75" customHeight="1">
      <c r="A103" s="20"/>
      <c r="B103" s="21"/>
      <c r="C103" s="21"/>
      <c r="D103" s="21"/>
      <c r="E103" s="21"/>
      <c r="F103" s="21"/>
      <c r="G103" s="21"/>
      <c r="H103" s="21"/>
      <c r="I103" s="21"/>
      <c r="J103" s="21"/>
      <c r="K103" s="21"/>
      <c r="L103" s="21"/>
      <c r="M103" s="21"/>
      <c r="N103" s="21"/>
      <c r="O103" s="21"/>
      <c r="P103" s="21"/>
      <c r="Q103" s="21"/>
      <c r="R103" s="21"/>
      <c r="S103" s="79"/>
      <c r="T103" s="21"/>
      <c r="U103" s="21"/>
      <c r="V103" s="21"/>
      <c r="W103" s="21"/>
      <c r="X103" s="21"/>
      <c r="Y103" s="21"/>
      <c r="Z103" s="21"/>
      <c r="AA103" s="21"/>
      <c r="AB103" s="21"/>
      <c r="AC103" s="21"/>
      <c r="AD103" s="21"/>
      <c r="AE103" s="21"/>
      <c r="AF103" s="21"/>
      <c r="AG103" s="21"/>
      <c r="AH103" s="21"/>
      <c r="AI103" s="21"/>
      <c r="AJ103" s="21"/>
      <c r="AK103" s="21"/>
      <c r="AL103" s="79"/>
    </row>
    <row r="104" spans="1:38" ht="12.75" customHeight="1">
      <c r="A104" s="20"/>
      <c r="B104" s="21"/>
      <c r="C104" s="21"/>
      <c r="D104" s="21"/>
      <c r="E104" s="21"/>
      <c r="F104" s="21"/>
      <c r="G104" s="21"/>
      <c r="H104" s="21"/>
      <c r="I104" s="21"/>
      <c r="J104" s="21"/>
      <c r="K104" s="21"/>
      <c r="L104" s="21"/>
      <c r="M104" s="21"/>
      <c r="N104" s="21"/>
      <c r="O104" s="21"/>
      <c r="P104" s="21"/>
      <c r="Q104" s="21"/>
      <c r="R104" s="21"/>
      <c r="S104" s="79"/>
      <c r="T104" s="21"/>
      <c r="U104" s="21"/>
      <c r="V104" s="21"/>
      <c r="W104" s="21"/>
      <c r="X104" s="21"/>
      <c r="Y104" s="21"/>
      <c r="Z104" s="21"/>
      <c r="AA104" s="21"/>
      <c r="AB104" s="21"/>
      <c r="AC104" s="21"/>
      <c r="AD104" s="21"/>
      <c r="AE104" s="21"/>
      <c r="AF104" s="21"/>
      <c r="AG104" s="21"/>
      <c r="AH104" s="21"/>
      <c r="AI104" s="21"/>
      <c r="AJ104" s="21"/>
      <c r="AK104" s="21"/>
      <c r="AL104" s="79"/>
    </row>
    <row r="105" spans="1:38" ht="12.75" customHeight="1">
      <c r="A105" s="20"/>
      <c r="B105" s="21"/>
      <c r="C105" s="21"/>
      <c r="D105" s="21"/>
      <c r="E105" s="21"/>
      <c r="F105" s="21"/>
      <c r="G105" s="21"/>
      <c r="H105" s="21"/>
      <c r="I105" s="21"/>
      <c r="J105" s="21"/>
      <c r="K105" s="21"/>
      <c r="L105" s="21"/>
      <c r="M105" s="21"/>
      <c r="N105" s="21"/>
      <c r="O105" s="21"/>
      <c r="P105" s="21"/>
      <c r="Q105" s="21"/>
      <c r="R105" s="21"/>
      <c r="S105" s="79"/>
      <c r="T105" s="21"/>
      <c r="U105" s="21"/>
      <c r="V105" s="21"/>
      <c r="W105" s="21"/>
      <c r="X105" s="21"/>
      <c r="Y105" s="21"/>
      <c r="Z105" s="21"/>
      <c r="AA105" s="21"/>
      <c r="AB105" s="21"/>
      <c r="AC105" s="21"/>
      <c r="AD105" s="21"/>
      <c r="AE105" s="21"/>
      <c r="AF105" s="21"/>
      <c r="AG105" s="21"/>
      <c r="AH105" s="21"/>
      <c r="AI105" s="21"/>
      <c r="AJ105" s="21"/>
      <c r="AK105" s="21"/>
      <c r="AL105" s="79"/>
    </row>
    <row r="106" spans="1:38" ht="12.75" customHeight="1">
      <c r="A106" s="20"/>
      <c r="B106" s="21"/>
      <c r="C106" s="21"/>
      <c r="D106" s="21"/>
      <c r="E106" s="21"/>
      <c r="F106" s="21"/>
      <c r="G106" s="21"/>
      <c r="H106" s="21"/>
      <c r="I106" s="21"/>
      <c r="J106" s="21"/>
      <c r="K106" s="21"/>
      <c r="L106" s="21"/>
      <c r="M106" s="21"/>
      <c r="N106" s="21"/>
      <c r="O106" s="21"/>
      <c r="P106" s="21"/>
      <c r="Q106" s="21"/>
      <c r="R106" s="21"/>
      <c r="S106" s="79"/>
      <c r="T106" s="21"/>
      <c r="U106" s="21"/>
      <c r="V106" s="21"/>
      <c r="W106" s="21"/>
      <c r="X106" s="21"/>
      <c r="Y106" s="21"/>
      <c r="Z106" s="21"/>
      <c r="AA106" s="21"/>
      <c r="AB106" s="21"/>
      <c r="AC106" s="21"/>
      <c r="AD106" s="21"/>
      <c r="AE106" s="21"/>
      <c r="AF106" s="21"/>
      <c r="AG106" s="21"/>
      <c r="AH106" s="21"/>
      <c r="AI106" s="21"/>
      <c r="AJ106" s="21"/>
      <c r="AK106" s="21"/>
      <c r="AL106" s="79"/>
    </row>
    <row r="107" spans="1:38" ht="12.75" customHeight="1">
      <c r="A107" s="20"/>
      <c r="B107" s="21"/>
      <c r="C107" s="21"/>
      <c r="D107" s="21"/>
      <c r="E107" s="21"/>
      <c r="F107" s="21"/>
      <c r="G107" s="21"/>
      <c r="H107" s="21"/>
      <c r="I107" s="21"/>
      <c r="J107" s="21"/>
      <c r="K107" s="21"/>
      <c r="L107" s="21"/>
      <c r="M107" s="21"/>
      <c r="N107" s="21"/>
      <c r="O107" s="21"/>
      <c r="P107" s="21"/>
      <c r="Q107" s="21"/>
      <c r="R107" s="21"/>
      <c r="S107" s="79"/>
      <c r="T107" s="21"/>
      <c r="U107" s="21"/>
      <c r="V107" s="21"/>
      <c r="W107" s="21"/>
      <c r="X107" s="21"/>
      <c r="Y107" s="21"/>
      <c r="Z107" s="21"/>
      <c r="AA107" s="21"/>
      <c r="AB107" s="21"/>
      <c r="AC107" s="21"/>
      <c r="AD107" s="21"/>
      <c r="AE107" s="21"/>
      <c r="AF107" s="21"/>
      <c r="AG107" s="21"/>
      <c r="AH107" s="21"/>
      <c r="AI107" s="21"/>
      <c r="AJ107" s="21"/>
      <c r="AK107" s="21"/>
      <c r="AL107" s="79"/>
    </row>
    <row r="108" spans="1:38" ht="12.75" customHeight="1">
      <c r="A108" s="20"/>
      <c r="B108" s="21"/>
      <c r="C108" s="21"/>
      <c r="D108" s="21"/>
      <c r="E108" s="21"/>
      <c r="F108" s="21"/>
      <c r="G108" s="21"/>
      <c r="H108" s="21"/>
      <c r="I108" s="21"/>
      <c r="J108" s="21"/>
      <c r="K108" s="21"/>
      <c r="L108" s="21"/>
      <c r="M108" s="21"/>
      <c r="N108" s="21"/>
      <c r="O108" s="21"/>
      <c r="P108" s="21"/>
      <c r="Q108" s="21"/>
      <c r="R108" s="21"/>
      <c r="S108" s="79"/>
      <c r="T108" s="21"/>
      <c r="U108" s="21"/>
      <c r="V108" s="21"/>
      <c r="W108" s="21"/>
      <c r="X108" s="21"/>
      <c r="Y108" s="21"/>
      <c r="Z108" s="21"/>
      <c r="AA108" s="21"/>
      <c r="AB108" s="21"/>
      <c r="AC108" s="21"/>
      <c r="AD108" s="21"/>
      <c r="AE108" s="21"/>
      <c r="AF108" s="21"/>
      <c r="AG108" s="21"/>
      <c r="AH108" s="21"/>
      <c r="AI108" s="21"/>
      <c r="AJ108" s="21"/>
      <c r="AK108" s="21"/>
      <c r="AL108" s="79"/>
    </row>
    <row r="109" spans="1:38" ht="12.75" customHeight="1">
      <c r="A109" s="20"/>
      <c r="B109" s="21"/>
      <c r="C109" s="21"/>
      <c r="D109" s="21"/>
      <c r="E109" s="21"/>
      <c r="F109" s="21"/>
      <c r="G109" s="21"/>
      <c r="H109" s="21"/>
      <c r="I109" s="21"/>
      <c r="J109" s="21"/>
      <c r="K109" s="21"/>
      <c r="L109" s="21"/>
      <c r="M109" s="21"/>
      <c r="N109" s="21"/>
      <c r="O109" s="21"/>
      <c r="P109" s="21"/>
      <c r="Q109" s="21"/>
      <c r="R109" s="21"/>
      <c r="S109" s="79"/>
      <c r="T109" s="21"/>
      <c r="U109" s="21"/>
      <c r="V109" s="21"/>
      <c r="W109" s="21"/>
      <c r="X109" s="21"/>
      <c r="Y109" s="21"/>
      <c r="Z109" s="21"/>
      <c r="AA109" s="21"/>
      <c r="AB109" s="21"/>
      <c r="AC109" s="21"/>
      <c r="AD109" s="21"/>
      <c r="AE109" s="21"/>
      <c r="AF109" s="21"/>
      <c r="AG109" s="21"/>
      <c r="AH109" s="21"/>
      <c r="AI109" s="21"/>
      <c r="AJ109" s="21"/>
      <c r="AK109" s="21"/>
      <c r="AL109" s="79"/>
    </row>
    <row r="110" spans="1:38" ht="12.75" customHeight="1">
      <c r="A110" s="20"/>
      <c r="B110" s="21"/>
      <c r="C110" s="21"/>
      <c r="D110" s="21"/>
      <c r="E110" s="21"/>
      <c r="F110" s="21"/>
      <c r="G110" s="21"/>
      <c r="H110" s="21"/>
      <c r="I110" s="21"/>
      <c r="J110" s="21"/>
      <c r="K110" s="21"/>
      <c r="L110" s="21"/>
      <c r="M110" s="21"/>
      <c r="N110" s="21"/>
      <c r="O110" s="21"/>
      <c r="P110" s="21"/>
      <c r="Q110" s="21"/>
      <c r="R110" s="21"/>
      <c r="S110" s="79"/>
      <c r="T110" s="21"/>
      <c r="U110" s="21"/>
      <c r="V110" s="21"/>
      <c r="W110" s="21"/>
      <c r="X110" s="21"/>
      <c r="Y110" s="21"/>
      <c r="Z110" s="21"/>
      <c r="AA110" s="21"/>
      <c r="AB110" s="21"/>
      <c r="AC110" s="21"/>
      <c r="AD110" s="21"/>
      <c r="AE110" s="21"/>
      <c r="AF110" s="21"/>
      <c r="AG110" s="21"/>
      <c r="AH110" s="21"/>
      <c r="AI110" s="21"/>
      <c r="AJ110" s="21"/>
      <c r="AK110" s="21"/>
      <c r="AL110" s="79"/>
    </row>
    <row r="111" spans="1:38" ht="12.75" customHeight="1">
      <c r="A111" s="20"/>
      <c r="B111" s="21"/>
      <c r="C111" s="21"/>
      <c r="D111" s="21"/>
      <c r="E111" s="21"/>
      <c r="F111" s="21"/>
      <c r="G111" s="21"/>
      <c r="H111" s="21"/>
      <c r="I111" s="21"/>
      <c r="J111" s="21"/>
      <c r="K111" s="21"/>
      <c r="L111" s="21"/>
      <c r="M111" s="21"/>
      <c r="N111" s="21"/>
      <c r="O111" s="21"/>
      <c r="P111" s="21"/>
      <c r="Q111" s="21"/>
      <c r="R111" s="21"/>
      <c r="S111" s="79"/>
      <c r="T111" s="21"/>
      <c r="U111" s="21"/>
      <c r="V111" s="21"/>
      <c r="W111" s="21"/>
      <c r="X111" s="21"/>
      <c r="Y111" s="21"/>
      <c r="Z111" s="21"/>
      <c r="AA111" s="21"/>
      <c r="AB111" s="21"/>
      <c r="AC111" s="21"/>
      <c r="AD111" s="21"/>
      <c r="AE111" s="21"/>
      <c r="AF111" s="21"/>
      <c r="AG111" s="21"/>
      <c r="AH111" s="21"/>
      <c r="AI111" s="21"/>
      <c r="AJ111" s="21"/>
      <c r="AK111" s="21"/>
      <c r="AL111" s="79"/>
    </row>
    <row r="112" spans="1:38" ht="12.75" customHeight="1">
      <c r="A112" s="20"/>
      <c r="B112" s="21"/>
      <c r="C112" s="21"/>
      <c r="D112" s="21"/>
      <c r="E112" s="21"/>
      <c r="F112" s="21"/>
      <c r="G112" s="21"/>
      <c r="H112" s="21"/>
      <c r="I112" s="21"/>
      <c r="J112" s="21"/>
      <c r="K112" s="21"/>
      <c r="L112" s="21"/>
      <c r="M112" s="21"/>
      <c r="N112" s="21"/>
      <c r="O112" s="21"/>
      <c r="P112" s="21"/>
      <c r="Q112" s="21"/>
      <c r="R112" s="21"/>
      <c r="S112" s="79"/>
      <c r="T112" s="21"/>
      <c r="U112" s="21"/>
      <c r="V112" s="21"/>
      <c r="W112" s="21"/>
      <c r="X112" s="21"/>
      <c r="Y112" s="21"/>
      <c r="Z112" s="21"/>
      <c r="AA112" s="21"/>
      <c r="AB112" s="21"/>
      <c r="AC112" s="21"/>
      <c r="AD112" s="21"/>
      <c r="AE112" s="21"/>
      <c r="AF112" s="21"/>
      <c r="AG112" s="21"/>
      <c r="AH112" s="21"/>
      <c r="AI112" s="21"/>
      <c r="AJ112" s="21"/>
      <c r="AK112" s="21"/>
      <c r="AL112" s="79"/>
    </row>
    <row r="113" spans="1:38" ht="12.75" customHeight="1">
      <c r="A113" s="20"/>
      <c r="B113" s="21"/>
      <c r="C113" s="21"/>
      <c r="D113" s="21"/>
      <c r="E113" s="21"/>
      <c r="F113" s="21"/>
      <c r="G113" s="21"/>
      <c r="H113" s="21"/>
      <c r="I113" s="21"/>
      <c r="J113" s="21"/>
      <c r="K113" s="21"/>
      <c r="L113" s="21"/>
      <c r="M113" s="21"/>
      <c r="N113" s="21"/>
      <c r="O113" s="21"/>
      <c r="P113" s="21"/>
      <c r="Q113" s="21"/>
      <c r="R113" s="21"/>
      <c r="S113" s="79"/>
      <c r="T113" s="21"/>
      <c r="U113" s="21"/>
      <c r="V113" s="21"/>
      <c r="W113" s="21"/>
      <c r="X113" s="21"/>
      <c r="Y113" s="21"/>
      <c r="Z113" s="21"/>
      <c r="AA113" s="21"/>
      <c r="AB113" s="21"/>
      <c r="AC113" s="21"/>
      <c r="AD113" s="21"/>
      <c r="AE113" s="21"/>
      <c r="AF113" s="21"/>
      <c r="AG113" s="21"/>
      <c r="AH113" s="21"/>
      <c r="AI113" s="21"/>
      <c r="AJ113" s="21"/>
      <c r="AK113" s="21"/>
      <c r="AL113" s="79"/>
    </row>
    <row r="114" spans="1:38" ht="12.75" customHeight="1">
      <c r="A114" s="20"/>
      <c r="B114" s="21"/>
      <c r="C114" s="21"/>
      <c r="D114" s="21"/>
      <c r="E114" s="21"/>
      <c r="F114" s="21"/>
      <c r="G114" s="21"/>
      <c r="H114" s="21"/>
      <c r="I114" s="21"/>
      <c r="J114" s="21"/>
      <c r="K114" s="21"/>
      <c r="L114" s="21"/>
      <c r="M114" s="21"/>
      <c r="N114" s="21"/>
      <c r="O114" s="21"/>
      <c r="P114" s="21"/>
      <c r="Q114" s="21"/>
      <c r="R114" s="21"/>
      <c r="S114" s="79"/>
      <c r="T114" s="21"/>
      <c r="U114" s="21"/>
      <c r="V114" s="21"/>
      <c r="W114" s="21"/>
      <c r="X114" s="21"/>
      <c r="Y114" s="21"/>
      <c r="Z114" s="21"/>
      <c r="AA114" s="21"/>
      <c r="AB114" s="21"/>
      <c r="AC114" s="21"/>
      <c r="AD114" s="21"/>
      <c r="AE114" s="21"/>
      <c r="AF114" s="21"/>
      <c r="AG114" s="21"/>
      <c r="AH114" s="21"/>
      <c r="AI114" s="21"/>
      <c r="AJ114" s="21"/>
      <c r="AK114" s="21"/>
      <c r="AL114" s="79"/>
    </row>
    <row r="115" spans="1:38" ht="12.75" customHeight="1">
      <c r="A115" s="20"/>
      <c r="B115" s="21"/>
      <c r="C115" s="21"/>
      <c r="D115" s="21"/>
      <c r="E115" s="21"/>
      <c r="F115" s="21"/>
      <c r="G115" s="21"/>
      <c r="H115" s="21"/>
      <c r="I115" s="21"/>
      <c r="J115" s="21"/>
      <c r="K115" s="21"/>
      <c r="L115" s="21"/>
      <c r="M115" s="21"/>
      <c r="N115" s="21"/>
      <c r="O115" s="21"/>
      <c r="P115" s="21"/>
      <c r="Q115" s="21"/>
      <c r="R115" s="21"/>
      <c r="S115" s="79"/>
      <c r="T115" s="21"/>
      <c r="U115" s="21"/>
      <c r="V115" s="21"/>
      <c r="W115" s="21"/>
      <c r="X115" s="21"/>
      <c r="Y115" s="21"/>
      <c r="Z115" s="21"/>
      <c r="AA115" s="21"/>
      <c r="AB115" s="21"/>
      <c r="AC115" s="21"/>
      <c r="AD115" s="21"/>
      <c r="AE115" s="21"/>
      <c r="AF115" s="21"/>
      <c r="AG115" s="21"/>
      <c r="AH115" s="21"/>
      <c r="AI115" s="21"/>
      <c r="AJ115" s="21"/>
      <c r="AK115" s="21"/>
      <c r="AL115" s="79"/>
    </row>
    <row r="116" spans="1:38" ht="12.75" customHeight="1">
      <c r="A116" s="20"/>
      <c r="B116" s="21"/>
      <c r="C116" s="21"/>
      <c r="D116" s="21"/>
      <c r="E116" s="21"/>
      <c r="F116" s="21"/>
      <c r="G116" s="21"/>
      <c r="H116" s="21"/>
      <c r="I116" s="21"/>
      <c r="J116" s="21"/>
      <c r="K116" s="21"/>
      <c r="L116" s="21"/>
      <c r="M116" s="21"/>
      <c r="N116" s="21"/>
      <c r="O116" s="21"/>
      <c r="P116" s="21"/>
      <c r="Q116" s="21"/>
      <c r="R116" s="21"/>
      <c r="S116" s="79"/>
      <c r="T116" s="21"/>
      <c r="U116" s="21"/>
      <c r="V116" s="21"/>
      <c r="W116" s="21"/>
      <c r="X116" s="21"/>
      <c r="Y116" s="21"/>
      <c r="Z116" s="21"/>
      <c r="AA116" s="21"/>
      <c r="AB116" s="21"/>
      <c r="AC116" s="21"/>
      <c r="AD116" s="21"/>
      <c r="AE116" s="21"/>
      <c r="AF116" s="21"/>
      <c r="AG116" s="21"/>
      <c r="AH116" s="21"/>
      <c r="AI116" s="21"/>
      <c r="AJ116" s="21"/>
      <c r="AK116" s="21"/>
      <c r="AL116" s="79"/>
    </row>
    <row r="117" spans="1:38" ht="12.75" customHeight="1">
      <c r="A117" s="20"/>
      <c r="B117" s="21"/>
      <c r="C117" s="21"/>
      <c r="D117" s="21"/>
      <c r="E117" s="21"/>
      <c r="F117" s="21"/>
      <c r="G117" s="21"/>
      <c r="H117" s="21"/>
      <c r="I117" s="21"/>
      <c r="J117" s="21"/>
      <c r="K117" s="21"/>
      <c r="L117" s="21"/>
      <c r="M117" s="21"/>
      <c r="N117" s="21"/>
      <c r="O117" s="21"/>
      <c r="P117" s="21"/>
      <c r="Q117" s="21"/>
      <c r="R117" s="21"/>
      <c r="S117" s="79"/>
      <c r="T117" s="21"/>
      <c r="U117" s="21"/>
      <c r="V117" s="21"/>
      <c r="W117" s="21"/>
      <c r="X117" s="21"/>
      <c r="Y117" s="21"/>
      <c r="Z117" s="21"/>
      <c r="AA117" s="21"/>
      <c r="AB117" s="21"/>
      <c r="AC117" s="21"/>
      <c r="AD117" s="21"/>
      <c r="AE117" s="21"/>
      <c r="AF117" s="21"/>
      <c r="AG117" s="21"/>
      <c r="AH117" s="21"/>
      <c r="AI117" s="21"/>
      <c r="AJ117" s="21"/>
      <c r="AK117" s="21"/>
      <c r="AL117" s="79"/>
    </row>
    <row r="118" spans="1:38" ht="12.75" customHeight="1">
      <c r="A118" s="20"/>
      <c r="B118" s="21"/>
      <c r="C118" s="21"/>
      <c r="D118" s="21"/>
      <c r="E118" s="21"/>
      <c r="F118" s="21"/>
      <c r="G118" s="21"/>
      <c r="H118" s="21"/>
      <c r="I118" s="21"/>
      <c r="J118" s="21"/>
      <c r="K118" s="21"/>
      <c r="L118" s="21"/>
      <c r="M118" s="21"/>
      <c r="N118" s="21"/>
      <c r="O118" s="21"/>
      <c r="P118" s="21"/>
      <c r="Q118" s="21"/>
      <c r="R118" s="21"/>
      <c r="S118" s="79"/>
      <c r="T118" s="21"/>
      <c r="U118" s="21"/>
      <c r="V118" s="21"/>
      <c r="W118" s="21"/>
      <c r="X118" s="21"/>
      <c r="Y118" s="21"/>
      <c r="Z118" s="21"/>
      <c r="AA118" s="21"/>
      <c r="AB118" s="21"/>
      <c r="AC118" s="21"/>
      <c r="AD118" s="21"/>
      <c r="AE118" s="21"/>
      <c r="AF118" s="21"/>
      <c r="AG118" s="21"/>
      <c r="AH118" s="21"/>
      <c r="AI118" s="21"/>
      <c r="AJ118" s="21"/>
      <c r="AK118" s="21"/>
      <c r="AL118" s="79"/>
    </row>
    <row r="119" spans="1:38" ht="12.75" customHeight="1">
      <c r="A119" s="20"/>
      <c r="B119" s="21"/>
      <c r="C119" s="21"/>
      <c r="D119" s="21"/>
      <c r="E119" s="21"/>
      <c r="F119" s="21"/>
      <c r="G119" s="21"/>
      <c r="H119" s="21"/>
      <c r="I119" s="21"/>
      <c r="J119" s="21"/>
      <c r="K119" s="21"/>
      <c r="L119" s="21"/>
      <c r="M119" s="21"/>
      <c r="N119" s="21"/>
      <c r="O119" s="21"/>
      <c r="P119" s="21"/>
      <c r="Q119" s="21"/>
      <c r="R119" s="21"/>
      <c r="S119" s="79"/>
      <c r="T119" s="21"/>
      <c r="U119" s="21"/>
      <c r="V119" s="21"/>
      <c r="W119" s="21"/>
      <c r="X119" s="21"/>
      <c r="Y119" s="21"/>
      <c r="Z119" s="21"/>
      <c r="AA119" s="21"/>
      <c r="AB119" s="21"/>
      <c r="AC119" s="21"/>
      <c r="AD119" s="21"/>
      <c r="AE119" s="21"/>
      <c r="AF119" s="21"/>
      <c r="AG119" s="21"/>
      <c r="AH119" s="21"/>
      <c r="AI119" s="21"/>
      <c r="AJ119" s="21"/>
      <c r="AK119" s="21"/>
      <c r="AL119" s="79"/>
    </row>
    <row r="120" spans="1:38" ht="12.75" customHeight="1">
      <c r="A120" s="20"/>
      <c r="B120" s="21"/>
      <c r="C120" s="21"/>
      <c r="D120" s="21"/>
      <c r="E120" s="21"/>
      <c r="F120" s="21"/>
      <c r="G120" s="21"/>
      <c r="H120" s="21"/>
      <c r="I120" s="21"/>
      <c r="J120" s="21"/>
      <c r="K120" s="21"/>
      <c r="L120" s="21"/>
      <c r="M120" s="21"/>
      <c r="N120" s="21"/>
      <c r="O120" s="21"/>
      <c r="P120" s="21"/>
      <c r="Q120" s="21"/>
      <c r="R120" s="21"/>
      <c r="S120" s="79"/>
      <c r="T120" s="21"/>
      <c r="U120" s="21"/>
      <c r="V120" s="21"/>
      <c r="W120" s="21"/>
      <c r="X120" s="21"/>
      <c r="Y120" s="21"/>
      <c r="Z120" s="21"/>
      <c r="AA120" s="21"/>
      <c r="AB120" s="21"/>
      <c r="AC120" s="21"/>
      <c r="AD120" s="21"/>
      <c r="AE120" s="21"/>
      <c r="AF120" s="21"/>
      <c r="AG120" s="21"/>
      <c r="AH120" s="21"/>
      <c r="AI120" s="21"/>
      <c r="AJ120" s="21"/>
      <c r="AK120" s="21"/>
      <c r="AL120" s="79"/>
    </row>
    <row r="121" spans="1:38" ht="12.75" customHeight="1">
      <c r="A121" s="20"/>
      <c r="B121" s="21"/>
      <c r="C121" s="21"/>
      <c r="D121" s="21"/>
      <c r="E121" s="21"/>
      <c r="F121" s="21"/>
      <c r="G121" s="21"/>
      <c r="H121" s="21"/>
      <c r="I121" s="21"/>
      <c r="J121" s="21"/>
      <c r="K121" s="21"/>
      <c r="L121" s="21"/>
      <c r="M121" s="21"/>
      <c r="N121" s="21"/>
      <c r="O121" s="21"/>
      <c r="P121" s="21"/>
      <c r="Q121" s="21"/>
      <c r="R121" s="21"/>
      <c r="S121" s="79"/>
      <c r="T121" s="21"/>
      <c r="U121" s="21"/>
      <c r="V121" s="21"/>
      <c r="W121" s="21"/>
      <c r="X121" s="21"/>
      <c r="Y121" s="21"/>
      <c r="Z121" s="21"/>
      <c r="AA121" s="21"/>
      <c r="AB121" s="21"/>
      <c r="AC121" s="21"/>
      <c r="AD121" s="21"/>
      <c r="AE121" s="21"/>
      <c r="AF121" s="21"/>
      <c r="AG121" s="21"/>
      <c r="AH121" s="21"/>
      <c r="AI121" s="21"/>
      <c r="AJ121" s="21"/>
      <c r="AK121" s="21"/>
      <c r="AL121" s="79"/>
    </row>
    <row r="122" spans="1:38" ht="12.75" customHeight="1">
      <c r="A122" s="20"/>
      <c r="B122" s="21"/>
      <c r="C122" s="21"/>
      <c r="D122" s="21"/>
      <c r="E122" s="21"/>
      <c r="F122" s="21"/>
      <c r="G122" s="21"/>
      <c r="H122" s="21"/>
      <c r="I122" s="21"/>
      <c r="J122" s="21"/>
      <c r="K122" s="21"/>
      <c r="L122" s="21"/>
      <c r="M122" s="21"/>
      <c r="N122" s="21"/>
      <c r="O122" s="21"/>
      <c r="P122" s="21"/>
      <c r="Q122" s="21"/>
      <c r="R122" s="21"/>
      <c r="S122" s="79"/>
      <c r="T122" s="21"/>
      <c r="U122" s="21"/>
      <c r="V122" s="21"/>
      <c r="W122" s="21"/>
      <c r="X122" s="21"/>
      <c r="Y122" s="21"/>
      <c r="Z122" s="21"/>
      <c r="AA122" s="21"/>
      <c r="AB122" s="21"/>
      <c r="AC122" s="21"/>
      <c r="AD122" s="21"/>
      <c r="AE122" s="21"/>
      <c r="AF122" s="21"/>
      <c r="AG122" s="21"/>
      <c r="AH122" s="21"/>
      <c r="AI122" s="21"/>
      <c r="AJ122" s="21"/>
      <c r="AK122" s="21"/>
      <c r="AL122" s="79"/>
    </row>
    <row r="123" spans="1:38" ht="12.75" customHeight="1">
      <c r="A123" s="20"/>
      <c r="B123" s="21"/>
      <c r="C123" s="21"/>
      <c r="D123" s="21"/>
      <c r="E123" s="21"/>
      <c r="F123" s="21"/>
      <c r="G123" s="21"/>
      <c r="H123" s="21"/>
      <c r="I123" s="21"/>
      <c r="J123" s="21"/>
      <c r="K123" s="21"/>
      <c r="L123" s="21"/>
      <c r="M123" s="21"/>
      <c r="N123" s="21"/>
      <c r="O123" s="21"/>
      <c r="P123" s="21"/>
      <c r="Q123" s="21"/>
      <c r="R123" s="21"/>
      <c r="S123" s="79"/>
      <c r="T123" s="21"/>
      <c r="U123" s="21"/>
      <c r="V123" s="21"/>
      <c r="W123" s="21"/>
      <c r="X123" s="21"/>
      <c r="Y123" s="21"/>
      <c r="Z123" s="21"/>
      <c r="AA123" s="21"/>
      <c r="AB123" s="21"/>
      <c r="AC123" s="21"/>
      <c r="AD123" s="21"/>
      <c r="AE123" s="21"/>
      <c r="AF123" s="21"/>
      <c r="AG123" s="21"/>
      <c r="AH123" s="21"/>
      <c r="AI123" s="21"/>
      <c r="AJ123" s="21"/>
      <c r="AK123" s="21"/>
      <c r="AL123" s="79"/>
    </row>
    <row r="124" spans="1:38" ht="12.75" customHeight="1">
      <c r="A124" s="20"/>
      <c r="B124" s="21"/>
      <c r="C124" s="21"/>
      <c r="D124" s="21"/>
      <c r="E124" s="21"/>
      <c r="F124" s="21"/>
      <c r="G124" s="21"/>
      <c r="H124" s="21"/>
      <c r="I124" s="21"/>
      <c r="J124" s="21"/>
      <c r="K124" s="21"/>
      <c r="L124" s="21"/>
      <c r="M124" s="21"/>
      <c r="N124" s="21"/>
      <c r="O124" s="21"/>
      <c r="P124" s="21"/>
      <c r="Q124" s="21"/>
      <c r="R124" s="21"/>
      <c r="S124" s="79"/>
      <c r="T124" s="21"/>
      <c r="U124" s="21"/>
      <c r="V124" s="21"/>
      <c r="W124" s="21"/>
      <c r="X124" s="21"/>
      <c r="Y124" s="21"/>
      <c r="Z124" s="21"/>
      <c r="AA124" s="21"/>
      <c r="AB124" s="21"/>
      <c r="AC124" s="21"/>
      <c r="AD124" s="21"/>
      <c r="AE124" s="21"/>
      <c r="AF124" s="21"/>
      <c r="AG124" s="21"/>
      <c r="AH124" s="21"/>
      <c r="AI124" s="21"/>
      <c r="AJ124" s="21"/>
      <c r="AK124" s="21"/>
      <c r="AL124" s="79"/>
    </row>
    <row r="125" spans="1:38" ht="12.75" customHeight="1">
      <c r="A125" s="20"/>
      <c r="B125" s="21"/>
      <c r="C125" s="21"/>
      <c r="D125" s="21"/>
      <c r="E125" s="21"/>
      <c r="F125" s="21"/>
      <c r="G125" s="21"/>
      <c r="H125" s="21"/>
      <c r="I125" s="21"/>
      <c r="J125" s="21"/>
      <c r="K125" s="21"/>
      <c r="L125" s="21"/>
      <c r="M125" s="21"/>
      <c r="N125" s="21"/>
      <c r="O125" s="21"/>
      <c r="P125" s="21"/>
      <c r="Q125" s="21"/>
      <c r="R125" s="21"/>
      <c r="S125" s="79"/>
      <c r="T125" s="21"/>
      <c r="U125" s="21"/>
      <c r="V125" s="21"/>
      <c r="W125" s="21"/>
      <c r="X125" s="21"/>
      <c r="Y125" s="21"/>
      <c r="Z125" s="21"/>
      <c r="AA125" s="21"/>
      <c r="AB125" s="21"/>
      <c r="AC125" s="21"/>
      <c r="AD125" s="21"/>
      <c r="AE125" s="21"/>
      <c r="AF125" s="21"/>
      <c r="AG125" s="21"/>
      <c r="AH125" s="21"/>
      <c r="AI125" s="21"/>
      <c r="AJ125" s="21"/>
      <c r="AK125" s="21"/>
      <c r="AL125" s="79"/>
    </row>
    <row r="126" spans="1:38" ht="12.75" customHeight="1">
      <c r="A126" s="20"/>
      <c r="B126" s="21"/>
      <c r="C126" s="21"/>
      <c r="D126" s="21"/>
      <c r="E126" s="21"/>
      <c r="F126" s="21"/>
      <c r="G126" s="21"/>
      <c r="H126" s="21"/>
      <c r="I126" s="21"/>
      <c r="J126" s="21"/>
      <c r="K126" s="21"/>
      <c r="L126" s="21"/>
      <c r="M126" s="21"/>
      <c r="N126" s="21"/>
      <c r="O126" s="21"/>
      <c r="P126" s="21"/>
      <c r="Q126" s="21"/>
      <c r="R126" s="21"/>
      <c r="S126" s="79"/>
      <c r="T126" s="21"/>
      <c r="U126" s="21"/>
      <c r="V126" s="21"/>
      <c r="W126" s="21"/>
      <c r="X126" s="21"/>
      <c r="Y126" s="21"/>
      <c r="Z126" s="21"/>
      <c r="AA126" s="21"/>
      <c r="AB126" s="21"/>
      <c r="AC126" s="21"/>
      <c r="AD126" s="21"/>
      <c r="AE126" s="21"/>
      <c r="AF126" s="21"/>
      <c r="AG126" s="21"/>
      <c r="AH126" s="21"/>
      <c r="AI126" s="21"/>
      <c r="AJ126" s="21"/>
      <c r="AK126" s="21"/>
      <c r="AL126" s="79"/>
    </row>
    <row r="127" spans="1:38" ht="12.75" customHeight="1">
      <c r="A127" s="20"/>
      <c r="B127" s="21"/>
      <c r="C127" s="21"/>
      <c r="D127" s="21"/>
      <c r="E127" s="21"/>
      <c r="F127" s="21"/>
      <c r="G127" s="21"/>
      <c r="H127" s="21"/>
      <c r="I127" s="21"/>
      <c r="J127" s="21"/>
      <c r="K127" s="21"/>
      <c r="L127" s="21"/>
      <c r="M127" s="21"/>
      <c r="N127" s="21"/>
      <c r="O127" s="21"/>
      <c r="P127" s="21"/>
      <c r="Q127" s="21"/>
      <c r="R127" s="21"/>
      <c r="S127" s="79"/>
      <c r="T127" s="21"/>
      <c r="U127" s="21"/>
      <c r="V127" s="21"/>
      <c r="W127" s="21"/>
      <c r="X127" s="21"/>
      <c r="Y127" s="21"/>
      <c r="Z127" s="21"/>
      <c r="AA127" s="21"/>
      <c r="AB127" s="21"/>
      <c r="AC127" s="21"/>
      <c r="AD127" s="21"/>
      <c r="AE127" s="21"/>
      <c r="AF127" s="21"/>
      <c r="AG127" s="21"/>
      <c r="AH127" s="21"/>
      <c r="AI127" s="21"/>
      <c r="AJ127" s="21"/>
      <c r="AK127" s="21"/>
      <c r="AL127" s="79"/>
    </row>
    <row r="128" spans="1:38" ht="12.75" customHeight="1">
      <c r="A128" s="20"/>
      <c r="B128" s="21"/>
      <c r="C128" s="21"/>
      <c r="D128" s="21"/>
      <c r="E128" s="21"/>
      <c r="F128" s="21"/>
      <c r="G128" s="21"/>
      <c r="H128" s="21"/>
      <c r="I128" s="21"/>
      <c r="J128" s="21"/>
      <c r="K128" s="21"/>
      <c r="L128" s="21"/>
      <c r="M128" s="21"/>
      <c r="N128" s="21"/>
      <c r="O128" s="21"/>
      <c r="P128" s="21"/>
      <c r="Q128" s="21"/>
      <c r="R128" s="21"/>
      <c r="S128" s="79"/>
      <c r="T128" s="21"/>
      <c r="U128" s="21"/>
      <c r="V128" s="21"/>
      <c r="W128" s="21"/>
      <c r="X128" s="21"/>
      <c r="Y128" s="21"/>
      <c r="Z128" s="21"/>
      <c r="AA128" s="21"/>
      <c r="AB128" s="21"/>
      <c r="AC128" s="21"/>
      <c r="AD128" s="21"/>
      <c r="AE128" s="21"/>
      <c r="AF128" s="21"/>
      <c r="AG128" s="21"/>
      <c r="AH128" s="21"/>
      <c r="AI128" s="21"/>
      <c r="AJ128" s="21"/>
      <c r="AK128" s="21"/>
      <c r="AL128" s="79"/>
    </row>
    <row r="129" spans="1:38" ht="12.75" customHeight="1">
      <c r="A129" s="20"/>
      <c r="B129" s="21"/>
      <c r="C129" s="21"/>
      <c r="D129" s="21"/>
      <c r="E129" s="21"/>
      <c r="F129" s="21"/>
      <c r="G129" s="21"/>
      <c r="H129" s="21"/>
      <c r="I129" s="21"/>
      <c r="J129" s="21"/>
      <c r="K129" s="21"/>
      <c r="L129" s="21"/>
      <c r="M129" s="21"/>
      <c r="N129" s="21"/>
      <c r="O129" s="21"/>
      <c r="P129" s="21"/>
      <c r="Q129" s="21"/>
      <c r="R129" s="21"/>
      <c r="S129" s="79"/>
      <c r="T129" s="21"/>
      <c r="U129" s="21"/>
      <c r="V129" s="21"/>
      <c r="W129" s="21"/>
      <c r="X129" s="21"/>
      <c r="Y129" s="21"/>
      <c r="Z129" s="21"/>
      <c r="AA129" s="21"/>
      <c r="AB129" s="21"/>
      <c r="AC129" s="21"/>
      <c r="AD129" s="21"/>
      <c r="AE129" s="21"/>
      <c r="AF129" s="21"/>
      <c r="AG129" s="21"/>
      <c r="AH129" s="21"/>
      <c r="AI129" s="21"/>
      <c r="AJ129" s="21"/>
      <c r="AK129" s="21"/>
      <c r="AL129" s="79"/>
    </row>
    <row r="130" spans="1:38" ht="12.75" customHeight="1">
      <c r="A130" s="20"/>
      <c r="B130" s="21"/>
      <c r="C130" s="21"/>
      <c r="D130" s="21"/>
      <c r="E130" s="21"/>
      <c r="F130" s="21"/>
      <c r="G130" s="21"/>
      <c r="H130" s="21"/>
      <c r="I130" s="21"/>
      <c r="J130" s="21"/>
      <c r="K130" s="21"/>
      <c r="L130" s="21"/>
      <c r="M130" s="21"/>
      <c r="N130" s="21"/>
      <c r="O130" s="21"/>
      <c r="P130" s="21"/>
      <c r="Q130" s="21"/>
      <c r="R130" s="21"/>
      <c r="S130" s="79"/>
      <c r="T130" s="21"/>
      <c r="U130" s="21"/>
      <c r="V130" s="21"/>
      <c r="W130" s="21"/>
      <c r="X130" s="21"/>
      <c r="Y130" s="21"/>
      <c r="Z130" s="21"/>
      <c r="AA130" s="21"/>
      <c r="AB130" s="21"/>
      <c r="AC130" s="21"/>
      <c r="AD130" s="21"/>
      <c r="AE130" s="21"/>
      <c r="AF130" s="21"/>
      <c r="AG130" s="21"/>
      <c r="AH130" s="21"/>
      <c r="AI130" s="21"/>
      <c r="AJ130" s="21"/>
      <c r="AK130" s="21"/>
      <c r="AL130" s="79"/>
    </row>
    <row r="131" spans="1:38" ht="12.75" customHeight="1">
      <c r="A131" s="20"/>
      <c r="B131" s="21"/>
      <c r="C131" s="21"/>
      <c r="D131" s="21"/>
      <c r="E131" s="21"/>
      <c r="F131" s="21"/>
      <c r="G131" s="21"/>
      <c r="H131" s="21"/>
      <c r="I131" s="21"/>
      <c r="J131" s="21"/>
      <c r="K131" s="21"/>
      <c r="L131" s="21"/>
      <c r="M131" s="21"/>
      <c r="N131" s="21"/>
      <c r="O131" s="21"/>
      <c r="P131" s="21"/>
      <c r="Q131" s="21"/>
      <c r="R131" s="21"/>
      <c r="S131" s="79"/>
      <c r="T131" s="21"/>
      <c r="U131" s="21"/>
      <c r="V131" s="21"/>
      <c r="W131" s="21"/>
      <c r="X131" s="21"/>
      <c r="Y131" s="21"/>
      <c r="Z131" s="21"/>
      <c r="AA131" s="21"/>
      <c r="AB131" s="21"/>
      <c r="AC131" s="21"/>
      <c r="AD131" s="21"/>
      <c r="AE131" s="21"/>
      <c r="AF131" s="21"/>
      <c r="AG131" s="21"/>
      <c r="AH131" s="21"/>
      <c r="AI131" s="21"/>
      <c r="AJ131" s="21"/>
      <c r="AK131" s="21"/>
      <c r="AL131" s="79"/>
    </row>
    <row r="132" spans="1:38" ht="12.75" customHeight="1">
      <c r="A132" s="20"/>
      <c r="B132" s="21"/>
      <c r="C132" s="21"/>
      <c r="D132" s="21"/>
      <c r="E132" s="21"/>
      <c r="F132" s="21"/>
      <c r="G132" s="21"/>
      <c r="H132" s="21"/>
      <c r="I132" s="21"/>
      <c r="J132" s="21"/>
      <c r="K132" s="21"/>
      <c r="L132" s="21"/>
      <c r="M132" s="21"/>
      <c r="N132" s="21"/>
      <c r="O132" s="21"/>
      <c r="P132" s="21"/>
      <c r="Q132" s="21"/>
      <c r="R132" s="21"/>
      <c r="S132" s="79"/>
      <c r="T132" s="21"/>
      <c r="U132" s="21"/>
      <c r="V132" s="21"/>
      <c r="W132" s="21"/>
      <c r="X132" s="21"/>
      <c r="Y132" s="21"/>
      <c r="Z132" s="21"/>
      <c r="AA132" s="21"/>
      <c r="AB132" s="21"/>
      <c r="AC132" s="21"/>
      <c r="AD132" s="21"/>
      <c r="AE132" s="21"/>
      <c r="AF132" s="21"/>
      <c r="AG132" s="21"/>
      <c r="AH132" s="21"/>
      <c r="AI132" s="21"/>
      <c r="AJ132" s="21"/>
      <c r="AK132" s="21"/>
      <c r="AL132" s="79"/>
    </row>
    <row r="133" spans="1:38" ht="12.75" customHeight="1">
      <c r="A133" s="20"/>
      <c r="B133" s="21"/>
      <c r="C133" s="21"/>
      <c r="D133" s="21"/>
      <c r="E133" s="21"/>
      <c r="F133" s="21"/>
      <c r="G133" s="21"/>
      <c r="H133" s="21"/>
      <c r="I133" s="21"/>
      <c r="J133" s="21"/>
      <c r="K133" s="21"/>
      <c r="L133" s="21"/>
      <c r="M133" s="21"/>
      <c r="N133" s="21"/>
      <c r="O133" s="21"/>
      <c r="P133" s="21"/>
      <c r="Q133" s="21"/>
      <c r="R133" s="21"/>
      <c r="S133" s="79"/>
      <c r="T133" s="21"/>
      <c r="U133" s="21"/>
      <c r="V133" s="21"/>
      <c r="W133" s="21"/>
      <c r="X133" s="21"/>
      <c r="Y133" s="21"/>
      <c r="Z133" s="21"/>
      <c r="AA133" s="21"/>
      <c r="AB133" s="21"/>
      <c r="AC133" s="21"/>
      <c r="AD133" s="21"/>
      <c r="AE133" s="21"/>
      <c r="AF133" s="21"/>
      <c r="AG133" s="21"/>
      <c r="AH133" s="21"/>
      <c r="AI133" s="21"/>
      <c r="AJ133" s="21"/>
      <c r="AK133" s="21"/>
      <c r="AL133" s="79"/>
    </row>
    <row r="134" spans="1:38" ht="12.75" customHeight="1">
      <c r="A134" s="20"/>
      <c r="B134" s="21"/>
      <c r="C134" s="21"/>
      <c r="D134" s="21"/>
      <c r="E134" s="21"/>
      <c r="F134" s="21"/>
      <c r="G134" s="21"/>
      <c r="H134" s="21"/>
      <c r="I134" s="21"/>
      <c r="J134" s="21"/>
      <c r="K134" s="21"/>
      <c r="L134" s="21"/>
      <c r="M134" s="21"/>
      <c r="N134" s="21"/>
      <c r="O134" s="21"/>
      <c r="P134" s="21"/>
      <c r="Q134" s="21"/>
      <c r="R134" s="21"/>
      <c r="S134" s="79"/>
      <c r="T134" s="21"/>
      <c r="U134" s="21"/>
      <c r="V134" s="21"/>
      <c r="W134" s="21"/>
      <c r="X134" s="21"/>
      <c r="Y134" s="21"/>
      <c r="Z134" s="21"/>
      <c r="AA134" s="21"/>
      <c r="AB134" s="21"/>
      <c r="AC134" s="21"/>
      <c r="AD134" s="21"/>
      <c r="AE134" s="21"/>
      <c r="AF134" s="21"/>
      <c r="AG134" s="21"/>
      <c r="AH134" s="21"/>
      <c r="AI134" s="21"/>
      <c r="AJ134" s="21"/>
      <c r="AK134" s="21"/>
      <c r="AL134" s="79"/>
    </row>
    <row r="135" spans="1:38" ht="12.75" customHeight="1">
      <c r="A135" s="20"/>
      <c r="B135" s="21"/>
      <c r="C135" s="21"/>
      <c r="D135" s="21"/>
      <c r="E135" s="21"/>
      <c r="F135" s="21"/>
      <c r="G135" s="21"/>
      <c r="H135" s="21"/>
      <c r="I135" s="21"/>
      <c r="J135" s="21"/>
      <c r="K135" s="21"/>
      <c r="L135" s="21"/>
      <c r="M135" s="21"/>
      <c r="N135" s="21"/>
      <c r="O135" s="21"/>
      <c r="P135" s="21"/>
      <c r="Q135" s="21"/>
      <c r="R135" s="21"/>
      <c r="S135" s="79"/>
      <c r="T135" s="21"/>
      <c r="U135" s="21"/>
      <c r="V135" s="21"/>
      <c r="W135" s="21"/>
      <c r="X135" s="21"/>
      <c r="Y135" s="21"/>
      <c r="Z135" s="21"/>
      <c r="AA135" s="21"/>
      <c r="AB135" s="21"/>
      <c r="AC135" s="21"/>
      <c r="AD135" s="21"/>
      <c r="AE135" s="21"/>
      <c r="AF135" s="21"/>
      <c r="AG135" s="21"/>
      <c r="AH135" s="21"/>
      <c r="AI135" s="21"/>
      <c r="AJ135" s="21"/>
      <c r="AK135" s="21"/>
      <c r="AL135" s="79"/>
    </row>
    <row r="136" spans="1:38" ht="12.75" customHeight="1">
      <c r="A136" s="20"/>
      <c r="B136" s="21"/>
      <c r="C136" s="21"/>
      <c r="D136" s="21"/>
      <c r="E136" s="21"/>
      <c r="F136" s="21"/>
      <c r="G136" s="21"/>
      <c r="H136" s="21"/>
      <c r="I136" s="21"/>
      <c r="J136" s="21"/>
      <c r="K136" s="21"/>
      <c r="L136" s="21"/>
      <c r="M136" s="21"/>
      <c r="N136" s="21"/>
      <c r="O136" s="21"/>
      <c r="P136" s="21"/>
      <c r="Q136" s="21"/>
      <c r="R136" s="21"/>
      <c r="S136" s="79"/>
      <c r="T136" s="21"/>
      <c r="U136" s="21"/>
      <c r="V136" s="21"/>
      <c r="W136" s="21"/>
      <c r="X136" s="21"/>
      <c r="Y136" s="21"/>
      <c r="Z136" s="21"/>
      <c r="AA136" s="21"/>
      <c r="AB136" s="21"/>
      <c r="AC136" s="21"/>
      <c r="AD136" s="21"/>
      <c r="AE136" s="21"/>
      <c r="AF136" s="21"/>
      <c r="AG136" s="21"/>
      <c r="AH136" s="21"/>
      <c r="AI136" s="21"/>
      <c r="AJ136" s="21"/>
      <c r="AK136" s="21"/>
      <c r="AL136" s="79"/>
    </row>
    <row r="137" spans="1:38" ht="12.75" customHeight="1">
      <c r="A137" s="20"/>
      <c r="B137" s="21"/>
      <c r="C137" s="21"/>
      <c r="D137" s="21"/>
      <c r="E137" s="21"/>
      <c r="F137" s="21"/>
      <c r="G137" s="21"/>
      <c r="H137" s="21"/>
      <c r="I137" s="21"/>
      <c r="J137" s="21"/>
      <c r="K137" s="21"/>
      <c r="L137" s="21"/>
      <c r="M137" s="21"/>
      <c r="N137" s="21"/>
      <c r="O137" s="21"/>
      <c r="P137" s="21"/>
      <c r="Q137" s="21"/>
      <c r="R137" s="21"/>
      <c r="S137" s="79"/>
      <c r="T137" s="21"/>
      <c r="U137" s="21"/>
      <c r="V137" s="21"/>
      <c r="W137" s="21"/>
      <c r="X137" s="21"/>
      <c r="Y137" s="21"/>
      <c r="Z137" s="21"/>
      <c r="AA137" s="21"/>
      <c r="AB137" s="21"/>
      <c r="AC137" s="21"/>
      <c r="AD137" s="21"/>
      <c r="AE137" s="21"/>
      <c r="AF137" s="21"/>
      <c r="AG137" s="21"/>
      <c r="AH137" s="21"/>
      <c r="AI137" s="21"/>
      <c r="AJ137" s="21"/>
      <c r="AK137" s="21"/>
      <c r="AL137" s="79"/>
    </row>
    <row r="138" spans="1:38" ht="12.75" customHeight="1">
      <c r="A138" s="20"/>
      <c r="B138" s="21"/>
      <c r="C138" s="21"/>
      <c r="D138" s="21"/>
      <c r="E138" s="21"/>
      <c r="F138" s="21"/>
      <c r="G138" s="21"/>
      <c r="H138" s="21"/>
      <c r="I138" s="21"/>
      <c r="J138" s="21"/>
      <c r="K138" s="21"/>
      <c r="L138" s="21"/>
      <c r="M138" s="21"/>
      <c r="N138" s="21"/>
      <c r="O138" s="21"/>
      <c r="P138" s="21"/>
      <c r="Q138" s="21"/>
      <c r="R138" s="21"/>
      <c r="S138" s="79"/>
      <c r="T138" s="21"/>
      <c r="U138" s="21"/>
      <c r="V138" s="21"/>
      <c r="W138" s="21"/>
      <c r="X138" s="21"/>
      <c r="Y138" s="21"/>
      <c r="Z138" s="21"/>
      <c r="AA138" s="21"/>
      <c r="AB138" s="21"/>
      <c r="AC138" s="21"/>
      <c r="AD138" s="21"/>
      <c r="AE138" s="21"/>
      <c r="AF138" s="21"/>
      <c r="AG138" s="21"/>
      <c r="AH138" s="21"/>
      <c r="AI138" s="21"/>
      <c r="AJ138" s="21"/>
      <c r="AK138" s="21"/>
      <c r="AL138" s="79"/>
    </row>
    <row r="139" spans="1:38" ht="12.75" customHeight="1">
      <c r="A139" s="20"/>
      <c r="B139" s="21"/>
      <c r="C139" s="21"/>
      <c r="D139" s="21"/>
      <c r="E139" s="21"/>
      <c r="F139" s="21"/>
      <c r="G139" s="21"/>
      <c r="H139" s="21"/>
      <c r="I139" s="21"/>
      <c r="J139" s="21"/>
      <c r="K139" s="21"/>
      <c r="L139" s="21"/>
      <c r="M139" s="21"/>
      <c r="N139" s="21"/>
      <c r="O139" s="21"/>
      <c r="P139" s="21"/>
      <c r="Q139" s="21"/>
      <c r="R139" s="21"/>
      <c r="S139" s="79"/>
      <c r="T139" s="21"/>
      <c r="U139" s="21"/>
      <c r="V139" s="21"/>
      <c r="W139" s="21"/>
      <c r="X139" s="21"/>
      <c r="Y139" s="21"/>
      <c r="Z139" s="21"/>
      <c r="AA139" s="21"/>
      <c r="AB139" s="21"/>
      <c r="AC139" s="21"/>
      <c r="AD139" s="21"/>
      <c r="AE139" s="21"/>
      <c r="AF139" s="21"/>
      <c r="AG139" s="21"/>
      <c r="AH139" s="21"/>
      <c r="AI139" s="21"/>
      <c r="AJ139" s="21"/>
      <c r="AK139" s="21"/>
      <c r="AL139" s="79"/>
    </row>
    <row r="140" spans="1:38" ht="12.75" customHeight="1">
      <c r="A140" s="20"/>
      <c r="B140" s="21"/>
      <c r="C140" s="21"/>
      <c r="D140" s="21"/>
      <c r="E140" s="21"/>
      <c r="F140" s="21"/>
      <c r="G140" s="21"/>
      <c r="H140" s="21"/>
      <c r="I140" s="21"/>
      <c r="J140" s="21"/>
      <c r="K140" s="21"/>
      <c r="L140" s="21"/>
      <c r="M140" s="21"/>
      <c r="N140" s="21"/>
      <c r="O140" s="21"/>
      <c r="P140" s="21"/>
      <c r="Q140" s="21"/>
      <c r="R140" s="21"/>
      <c r="S140" s="79"/>
      <c r="T140" s="21"/>
      <c r="U140" s="21"/>
      <c r="V140" s="21"/>
      <c r="W140" s="21"/>
      <c r="X140" s="21"/>
      <c r="Y140" s="21"/>
      <c r="Z140" s="21"/>
      <c r="AA140" s="21"/>
      <c r="AB140" s="21"/>
      <c r="AC140" s="21"/>
      <c r="AD140" s="21"/>
      <c r="AE140" s="21"/>
      <c r="AF140" s="21"/>
      <c r="AG140" s="21"/>
      <c r="AH140" s="21"/>
      <c r="AI140" s="21"/>
      <c r="AJ140" s="21"/>
      <c r="AK140" s="21"/>
      <c r="AL140" s="79"/>
    </row>
    <row r="141" spans="1:38" ht="12.75" customHeight="1">
      <c r="A141" s="20"/>
      <c r="B141" s="21"/>
      <c r="C141" s="21"/>
      <c r="D141" s="21"/>
      <c r="E141" s="21"/>
      <c r="F141" s="21"/>
      <c r="G141" s="21"/>
      <c r="H141" s="21"/>
      <c r="I141" s="21"/>
      <c r="J141" s="21"/>
      <c r="K141" s="21"/>
      <c r="L141" s="21"/>
      <c r="M141" s="21"/>
      <c r="N141" s="21"/>
      <c r="O141" s="21"/>
      <c r="P141" s="21"/>
      <c r="Q141" s="21"/>
      <c r="R141" s="21"/>
      <c r="S141" s="79"/>
      <c r="T141" s="21"/>
      <c r="U141" s="21"/>
      <c r="V141" s="21"/>
      <c r="W141" s="21"/>
      <c r="X141" s="21"/>
      <c r="Y141" s="21"/>
      <c r="Z141" s="21"/>
      <c r="AA141" s="21"/>
      <c r="AB141" s="21"/>
      <c r="AC141" s="21"/>
      <c r="AD141" s="21"/>
      <c r="AE141" s="21"/>
      <c r="AF141" s="21"/>
      <c r="AG141" s="21"/>
      <c r="AH141" s="21"/>
      <c r="AI141" s="21"/>
      <c r="AJ141" s="21"/>
      <c r="AK141" s="21"/>
      <c r="AL141" s="79"/>
    </row>
    <row r="142" spans="1:38" ht="12.75" customHeight="1">
      <c r="A142" s="20"/>
      <c r="B142" s="21"/>
      <c r="C142" s="21"/>
      <c r="D142" s="21"/>
      <c r="E142" s="21"/>
      <c r="F142" s="21"/>
      <c r="G142" s="21"/>
      <c r="H142" s="21"/>
      <c r="I142" s="21"/>
      <c r="J142" s="21"/>
      <c r="K142" s="21"/>
      <c r="L142" s="21"/>
      <c r="M142" s="21"/>
      <c r="N142" s="21"/>
      <c r="O142" s="21"/>
      <c r="P142" s="21"/>
      <c r="Q142" s="21"/>
      <c r="R142" s="21"/>
      <c r="S142" s="79"/>
      <c r="T142" s="21"/>
      <c r="U142" s="21"/>
      <c r="V142" s="21"/>
      <c r="W142" s="21"/>
      <c r="X142" s="21"/>
      <c r="Y142" s="21"/>
      <c r="Z142" s="21"/>
      <c r="AA142" s="21"/>
      <c r="AB142" s="21"/>
      <c r="AC142" s="21"/>
      <c r="AD142" s="21"/>
      <c r="AE142" s="21"/>
      <c r="AF142" s="21"/>
      <c r="AG142" s="21"/>
      <c r="AH142" s="21"/>
      <c r="AI142" s="21"/>
      <c r="AJ142" s="21"/>
      <c r="AK142" s="21"/>
      <c r="AL142" s="79"/>
    </row>
    <row r="143" spans="1:38" ht="12.75" customHeight="1">
      <c r="A143" s="20"/>
      <c r="B143" s="21"/>
      <c r="C143" s="21"/>
      <c r="D143" s="21"/>
      <c r="E143" s="21"/>
      <c r="F143" s="21"/>
      <c r="G143" s="21"/>
      <c r="H143" s="21"/>
      <c r="I143" s="21"/>
      <c r="J143" s="21"/>
      <c r="K143" s="21"/>
      <c r="L143" s="21"/>
      <c r="M143" s="21"/>
      <c r="N143" s="21"/>
      <c r="O143" s="21"/>
      <c r="P143" s="21"/>
      <c r="Q143" s="21"/>
      <c r="R143" s="21"/>
      <c r="S143" s="79"/>
      <c r="T143" s="21"/>
      <c r="U143" s="21"/>
      <c r="V143" s="21"/>
      <c r="W143" s="21"/>
      <c r="X143" s="21"/>
      <c r="Y143" s="21"/>
      <c r="Z143" s="21"/>
      <c r="AA143" s="21"/>
      <c r="AB143" s="21"/>
      <c r="AC143" s="21"/>
      <c r="AD143" s="21"/>
      <c r="AE143" s="21"/>
      <c r="AF143" s="21"/>
      <c r="AG143" s="21"/>
      <c r="AH143" s="21"/>
      <c r="AI143" s="21"/>
      <c r="AJ143" s="21"/>
      <c r="AK143" s="21"/>
      <c r="AL143" s="79"/>
    </row>
    <row r="144" spans="1:38" ht="12.75" customHeight="1">
      <c r="A144" s="20"/>
      <c r="B144" s="21"/>
      <c r="C144" s="21"/>
      <c r="D144" s="21"/>
      <c r="E144" s="21"/>
      <c r="F144" s="21"/>
      <c r="G144" s="21"/>
      <c r="H144" s="21"/>
      <c r="I144" s="21"/>
      <c r="J144" s="21"/>
      <c r="K144" s="21"/>
      <c r="L144" s="21"/>
      <c r="M144" s="21"/>
      <c r="N144" s="21"/>
      <c r="O144" s="21"/>
      <c r="P144" s="21"/>
      <c r="Q144" s="21"/>
      <c r="R144" s="21"/>
      <c r="S144" s="79"/>
      <c r="T144" s="21"/>
      <c r="U144" s="21"/>
      <c r="V144" s="21"/>
      <c r="W144" s="21"/>
      <c r="X144" s="21"/>
      <c r="Y144" s="21"/>
      <c r="Z144" s="21"/>
      <c r="AA144" s="21"/>
      <c r="AB144" s="21"/>
      <c r="AC144" s="21"/>
      <c r="AD144" s="21"/>
      <c r="AE144" s="21"/>
      <c r="AF144" s="21"/>
      <c r="AG144" s="21"/>
      <c r="AH144" s="21"/>
      <c r="AI144" s="21"/>
      <c r="AJ144" s="21"/>
      <c r="AK144" s="21"/>
      <c r="AL144" s="79"/>
    </row>
    <row r="145" spans="1:38" ht="12.75" customHeight="1">
      <c r="A145" s="20"/>
      <c r="B145" s="21"/>
      <c r="C145" s="21"/>
      <c r="D145" s="21"/>
      <c r="E145" s="21"/>
      <c r="F145" s="21"/>
      <c r="G145" s="21"/>
      <c r="H145" s="21"/>
      <c r="I145" s="21"/>
      <c r="J145" s="21"/>
      <c r="K145" s="21"/>
      <c r="L145" s="21"/>
      <c r="M145" s="21"/>
      <c r="N145" s="21"/>
      <c r="O145" s="21"/>
      <c r="P145" s="21"/>
      <c r="Q145" s="21"/>
      <c r="R145" s="21"/>
      <c r="S145" s="79"/>
      <c r="T145" s="21"/>
      <c r="U145" s="21"/>
      <c r="V145" s="21"/>
      <c r="W145" s="21"/>
      <c r="X145" s="21"/>
      <c r="Y145" s="21"/>
      <c r="Z145" s="21"/>
      <c r="AA145" s="21"/>
      <c r="AB145" s="21"/>
      <c r="AC145" s="21"/>
      <c r="AD145" s="21"/>
      <c r="AE145" s="21"/>
      <c r="AF145" s="21"/>
      <c r="AG145" s="21"/>
      <c r="AH145" s="21"/>
      <c r="AI145" s="21"/>
      <c r="AJ145" s="21"/>
      <c r="AK145" s="21"/>
      <c r="AL145" s="79"/>
    </row>
    <row r="146" spans="1:38" ht="12.75" customHeight="1">
      <c r="A146" s="20"/>
      <c r="B146" s="21"/>
      <c r="C146" s="21"/>
      <c r="D146" s="21"/>
      <c r="E146" s="21"/>
      <c r="F146" s="21"/>
      <c r="G146" s="21"/>
      <c r="H146" s="21"/>
      <c r="I146" s="21"/>
      <c r="J146" s="21"/>
      <c r="K146" s="21"/>
      <c r="L146" s="21"/>
      <c r="M146" s="21"/>
      <c r="N146" s="21"/>
      <c r="O146" s="21"/>
      <c r="P146" s="21"/>
      <c r="Q146" s="21"/>
      <c r="R146" s="21"/>
      <c r="S146" s="79"/>
      <c r="T146" s="21"/>
      <c r="U146" s="21"/>
      <c r="V146" s="21"/>
      <c r="W146" s="21"/>
      <c r="X146" s="21"/>
      <c r="Y146" s="21"/>
      <c r="Z146" s="21"/>
      <c r="AA146" s="21"/>
      <c r="AB146" s="21"/>
      <c r="AC146" s="21"/>
      <c r="AD146" s="21"/>
      <c r="AE146" s="21"/>
      <c r="AF146" s="21"/>
      <c r="AG146" s="21"/>
      <c r="AH146" s="21"/>
      <c r="AI146" s="21"/>
      <c r="AJ146" s="21"/>
      <c r="AK146" s="21"/>
      <c r="AL146" s="79"/>
    </row>
    <row r="147" spans="1:38" ht="12.75" customHeight="1">
      <c r="A147" s="20"/>
      <c r="B147" s="21"/>
      <c r="C147" s="21"/>
      <c r="D147" s="21"/>
      <c r="E147" s="21"/>
      <c r="F147" s="21"/>
      <c r="G147" s="21"/>
      <c r="H147" s="21"/>
      <c r="I147" s="21"/>
      <c r="J147" s="21"/>
      <c r="K147" s="21"/>
      <c r="L147" s="21"/>
      <c r="M147" s="21"/>
      <c r="N147" s="21"/>
      <c r="O147" s="21"/>
      <c r="P147" s="21"/>
      <c r="Q147" s="21"/>
      <c r="R147" s="21"/>
      <c r="S147" s="79"/>
      <c r="T147" s="21"/>
      <c r="U147" s="21"/>
      <c r="V147" s="21"/>
      <c r="W147" s="21"/>
      <c r="X147" s="21"/>
      <c r="Y147" s="21"/>
      <c r="Z147" s="21"/>
      <c r="AA147" s="21"/>
      <c r="AB147" s="21"/>
      <c r="AC147" s="21"/>
      <c r="AD147" s="21"/>
      <c r="AE147" s="21"/>
      <c r="AF147" s="21"/>
      <c r="AG147" s="21"/>
      <c r="AH147" s="21"/>
      <c r="AI147" s="21"/>
      <c r="AJ147" s="21"/>
      <c r="AK147" s="21"/>
      <c r="AL147" s="79"/>
    </row>
    <row r="148" spans="1:38" ht="12.75" customHeight="1">
      <c r="A148" s="20"/>
      <c r="B148" s="21"/>
      <c r="C148" s="21"/>
      <c r="D148" s="21"/>
      <c r="E148" s="21"/>
      <c r="F148" s="21"/>
      <c r="G148" s="21"/>
      <c r="H148" s="21"/>
      <c r="I148" s="21"/>
      <c r="J148" s="21"/>
      <c r="K148" s="21"/>
      <c r="L148" s="21"/>
      <c r="M148" s="21"/>
      <c r="N148" s="21"/>
      <c r="O148" s="21"/>
      <c r="P148" s="21"/>
      <c r="Q148" s="21"/>
      <c r="R148" s="21"/>
      <c r="S148" s="79"/>
      <c r="T148" s="21"/>
      <c r="U148" s="21"/>
      <c r="V148" s="21"/>
      <c r="W148" s="21"/>
      <c r="X148" s="21"/>
      <c r="Y148" s="21"/>
      <c r="Z148" s="21"/>
      <c r="AA148" s="21"/>
      <c r="AB148" s="21"/>
      <c r="AC148" s="21"/>
      <c r="AD148" s="21"/>
      <c r="AE148" s="21"/>
      <c r="AF148" s="21"/>
      <c r="AG148" s="21"/>
      <c r="AH148" s="21"/>
      <c r="AI148" s="21"/>
      <c r="AJ148" s="21"/>
      <c r="AK148" s="21"/>
      <c r="AL148" s="79"/>
    </row>
    <row r="149" spans="1:38" ht="12.75" customHeight="1">
      <c r="A149" s="20"/>
      <c r="B149" s="21"/>
      <c r="C149" s="21"/>
      <c r="D149" s="21"/>
      <c r="E149" s="21"/>
      <c r="F149" s="21"/>
      <c r="G149" s="21"/>
      <c r="H149" s="21"/>
      <c r="I149" s="21"/>
      <c r="J149" s="21"/>
      <c r="K149" s="21"/>
      <c r="L149" s="21"/>
      <c r="M149" s="21"/>
      <c r="N149" s="21"/>
      <c r="O149" s="21"/>
      <c r="P149" s="21"/>
      <c r="Q149" s="21"/>
      <c r="R149" s="21"/>
      <c r="S149" s="79"/>
      <c r="T149" s="21"/>
      <c r="U149" s="21"/>
      <c r="V149" s="21"/>
      <c r="W149" s="21"/>
      <c r="X149" s="21"/>
      <c r="Y149" s="21"/>
      <c r="Z149" s="21"/>
      <c r="AA149" s="21"/>
      <c r="AB149" s="21"/>
      <c r="AC149" s="21"/>
      <c r="AD149" s="21"/>
      <c r="AE149" s="21"/>
      <c r="AF149" s="21"/>
      <c r="AG149" s="21"/>
      <c r="AH149" s="21"/>
      <c r="AI149" s="21"/>
      <c r="AJ149" s="21"/>
      <c r="AK149" s="21"/>
      <c r="AL149" s="79"/>
    </row>
    <row r="150" spans="1:38" ht="12.75" customHeight="1">
      <c r="A150" s="20"/>
      <c r="B150" s="21"/>
      <c r="C150" s="21"/>
      <c r="D150" s="21"/>
      <c r="E150" s="21"/>
      <c r="F150" s="21"/>
      <c r="G150" s="21"/>
      <c r="H150" s="21"/>
      <c r="I150" s="21"/>
      <c r="J150" s="21"/>
      <c r="K150" s="21"/>
      <c r="L150" s="21"/>
      <c r="M150" s="21"/>
      <c r="N150" s="21"/>
      <c r="O150" s="21"/>
      <c r="P150" s="21"/>
      <c r="Q150" s="21"/>
      <c r="R150" s="21"/>
      <c r="S150" s="79"/>
      <c r="T150" s="21"/>
      <c r="U150" s="21"/>
      <c r="V150" s="21"/>
      <c r="W150" s="21"/>
      <c r="X150" s="21"/>
      <c r="Y150" s="21"/>
      <c r="Z150" s="21"/>
      <c r="AA150" s="21"/>
      <c r="AB150" s="21"/>
      <c r="AC150" s="21"/>
      <c r="AD150" s="21"/>
      <c r="AE150" s="21"/>
      <c r="AF150" s="21"/>
      <c r="AG150" s="21"/>
      <c r="AH150" s="21"/>
      <c r="AI150" s="21"/>
      <c r="AJ150" s="21"/>
      <c r="AK150" s="21"/>
      <c r="AL150" s="79"/>
    </row>
    <row r="151" spans="1:38" ht="12.75" customHeight="1">
      <c r="A151" s="20"/>
      <c r="B151" s="21"/>
      <c r="C151" s="21"/>
      <c r="D151" s="21"/>
      <c r="E151" s="21"/>
      <c r="F151" s="21"/>
      <c r="G151" s="21"/>
      <c r="H151" s="21"/>
      <c r="I151" s="21"/>
      <c r="J151" s="21"/>
      <c r="K151" s="21"/>
      <c r="L151" s="21"/>
      <c r="M151" s="21"/>
      <c r="N151" s="21"/>
      <c r="O151" s="21"/>
      <c r="P151" s="21"/>
      <c r="Q151" s="21"/>
      <c r="R151" s="21"/>
      <c r="S151" s="79"/>
      <c r="T151" s="21"/>
      <c r="U151" s="21"/>
      <c r="V151" s="21"/>
      <c r="W151" s="21"/>
      <c r="X151" s="21"/>
      <c r="Y151" s="21"/>
      <c r="Z151" s="21"/>
      <c r="AA151" s="21"/>
      <c r="AB151" s="21"/>
      <c r="AC151" s="21"/>
      <c r="AD151" s="21"/>
      <c r="AE151" s="21"/>
      <c r="AF151" s="21"/>
      <c r="AG151" s="21"/>
      <c r="AH151" s="21"/>
      <c r="AI151" s="21"/>
      <c r="AJ151" s="21"/>
      <c r="AK151" s="21"/>
      <c r="AL151" s="79"/>
    </row>
    <row r="152" spans="1:38" ht="12.75" customHeight="1">
      <c r="A152" s="20"/>
      <c r="B152" s="21"/>
      <c r="C152" s="21"/>
      <c r="D152" s="21"/>
      <c r="E152" s="21"/>
      <c r="F152" s="21"/>
      <c r="G152" s="21"/>
      <c r="H152" s="21"/>
      <c r="I152" s="21"/>
      <c r="J152" s="21"/>
      <c r="K152" s="21"/>
      <c r="L152" s="21"/>
      <c r="M152" s="21"/>
      <c r="N152" s="21"/>
      <c r="O152" s="21"/>
      <c r="P152" s="21"/>
      <c r="Q152" s="21"/>
      <c r="R152" s="21"/>
      <c r="S152" s="79"/>
      <c r="T152" s="21"/>
      <c r="U152" s="21"/>
      <c r="V152" s="21"/>
      <c r="W152" s="21"/>
      <c r="X152" s="21"/>
      <c r="Y152" s="21"/>
      <c r="Z152" s="21"/>
      <c r="AA152" s="21"/>
      <c r="AB152" s="21"/>
      <c r="AC152" s="21"/>
      <c r="AD152" s="21"/>
      <c r="AE152" s="21"/>
      <c r="AF152" s="21"/>
      <c r="AG152" s="21"/>
      <c r="AH152" s="21"/>
      <c r="AI152" s="21"/>
      <c r="AJ152" s="21"/>
      <c r="AK152" s="21"/>
      <c r="AL152" s="79"/>
    </row>
    <row r="153" spans="1:38" ht="12.75" customHeight="1">
      <c r="A153" s="20"/>
      <c r="B153" s="21"/>
      <c r="C153" s="21"/>
      <c r="D153" s="21"/>
      <c r="E153" s="21"/>
      <c r="F153" s="21"/>
      <c r="G153" s="21"/>
      <c r="H153" s="21"/>
      <c r="I153" s="21"/>
      <c r="J153" s="21"/>
      <c r="K153" s="21"/>
      <c r="L153" s="21"/>
      <c r="M153" s="21"/>
      <c r="N153" s="21"/>
      <c r="O153" s="21"/>
      <c r="P153" s="21"/>
      <c r="Q153" s="21"/>
      <c r="R153" s="21"/>
      <c r="S153" s="79"/>
      <c r="T153" s="21"/>
      <c r="U153" s="21"/>
      <c r="V153" s="21"/>
      <c r="W153" s="21"/>
      <c r="X153" s="21"/>
      <c r="Y153" s="21"/>
      <c r="Z153" s="21"/>
      <c r="AA153" s="21"/>
      <c r="AB153" s="21"/>
      <c r="AC153" s="21"/>
      <c r="AD153" s="21"/>
      <c r="AE153" s="21"/>
      <c r="AF153" s="21"/>
      <c r="AG153" s="21"/>
      <c r="AH153" s="21"/>
      <c r="AI153" s="21"/>
      <c r="AJ153" s="21"/>
      <c r="AK153" s="21"/>
      <c r="AL153" s="79"/>
    </row>
    <row r="154" spans="1:38" ht="12.75" customHeight="1">
      <c r="A154" s="20"/>
      <c r="B154" s="21"/>
      <c r="C154" s="21"/>
      <c r="D154" s="21"/>
      <c r="E154" s="21"/>
      <c r="F154" s="21"/>
      <c r="G154" s="21"/>
      <c r="H154" s="21"/>
      <c r="I154" s="21"/>
      <c r="J154" s="21"/>
      <c r="K154" s="21"/>
      <c r="L154" s="21"/>
      <c r="M154" s="21"/>
      <c r="N154" s="21"/>
      <c r="O154" s="21"/>
      <c r="P154" s="21"/>
      <c r="Q154" s="21"/>
      <c r="R154" s="21"/>
      <c r="S154" s="79"/>
      <c r="T154" s="21"/>
      <c r="U154" s="21"/>
      <c r="V154" s="21"/>
      <c r="W154" s="21"/>
      <c r="X154" s="21"/>
      <c r="Y154" s="21"/>
      <c r="Z154" s="21"/>
      <c r="AA154" s="21"/>
      <c r="AB154" s="21"/>
      <c r="AC154" s="21"/>
      <c r="AD154" s="21"/>
      <c r="AE154" s="21"/>
      <c r="AF154" s="21"/>
      <c r="AG154" s="21"/>
      <c r="AH154" s="21"/>
      <c r="AI154" s="21"/>
      <c r="AJ154" s="21"/>
      <c r="AK154" s="21"/>
      <c r="AL154" s="79"/>
    </row>
    <row r="155" spans="1:38" ht="12.75" customHeight="1">
      <c r="A155" s="20"/>
      <c r="B155" s="21"/>
      <c r="C155" s="21"/>
      <c r="D155" s="21"/>
      <c r="E155" s="21"/>
      <c r="F155" s="21"/>
      <c r="G155" s="21"/>
      <c r="H155" s="21"/>
      <c r="I155" s="21"/>
      <c r="J155" s="21"/>
      <c r="K155" s="21"/>
      <c r="L155" s="21"/>
      <c r="M155" s="21"/>
      <c r="N155" s="21"/>
      <c r="O155" s="21"/>
      <c r="P155" s="21"/>
      <c r="Q155" s="21"/>
      <c r="R155" s="21"/>
      <c r="S155" s="79"/>
      <c r="T155" s="21"/>
      <c r="U155" s="21"/>
      <c r="V155" s="21"/>
      <c r="W155" s="21"/>
      <c r="X155" s="21"/>
      <c r="Y155" s="21"/>
      <c r="Z155" s="21"/>
      <c r="AA155" s="21"/>
      <c r="AB155" s="21"/>
      <c r="AC155" s="21"/>
      <c r="AD155" s="21"/>
      <c r="AE155" s="21"/>
      <c r="AF155" s="21"/>
      <c r="AG155" s="21"/>
      <c r="AH155" s="21"/>
      <c r="AI155" s="21"/>
      <c r="AJ155" s="21"/>
      <c r="AK155" s="21"/>
      <c r="AL155" s="79"/>
    </row>
    <row r="156" spans="1:38" ht="12.75" customHeight="1">
      <c r="A156" s="20"/>
      <c r="B156" s="21"/>
      <c r="C156" s="21"/>
      <c r="D156" s="21"/>
      <c r="E156" s="21"/>
      <c r="F156" s="21"/>
      <c r="G156" s="21"/>
      <c r="H156" s="21"/>
      <c r="I156" s="21"/>
      <c r="J156" s="21"/>
      <c r="K156" s="21"/>
      <c r="L156" s="21"/>
      <c r="M156" s="21"/>
      <c r="N156" s="21"/>
      <c r="O156" s="21"/>
      <c r="P156" s="21"/>
      <c r="Q156" s="21"/>
      <c r="R156" s="21"/>
      <c r="S156" s="79"/>
      <c r="T156" s="21"/>
      <c r="U156" s="21"/>
      <c r="V156" s="21"/>
      <c r="W156" s="21"/>
      <c r="X156" s="21"/>
      <c r="Y156" s="21"/>
      <c r="Z156" s="21"/>
      <c r="AA156" s="21"/>
      <c r="AB156" s="21"/>
      <c r="AC156" s="21"/>
      <c r="AD156" s="21"/>
      <c r="AE156" s="21"/>
      <c r="AF156" s="21"/>
      <c r="AG156" s="21"/>
      <c r="AH156" s="21"/>
      <c r="AI156" s="21"/>
      <c r="AJ156" s="21"/>
      <c r="AK156" s="21"/>
      <c r="AL156" s="79"/>
    </row>
    <row r="157" spans="1:38" ht="12.75" customHeight="1">
      <c r="A157" s="20"/>
      <c r="B157" s="21"/>
      <c r="C157" s="21"/>
      <c r="D157" s="21"/>
      <c r="E157" s="21"/>
      <c r="F157" s="21"/>
      <c r="G157" s="21"/>
      <c r="H157" s="21"/>
      <c r="I157" s="21"/>
      <c r="J157" s="21"/>
      <c r="K157" s="21"/>
      <c r="L157" s="21"/>
      <c r="M157" s="21"/>
      <c r="N157" s="21"/>
      <c r="O157" s="21"/>
      <c r="P157" s="21"/>
      <c r="Q157" s="21"/>
      <c r="R157" s="21"/>
      <c r="S157" s="79"/>
      <c r="T157" s="21"/>
      <c r="U157" s="21"/>
      <c r="V157" s="21"/>
      <c r="W157" s="21"/>
      <c r="X157" s="21"/>
      <c r="Y157" s="21"/>
      <c r="Z157" s="21"/>
      <c r="AA157" s="21"/>
      <c r="AB157" s="21"/>
      <c r="AC157" s="21"/>
      <c r="AD157" s="21"/>
      <c r="AE157" s="21"/>
      <c r="AF157" s="21"/>
      <c r="AG157" s="21"/>
      <c r="AH157" s="21"/>
      <c r="AI157" s="21"/>
      <c r="AJ157" s="21"/>
      <c r="AK157" s="21"/>
      <c r="AL157" s="79"/>
    </row>
    <row r="158" spans="1:38" ht="12.75" customHeight="1">
      <c r="A158" s="20"/>
      <c r="B158" s="21"/>
      <c r="C158" s="21"/>
      <c r="D158" s="21"/>
      <c r="E158" s="21"/>
      <c r="F158" s="21"/>
      <c r="G158" s="21"/>
      <c r="H158" s="21"/>
      <c r="I158" s="21"/>
      <c r="J158" s="21"/>
      <c r="K158" s="21"/>
      <c r="L158" s="21"/>
      <c r="M158" s="21"/>
      <c r="N158" s="21"/>
      <c r="O158" s="21"/>
      <c r="P158" s="21"/>
      <c r="Q158" s="21"/>
      <c r="R158" s="21"/>
      <c r="S158" s="79"/>
      <c r="T158" s="21"/>
      <c r="U158" s="21"/>
      <c r="V158" s="21"/>
      <c r="W158" s="21"/>
      <c r="X158" s="21"/>
      <c r="Y158" s="21"/>
      <c r="Z158" s="21"/>
      <c r="AA158" s="21"/>
      <c r="AB158" s="21"/>
      <c r="AC158" s="21"/>
      <c r="AD158" s="21"/>
      <c r="AE158" s="21"/>
      <c r="AF158" s="21"/>
      <c r="AG158" s="21"/>
      <c r="AH158" s="21"/>
      <c r="AI158" s="21"/>
      <c r="AJ158" s="21"/>
      <c r="AK158" s="21"/>
      <c r="AL158" s="79"/>
    </row>
    <row r="159" spans="1:38" ht="12.75" customHeight="1">
      <c r="A159" s="20"/>
      <c r="B159" s="21"/>
      <c r="C159" s="21"/>
      <c r="D159" s="21"/>
      <c r="E159" s="21"/>
      <c r="F159" s="21"/>
      <c r="G159" s="21"/>
      <c r="H159" s="21"/>
      <c r="I159" s="21"/>
      <c r="J159" s="21"/>
      <c r="K159" s="21"/>
      <c r="L159" s="21"/>
      <c r="M159" s="21"/>
      <c r="N159" s="21"/>
      <c r="O159" s="21"/>
      <c r="P159" s="21"/>
      <c r="Q159" s="21"/>
      <c r="R159" s="21"/>
      <c r="S159" s="79"/>
      <c r="T159" s="21"/>
      <c r="U159" s="21"/>
      <c r="V159" s="21"/>
      <c r="W159" s="21"/>
      <c r="X159" s="21"/>
      <c r="Y159" s="21"/>
      <c r="Z159" s="21"/>
      <c r="AA159" s="21"/>
      <c r="AB159" s="21"/>
      <c r="AC159" s="21"/>
      <c r="AD159" s="21"/>
      <c r="AE159" s="21"/>
      <c r="AF159" s="21"/>
      <c r="AG159" s="21"/>
      <c r="AH159" s="21"/>
      <c r="AI159" s="21"/>
      <c r="AJ159" s="21"/>
      <c r="AK159" s="21"/>
      <c r="AL159" s="79"/>
    </row>
    <row r="160" spans="1:38" ht="12.75" customHeight="1">
      <c r="A160" s="20"/>
      <c r="B160" s="21"/>
      <c r="C160" s="21"/>
      <c r="D160" s="21"/>
      <c r="E160" s="21"/>
      <c r="F160" s="21"/>
      <c r="G160" s="21"/>
      <c r="H160" s="21"/>
      <c r="I160" s="21"/>
      <c r="J160" s="21"/>
      <c r="K160" s="21"/>
      <c r="L160" s="21"/>
      <c r="M160" s="21"/>
      <c r="N160" s="21"/>
      <c r="O160" s="21"/>
      <c r="P160" s="21"/>
      <c r="Q160" s="21"/>
      <c r="R160" s="21"/>
      <c r="S160" s="79"/>
      <c r="T160" s="21"/>
      <c r="U160" s="21"/>
      <c r="V160" s="21"/>
      <c r="W160" s="21"/>
      <c r="X160" s="21"/>
      <c r="Y160" s="21"/>
      <c r="Z160" s="21"/>
      <c r="AA160" s="21"/>
      <c r="AB160" s="21"/>
      <c r="AC160" s="21"/>
      <c r="AD160" s="21"/>
      <c r="AE160" s="21"/>
      <c r="AF160" s="21"/>
      <c r="AG160" s="21"/>
      <c r="AH160" s="21"/>
      <c r="AI160" s="21"/>
      <c r="AJ160" s="21"/>
      <c r="AK160" s="21"/>
      <c r="AL160" s="79"/>
    </row>
    <row r="161" spans="1:38" ht="12.75" customHeight="1">
      <c r="A161" s="20"/>
      <c r="B161" s="21"/>
      <c r="C161" s="21"/>
      <c r="D161" s="21"/>
      <c r="E161" s="21"/>
      <c r="F161" s="21"/>
      <c r="G161" s="21"/>
      <c r="H161" s="21"/>
      <c r="I161" s="21"/>
      <c r="J161" s="21"/>
      <c r="K161" s="21"/>
      <c r="L161" s="21"/>
      <c r="M161" s="21"/>
      <c r="N161" s="21"/>
      <c r="O161" s="21"/>
      <c r="P161" s="21"/>
      <c r="Q161" s="21"/>
      <c r="R161" s="21"/>
      <c r="S161" s="79"/>
      <c r="T161" s="21"/>
      <c r="U161" s="21"/>
      <c r="V161" s="21"/>
      <c r="W161" s="21"/>
      <c r="X161" s="21"/>
      <c r="Y161" s="21"/>
      <c r="Z161" s="21"/>
      <c r="AA161" s="21"/>
      <c r="AB161" s="21"/>
      <c r="AC161" s="21"/>
      <c r="AD161" s="21"/>
      <c r="AE161" s="21"/>
      <c r="AF161" s="21"/>
      <c r="AG161" s="21"/>
      <c r="AH161" s="21"/>
      <c r="AI161" s="21"/>
      <c r="AJ161" s="21"/>
      <c r="AK161" s="21"/>
      <c r="AL161" s="79"/>
    </row>
    <row r="162" spans="1:38" ht="12.75" customHeight="1">
      <c r="A162" s="20"/>
      <c r="B162" s="21"/>
      <c r="C162" s="21"/>
      <c r="D162" s="21"/>
      <c r="E162" s="21"/>
      <c r="F162" s="21"/>
      <c r="G162" s="21"/>
      <c r="H162" s="21"/>
      <c r="I162" s="21"/>
      <c r="J162" s="21"/>
      <c r="K162" s="21"/>
      <c r="L162" s="21"/>
      <c r="M162" s="21"/>
      <c r="N162" s="21"/>
      <c r="O162" s="21"/>
      <c r="P162" s="21"/>
      <c r="Q162" s="21"/>
      <c r="R162" s="21"/>
      <c r="S162" s="79"/>
      <c r="T162" s="21"/>
      <c r="U162" s="21"/>
      <c r="V162" s="21"/>
      <c r="W162" s="21"/>
      <c r="X162" s="21"/>
      <c r="Y162" s="21"/>
      <c r="Z162" s="21"/>
      <c r="AA162" s="21"/>
      <c r="AB162" s="21"/>
      <c r="AC162" s="21"/>
      <c r="AD162" s="21"/>
      <c r="AE162" s="21"/>
      <c r="AF162" s="21"/>
      <c r="AG162" s="21"/>
      <c r="AH162" s="21"/>
      <c r="AI162" s="21"/>
      <c r="AJ162" s="21"/>
      <c r="AK162" s="21"/>
      <c r="AL162" s="79"/>
    </row>
    <row r="163" spans="1:38" ht="12.75" customHeight="1">
      <c r="A163" s="20"/>
      <c r="B163" s="21"/>
      <c r="C163" s="21"/>
      <c r="D163" s="21"/>
      <c r="E163" s="21"/>
      <c r="F163" s="21"/>
      <c r="G163" s="21"/>
      <c r="H163" s="21"/>
      <c r="I163" s="21"/>
      <c r="J163" s="21"/>
      <c r="K163" s="21"/>
      <c r="L163" s="21"/>
      <c r="M163" s="21"/>
      <c r="N163" s="21"/>
      <c r="O163" s="21"/>
      <c r="P163" s="21"/>
      <c r="Q163" s="21"/>
      <c r="R163" s="21"/>
      <c r="S163" s="79"/>
      <c r="T163" s="21"/>
      <c r="U163" s="21"/>
      <c r="V163" s="21"/>
      <c r="W163" s="21"/>
      <c r="X163" s="21"/>
      <c r="Y163" s="21"/>
      <c r="Z163" s="21"/>
      <c r="AA163" s="21"/>
      <c r="AB163" s="21"/>
      <c r="AC163" s="21"/>
      <c r="AD163" s="21"/>
      <c r="AE163" s="21"/>
      <c r="AF163" s="21"/>
      <c r="AG163" s="21"/>
      <c r="AH163" s="21"/>
      <c r="AI163" s="21"/>
      <c r="AJ163" s="21"/>
      <c r="AK163" s="21"/>
      <c r="AL163" s="79"/>
    </row>
    <row r="164" spans="1:38" ht="12.75" customHeight="1"/>
    <row r="165" spans="1:38" ht="12.75" customHeight="1"/>
    <row r="166" spans="1:38" ht="12.75" customHeight="1"/>
    <row r="167" spans="1:38" ht="12.75" customHeight="1"/>
    <row r="168" spans="1:38" ht="12.75" customHeight="1"/>
    <row r="169" spans="1:38" ht="12.75" customHeight="1"/>
    <row r="170" spans="1:38" ht="12.75" customHeight="1"/>
    <row r="171" spans="1:38" ht="12.75" customHeight="1"/>
    <row r="172" spans="1:38" ht="12.75" customHeight="1"/>
    <row r="173" spans="1:38" ht="12.75" customHeight="1"/>
    <row r="174" spans="1:38" ht="12.75" customHeight="1"/>
    <row r="175" spans="1:38" ht="12.75" customHeight="1"/>
    <row r="176" spans="1:38"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8">
    <mergeCell ref="C51:D51"/>
    <mergeCell ref="C53:D53"/>
    <mergeCell ref="C57:D57"/>
    <mergeCell ref="C58:D58"/>
    <mergeCell ref="A56:B56"/>
    <mergeCell ref="A57:B57"/>
    <mergeCell ref="A55:B55"/>
    <mergeCell ref="A54:B54"/>
    <mergeCell ref="V50:W50"/>
    <mergeCell ref="AG50:AH50"/>
    <mergeCell ref="AG51:AH51"/>
    <mergeCell ref="AG52:AH52"/>
    <mergeCell ref="T47:U47"/>
    <mergeCell ref="V47:W47"/>
    <mergeCell ref="X47:Y47"/>
    <mergeCell ref="Z47:AA47"/>
    <mergeCell ref="V51:W51"/>
    <mergeCell ref="V52:W52"/>
    <mergeCell ref="V53:W53"/>
    <mergeCell ref="C55:D55"/>
    <mergeCell ref="C60:D60"/>
    <mergeCell ref="C56:D56"/>
    <mergeCell ref="C54:D54"/>
    <mergeCell ref="C59:D59"/>
    <mergeCell ref="N46:O46"/>
    <mergeCell ref="A50:B50"/>
    <mergeCell ref="A46:B46"/>
    <mergeCell ref="A47:B47"/>
    <mergeCell ref="C47:D47"/>
    <mergeCell ref="E47:F47"/>
    <mergeCell ref="C50:D50"/>
    <mergeCell ref="G47:H47"/>
    <mergeCell ref="P46:R46"/>
    <mergeCell ref="AG46:AH46"/>
    <mergeCell ref="T46:U46"/>
    <mergeCell ref="Z46:AA46"/>
    <mergeCell ref="A1:S1"/>
    <mergeCell ref="T1:AL1"/>
    <mergeCell ref="D3:J3"/>
    <mergeCell ref="O3:S3"/>
    <mergeCell ref="W3:AC3"/>
    <mergeCell ref="AH3:AL3"/>
    <mergeCell ref="A5:S5"/>
    <mergeCell ref="V46:W46"/>
    <mergeCell ref="X46:Y46"/>
    <mergeCell ref="C46:D46"/>
    <mergeCell ref="E46:F46"/>
    <mergeCell ref="G46:H46"/>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dimension ref="A1:AO1000"/>
  <sheetViews>
    <sheetView showGridLines="0" topLeftCell="A28" workbookViewId="0">
      <selection activeCell="Q56" sqref="Q56"/>
    </sheetView>
  </sheetViews>
  <sheetFormatPr defaultColWidth="14.42578125" defaultRowHeight="15" customHeight="1"/>
  <cols>
    <col min="1" max="38" width="5" customWidth="1"/>
    <col min="39" max="41" width="9.140625" customWidth="1"/>
  </cols>
  <sheetData>
    <row r="1" spans="1:41" ht="12.75" customHeight="1">
      <c r="A1" s="335" t="s">
        <v>433</v>
      </c>
      <c r="B1" s="282"/>
      <c r="C1" s="282"/>
      <c r="D1" s="282"/>
      <c r="E1" s="282"/>
      <c r="F1" s="282"/>
      <c r="G1" s="282"/>
      <c r="H1" s="282"/>
      <c r="I1" s="282"/>
      <c r="J1" s="282"/>
      <c r="K1" s="282"/>
      <c r="L1" s="282"/>
      <c r="M1" s="282"/>
      <c r="N1" s="282"/>
      <c r="O1" s="282"/>
      <c r="P1" s="282"/>
      <c r="Q1" s="282"/>
      <c r="R1" s="282"/>
      <c r="S1" s="283"/>
      <c r="T1" s="335" t="s">
        <v>434</v>
      </c>
      <c r="U1" s="282"/>
      <c r="V1" s="282"/>
      <c r="W1" s="282"/>
      <c r="X1" s="282"/>
      <c r="Y1" s="282"/>
      <c r="Z1" s="282"/>
      <c r="AA1" s="282"/>
      <c r="AB1" s="282"/>
      <c r="AC1" s="282"/>
      <c r="AD1" s="282"/>
      <c r="AE1" s="282"/>
      <c r="AF1" s="282"/>
      <c r="AG1" s="282"/>
      <c r="AH1" s="282"/>
      <c r="AI1" s="282"/>
      <c r="AJ1" s="282"/>
      <c r="AK1" s="282"/>
      <c r="AL1" s="283"/>
    </row>
    <row r="2" spans="1:41" ht="12.75" customHeight="1">
      <c r="A2" s="23"/>
      <c r="B2" s="6"/>
      <c r="C2" s="6"/>
      <c r="D2" s="6"/>
      <c r="E2" s="6"/>
      <c r="F2" s="6"/>
      <c r="G2" s="6"/>
      <c r="H2" s="6"/>
      <c r="I2" s="6"/>
      <c r="J2" s="6"/>
      <c r="K2" s="6"/>
      <c r="L2" s="6"/>
      <c r="M2" s="6"/>
      <c r="N2" s="6"/>
      <c r="O2" s="6"/>
      <c r="P2" s="6"/>
      <c r="Q2" s="6"/>
      <c r="R2" s="6"/>
      <c r="S2" s="24"/>
      <c r="T2" s="23"/>
      <c r="U2" s="6"/>
      <c r="V2" s="6"/>
      <c r="W2" s="6"/>
      <c r="X2" s="6"/>
      <c r="Y2" s="6"/>
      <c r="Z2" s="6"/>
      <c r="AA2" s="6"/>
      <c r="AB2" s="6"/>
      <c r="AC2" s="6"/>
      <c r="AD2" s="6"/>
      <c r="AE2" s="6"/>
      <c r="AF2" s="6"/>
      <c r="AG2" s="6"/>
      <c r="AH2" s="6"/>
      <c r="AI2" s="6"/>
      <c r="AJ2" s="6"/>
      <c r="AK2" s="6"/>
      <c r="AL2" s="24"/>
      <c r="AM2" s="34" t="s">
        <v>131</v>
      </c>
      <c r="AN2" s="34"/>
      <c r="AO2" s="34"/>
    </row>
    <row r="3" spans="1:41"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3" t="s">
        <v>34</v>
      </c>
      <c r="W3" s="316" t="str">
        <f>IF('Cover Sheet'!W14:AC14&gt;0,'Cover Sheet'!W14:AC14,"")</f>
        <v/>
      </c>
      <c r="X3" s="287"/>
      <c r="Y3" s="287"/>
      <c r="Z3" s="287"/>
      <c r="AA3" s="287"/>
      <c r="AB3" s="287"/>
      <c r="AC3" s="287"/>
      <c r="AD3" t="s">
        <v>35</v>
      </c>
      <c r="AH3" s="316" t="str">
        <f>IF('Cover Sheet'!AH14:AL14&gt;0,'Cover Sheet'!AH14:AL14,"")</f>
        <v/>
      </c>
      <c r="AI3" s="287"/>
      <c r="AJ3" s="287"/>
      <c r="AK3" s="287"/>
      <c r="AL3" s="280"/>
    </row>
    <row r="4" spans="1:41" ht="12.75" customHeight="1">
      <c r="A4" s="23"/>
      <c r="B4" s="6"/>
      <c r="C4" s="6"/>
      <c r="D4" s="6"/>
      <c r="E4" s="6"/>
      <c r="F4" s="6"/>
      <c r="G4" s="6"/>
      <c r="H4" s="6"/>
      <c r="I4" s="6"/>
      <c r="J4" s="6"/>
      <c r="K4" s="6"/>
      <c r="L4" s="6"/>
      <c r="M4" s="6"/>
      <c r="N4" s="6"/>
      <c r="O4" s="6"/>
      <c r="P4" s="6"/>
      <c r="Q4" s="6"/>
      <c r="R4" s="6"/>
      <c r="S4" s="24"/>
      <c r="T4" s="23"/>
      <c r="U4" s="6"/>
      <c r="V4" s="6"/>
      <c r="W4" s="6"/>
      <c r="X4" s="6"/>
      <c r="Y4" s="6"/>
      <c r="Z4" s="6"/>
      <c r="AA4" s="6"/>
      <c r="AB4" s="6"/>
      <c r="AC4" s="6"/>
      <c r="AD4" s="6"/>
      <c r="AE4" s="6"/>
      <c r="AF4" s="6"/>
      <c r="AG4" s="6"/>
      <c r="AH4" s="6"/>
      <c r="AI4" s="6"/>
      <c r="AJ4" s="6"/>
      <c r="AK4" s="6"/>
      <c r="AL4" s="24"/>
    </row>
    <row r="5" spans="1:41" ht="12.75" customHeight="1">
      <c r="A5" s="353"/>
      <c r="B5" s="328"/>
      <c r="C5" s="328"/>
      <c r="D5" s="328"/>
      <c r="E5" s="328"/>
      <c r="F5" s="328"/>
      <c r="G5" s="328"/>
      <c r="H5" s="328"/>
      <c r="I5" s="328"/>
      <c r="J5" s="328"/>
      <c r="K5" s="328"/>
      <c r="L5" s="328"/>
      <c r="M5" s="328"/>
      <c r="N5" s="328"/>
      <c r="O5" s="328"/>
      <c r="P5" s="328"/>
      <c r="Q5" s="328"/>
      <c r="R5" s="328"/>
      <c r="S5" s="329"/>
      <c r="T5" s="18"/>
      <c r="U5" s="19"/>
      <c r="V5" s="19"/>
      <c r="W5" s="19"/>
      <c r="X5" s="19"/>
      <c r="Y5" s="19"/>
      <c r="Z5" s="19"/>
      <c r="AA5" s="19"/>
      <c r="AB5" s="19"/>
      <c r="AC5" s="19"/>
      <c r="AD5" s="19"/>
      <c r="AE5" s="19"/>
      <c r="AF5" s="19"/>
      <c r="AG5" s="19"/>
      <c r="AH5" s="19"/>
      <c r="AI5" s="19"/>
      <c r="AJ5" s="19"/>
      <c r="AK5" s="19"/>
      <c r="AL5" s="77"/>
    </row>
    <row r="6" spans="1:41" ht="12.75" customHeight="1">
      <c r="A6" s="129" t="s">
        <v>437</v>
      </c>
      <c r="B6" s="129"/>
      <c r="C6" s="21"/>
      <c r="D6" s="129"/>
      <c r="E6" s="21"/>
      <c r="F6" s="21"/>
      <c r="G6" s="21"/>
      <c r="H6" s="21"/>
      <c r="I6" s="21"/>
      <c r="J6" s="21"/>
      <c r="K6" s="21"/>
      <c r="L6" s="21"/>
      <c r="M6" s="21"/>
      <c r="N6" s="21"/>
      <c r="O6" s="21"/>
      <c r="P6" s="21"/>
      <c r="Q6" s="21"/>
      <c r="R6" s="21"/>
      <c r="S6" s="79"/>
      <c r="T6" s="20"/>
      <c r="U6" s="21"/>
      <c r="V6" s="21"/>
      <c r="W6" s="21"/>
      <c r="X6" s="21"/>
      <c r="Y6" s="21"/>
      <c r="Z6" s="21"/>
      <c r="AA6" s="21"/>
      <c r="AB6" s="21"/>
      <c r="AC6" s="21"/>
      <c r="AD6" s="21"/>
      <c r="AE6" s="21"/>
      <c r="AF6" s="21"/>
      <c r="AG6" s="21"/>
      <c r="AH6" s="21"/>
      <c r="AI6" s="21"/>
      <c r="AJ6" s="21"/>
      <c r="AK6" s="21"/>
      <c r="AL6" s="79"/>
    </row>
    <row r="7" spans="1:41" ht="12.75" customHeight="1">
      <c r="A7" s="129"/>
      <c r="B7" s="129" t="s">
        <v>438</v>
      </c>
      <c r="C7" s="21"/>
      <c r="D7" s="129"/>
      <c r="E7" s="21"/>
      <c r="F7" s="21"/>
      <c r="G7" s="21"/>
      <c r="H7" s="21"/>
      <c r="I7" s="21"/>
      <c r="J7" s="21"/>
      <c r="K7" s="21"/>
      <c r="L7" s="21"/>
      <c r="M7" s="21"/>
      <c r="N7" s="21"/>
      <c r="O7" s="21"/>
      <c r="P7" s="21"/>
      <c r="Q7" s="21"/>
      <c r="R7" s="21"/>
      <c r="S7" s="79"/>
      <c r="T7" s="20"/>
      <c r="U7" s="21"/>
      <c r="V7" s="21"/>
      <c r="W7" s="21"/>
      <c r="X7" s="21"/>
      <c r="Y7" s="21"/>
      <c r="Z7" s="21"/>
      <c r="AA7" s="21"/>
      <c r="AB7" s="21"/>
      <c r="AC7" s="21"/>
      <c r="AD7" s="21"/>
      <c r="AE7" s="21"/>
      <c r="AF7" s="21"/>
      <c r="AG7" s="21"/>
      <c r="AH7" s="21"/>
      <c r="AI7" s="21"/>
      <c r="AJ7" s="21"/>
      <c r="AK7" s="21"/>
      <c r="AL7" s="79"/>
    </row>
    <row r="8" spans="1:41" ht="12.75" customHeight="1">
      <c r="A8" s="129"/>
      <c r="B8" s="129" t="s">
        <v>439</v>
      </c>
      <c r="C8" s="21"/>
      <c r="D8" s="129"/>
      <c r="E8" s="21"/>
      <c r="F8" s="21"/>
      <c r="G8" s="21"/>
      <c r="H8" s="21"/>
      <c r="I8" s="21"/>
      <c r="J8" s="21"/>
      <c r="K8" s="21"/>
      <c r="L8" s="21"/>
      <c r="M8" s="21"/>
      <c r="N8" s="21"/>
      <c r="O8" s="21"/>
      <c r="P8" s="21"/>
      <c r="Q8" s="21"/>
      <c r="R8" s="21"/>
      <c r="S8" s="79"/>
      <c r="T8" s="20"/>
      <c r="U8" s="21"/>
      <c r="V8" s="21"/>
      <c r="W8" s="21"/>
      <c r="X8" s="21"/>
      <c r="Y8" s="21"/>
      <c r="Z8" s="21"/>
      <c r="AA8" s="21"/>
      <c r="AB8" s="21"/>
      <c r="AC8" s="21"/>
      <c r="AD8" s="21"/>
      <c r="AE8" s="21"/>
      <c r="AF8" s="21"/>
      <c r="AG8" s="21"/>
      <c r="AH8" s="21"/>
      <c r="AI8" s="21"/>
      <c r="AJ8" s="21"/>
      <c r="AK8" s="21"/>
      <c r="AL8" s="79"/>
    </row>
    <row r="9" spans="1:41" ht="12.75" customHeight="1">
      <c r="A9" s="129"/>
      <c r="B9" s="129" t="s">
        <v>440</v>
      </c>
      <c r="C9" s="21"/>
      <c r="D9" s="129"/>
      <c r="E9" s="21"/>
      <c r="F9" s="21"/>
      <c r="G9" s="21"/>
      <c r="H9" s="21"/>
      <c r="I9" s="21"/>
      <c r="J9" s="21"/>
      <c r="K9" s="21"/>
      <c r="L9" s="21"/>
      <c r="M9" s="21"/>
      <c r="N9" s="21"/>
      <c r="O9" s="21"/>
      <c r="P9" s="21"/>
      <c r="Q9" s="21"/>
      <c r="R9" s="21"/>
      <c r="S9" s="79"/>
      <c r="T9" s="20"/>
      <c r="U9" s="21"/>
      <c r="V9" s="21"/>
      <c r="W9" s="21"/>
      <c r="X9" s="21"/>
      <c r="Y9" s="21"/>
      <c r="Z9" s="21"/>
      <c r="AA9" s="21"/>
      <c r="AB9" s="21"/>
      <c r="AC9" s="21"/>
      <c r="AD9" s="21"/>
      <c r="AE9" s="21"/>
      <c r="AF9" s="21"/>
      <c r="AG9" s="21"/>
      <c r="AH9" s="21"/>
      <c r="AI9" s="21"/>
      <c r="AJ9" s="21"/>
      <c r="AK9" s="21"/>
      <c r="AL9" s="79"/>
    </row>
    <row r="10" spans="1:41" ht="12.75" customHeight="1">
      <c r="A10" s="129" t="s">
        <v>441</v>
      </c>
      <c r="B10" s="21"/>
      <c r="C10" s="21"/>
      <c r="D10" s="21"/>
      <c r="E10" s="21"/>
      <c r="F10" s="21"/>
      <c r="G10" s="21"/>
      <c r="H10" s="21"/>
      <c r="I10" s="21"/>
      <c r="J10" s="21"/>
      <c r="K10" s="21"/>
      <c r="L10" s="21"/>
      <c r="M10" s="21"/>
      <c r="N10" s="21"/>
      <c r="O10" s="21"/>
      <c r="P10" s="21"/>
      <c r="Q10" s="21"/>
      <c r="R10" s="21"/>
      <c r="S10" s="79"/>
      <c r="T10" s="20"/>
      <c r="U10" s="21"/>
      <c r="V10" s="21"/>
      <c r="W10" s="21"/>
      <c r="X10" s="21"/>
      <c r="Y10" s="21"/>
      <c r="Z10" s="21"/>
      <c r="AA10" s="21"/>
      <c r="AB10" s="21"/>
      <c r="AC10" s="21"/>
      <c r="AD10" s="21"/>
      <c r="AE10" s="21"/>
      <c r="AF10" s="21"/>
      <c r="AG10" s="21"/>
      <c r="AH10" s="21"/>
      <c r="AI10" s="21"/>
      <c r="AJ10" s="21"/>
      <c r="AK10" s="21"/>
      <c r="AL10" s="79"/>
    </row>
    <row r="11" spans="1:41" ht="12.75" customHeight="1">
      <c r="A11" s="20"/>
      <c r="B11" s="21"/>
      <c r="C11" s="21"/>
      <c r="D11" s="21"/>
      <c r="E11" s="21"/>
      <c r="F11" s="21"/>
      <c r="G11" s="21"/>
      <c r="H11" s="21"/>
      <c r="I11" s="21"/>
      <c r="J11" s="21"/>
      <c r="K11" s="21"/>
      <c r="L11" s="21"/>
      <c r="M11" s="21"/>
      <c r="N11" s="21"/>
      <c r="O11" s="21"/>
      <c r="P11" s="21"/>
      <c r="Q11" s="21"/>
      <c r="R11" s="21"/>
      <c r="S11" s="79"/>
      <c r="T11" s="20"/>
      <c r="U11" s="21"/>
      <c r="V11" s="21"/>
      <c r="W11" s="21"/>
      <c r="X11" s="129"/>
      <c r="Y11" s="21"/>
      <c r="Z11" s="129" t="s">
        <v>377</v>
      </c>
      <c r="AA11" s="21"/>
      <c r="AB11" s="21"/>
      <c r="AC11" s="21"/>
      <c r="AD11" s="21"/>
      <c r="AE11" s="21"/>
      <c r="AF11" s="21"/>
      <c r="AG11" s="21"/>
      <c r="AH11" s="21"/>
      <c r="AI11" s="21"/>
      <c r="AJ11" s="21"/>
      <c r="AK11" s="21"/>
      <c r="AL11" s="79"/>
    </row>
    <row r="12" spans="1:41" ht="12.75" customHeight="1">
      <c r="A12" s="20"/>
      <c r="B12" s="21"/>
      <c r="C12" s="21"/>
      <c r="D12" s="21"/>
      <c r="E12" s="21"/>
      <c r="F12" s="21"/>
      <c r="G12" s="129" t="s">
        <v>377</v>
      </c>
      <c r="H12" s="21"/>
      <c r="I12" s="21"/>
      <c r="J12" s="21"/>
      <c r="K12" s="21"/>
      <c r="L12" s="21"/>
      <c r="M12" s="21"/>
      <c r="N12" s="21"/>
      <c r="O12" s="21"/>
      <c r="P12" s="21"/>
      <c r="Q12" s="21"/>
      <c r="R12" s="21"/>
      <c r="S12" s="79"/>
      <c r="T12" s="20"/>
      <c r="U12" s="21"/>
      <c r="V12" s="21"/>
      <c r="W12" s="21"/>
      <c r="X12" s="21"/>
      <c r="Y12" s="21"/>
      <c r="Z12" s="21"/>
      <c r="AA12" s="21"/>
      <c r="AB12" s="21"/>
      <c r="AC12" s="21"/>
      <c r="AD12" s="21"/>
      <c r="AE12" s="21"/>
      <c r="AF12" s="21"/>
      <c r="AG12" s="21"/>
      <c r="AH12" s="21"/>
      <c r="AI12" s="21"/>
      <c r="AJ12" s="21"/>
      <c r="AK12" s="21"/>
      <c r="AL12" s="79"/>
    </row>
    <row r="13" spans="1:41" ht="12.75" customHeight="1">
      <c r="A13" s="20"/>
      <c r="B13" s="21"/>
      <c r="C13" s="21"/>
      <c r="D13" s="21"/>
      <c r="E13" s="21"/>
      <c r="F13" s="21"/>
      <c r="G13" s="21"/>
      <c r="H13" s="21"/>
      <c r="I13" s="21"/>
      <c r="J13" s="21"/>
      <c r="K13" s="21"/>
      <c r="L13" s="21"/>
      <c r="M13" s="21"/>
      <c r="N13" s="21"/>
      <c r="O13" s="21"/>
      <c r="P13" s="21"/>
      <c r="Q13" s="21"/>
      <c r="R13" s="21"/>
      <c r="S13" s="79"/>
      <c r="T13" s="20"/>
      <c r="U13" s="21"/>
      <c r="V13" s="21"/>
      <c r="W13" s="21"/>
      <c r="X13" s="21"/>
      <c r="Y13" s="21"/>
      <c r="Z13" s="129" t="s">
        <v>378</v>
      </c>
      <c r="AA13" s="21"/>
      <c r="AB13" s="21"/>
      <c r="AC13" s="21"/>
      <c r="AD13" s="21"/>
      <c r="AE13" s="21"/>
      <c r="AF13" s="21"/>
      <c r="AG13" s="21"/>
      <c r="AH13" s="21"/>
      <c r="AI13" s="21"/>
      <c r="AJ13" s="21"/>
      <c r="AK13" s="21"/>
      <c r="AL13" s="79"/>
    </row>
    <row r="14" spans="1:41" ht="12.75" customHeight="1">
      <c r="A14" s="20"/>
      <c r="B14" s="21"/>
      <c r="C14" s="21"/>
      <c r="D14" s="21"/>
      <c r="E14" s="21"/>
      <c r="F14" s="21"/>
      <c r="G14" s="129" t="s">
        <v>378</v>
      </c>
      <c r="H14" s="21"/>
      <c r="I14" s="21"/>
      <c r="J14" s="21"/>
      <c r="K14" s="21"/>
      <c r="L14" s="21"/>
      <c r="M14" s="21"/>
      <c r="N14" s="21"/>
      <c r="O14" s="21"/>
      <c r="P14" s="21"/>
      <c r="Q14" s="21"/>
      <c r="R14" s="21"/>
      <c r="S14" s="79"/>
      <c r="T14" s="20"/>
      <c r="U14" s="21"/>
      <c r="V14" s="21"/>
      <c r="W14" s="21"/>
      <c r="X14" s="21"/>
      <c r="Y14" s="21"/>
      <c r="Z14" s="21"/>
      <c r="AA14" s="21"/>
      <c r="AB14" s="21"/>
      <c r="AC14" s="21"/>
      <c r="AD14" s="21"/>
      <c r="AE14" s="21"/>
      <c r="AF14" s="21"/>
      <c r="AG14" s="21"/>
      <c r="AH14" s="21"/>
      <c r="AI14" s="21"/>
      <c r="AJ14" s="21"/>
      <c r="AK14" s="21"/>
      <c r="AL14" s="79"/>
    </row>
    <row r="15" spans="1:41" ht="12.75" customHeight="1">
      <c r="A15" s="20"/>
      <c r="B15" s="21"/>
      <c r="C15" s="21"/>
      <c r="D15" s="21"/>
      <c r="E15" s="21"/>
      <c r="F15" s="21"/>
      <c r="G15" s="21"/>
      <c r="H15" s="21"/>
      <c r="I15" s="21"/>
      <c r="J15" s="21"/>
      <c r="K15" s="21"/>
      <c r="L15" s="21"/>
      <c r="M15" s="21"/>
      <c r="N15" s="21"/>
      <c r="O15" s="21"/>
      <c r="P15" s="21"/>
      <c r="Q15" s="21"/>
      <c r="R15" s="21"/>
      <c r="S15" s="79"/>
      <c r="T15" s="20"/>
      <c r="U15" s="21"/>
      <c r="V15" s="21"/>
      <c r="W15" s="21"/>
      <c r="X15" s="21"/>
      <c r="Y15" s="21"/>
      <c r="Z15" s="21"/>
      <c r="AA15" s="21"/>
      <c r="AB15" s="21"/>
      <c r="AC15" s="21"/>
      <c r="AD15" s="21"/>
      <c r="AE15" s="21"/>
      <c r="AF15" s="21"/>
      <c r="AG15" s="21"/>
      <c r="AH15" s="21"/>
      <c r="AI15" s="21"/>
      <c r="AJ15" s="21"/>
      <c r="AK15" s="21"/>
      <c r="AL15" s="79"/>
    </row>
    <row r="16" spans="1:41" ht="12.75" customHeight="1">
      <c r="A16" s="20"/>
      <c r="B16" s="21"/>
      <c r="C16" s="21"/>
      <c r="D16" s="21"/>
      <c r="E16" s="21"/>
      <c r="F16" s="21"/>
      <c r="G16" s="21"/>
      <c r="H16" s="21"/>
      <c r="I16" s="21"/>
      <c r="J16" s="21"/>
      <c r="K16" s="21"/>
      <c r="L16" s="21"/>
      <c r="M16" s="21"/>
      <c r="N16" s="21"/>
      <c r="O16" s="21"/>
      <c r="P16" s="21"/>
      <c r="Q16" s="21"/>
      <c r="R16" s="21"/>
      <c r="S16" s="79"/>
      <c r="T16" s="20"/>
      <c r="U16" s="21"/>
      <c r="V16" s="21"/>
      <c r="W16" s="21"/>
      <c r="X16" s="21"/>
      <c r="Y16" s="21"/>
      <c r="Z16" s="21"/>
      <c r="AA16" s="21"/>
      <c r="AB16" s="21"/>
      <c r="AC16" s="21"/>
      <c r="AD16" s="21"/>
      <c r="AE16" s="21"/>
      <c r="AF16" s="21"/>
      <c r="AG16" s="21"/>
      <c r="AH16" s="21"/>
      <c r="AI16" s="21"/>
      <c r="AJ16" s="21"/>
      <c r="AK16" s="21"/>
      <c r="AL16" s="79"/>
    </row>
    <row r="17" spans="1:38" ht="12.75" customHeight="1">
      <c r="A17" s="20"/>
      <c r="B17" s="21"/>
      <c r="C17" s="21"/>
      <c r="D17" s="21"/>
      <c r="E17" s="21"/>
      <c r="F17" s="21"/>
      <c r="G17" s="21"/>
      <c r="H17" s="21"/>
      <c r="I17" s="21"/>
      <c r="J17" s="21"/>
      <c r="K17" s="21"/>
      <c r="L17" s="21"/>
      <c r="M17" s="21"/>
      <c r="N17" s="21"/>
      <c r="O17" s="21"/>
      <c r="P17" s="21"/>
      <c r="Q17" s="21"/>
      <c r="R17" s="21"/>
      <c r="S17" s="79"/>
      <c r="T17" s="20"/>
      <c r="U17" s="21"/>
      <c r="V17" s="21"/>
      <c r="W17" s="21"/>
      <c r="X17" s="21"/>
      <c r="Y17" s="21"/>
      <c r="Z17" s="21"/>
      <c r="AA17" s="21"/>
      <c r="AB17" s="21"/>
      <c r="AC17" s="21"/>
      <c r="AD17" s="21"/>
      <c r="AE17" s="21"/>
      <c r="AF17" s="21"/>
      <c r="AG17" s="21"/>
      <c r="AH17" s="21"/>
      <c r="AI17" s="21"/>
      <c r="AJ17" s="21"/>
      <c r="AK17" s="21"/>
      <c r="AL17" s="79"/>
    </row>
    <row r="18" spans="1:38" ht="12.75" customHeight="1">
      <c r="A18" s="28"/>
      <c r="B18" s="29"/>
      <c r="C18" s="29"/>
      <c r="D18" s="29"/>
      <c r="E18" s="29"/>
      <c r="F18" s="29"/>
      <c r="G18" s="29"/>
      <c r="H18" s="29"/>
      <c r="I18" s="29"/>
      <c r="J18" s="29"/>
      <c r="K18" s="29"/>
      <c r="L18" s="29"/>
      <c r="M18" s="29"/>
      <c r="N18" s="29"/>
      <c r="O18" s="29"/>
      <c r="P18" s="29"/>
      <c r="Q18" s="29"/>
      <c r="R18" s="29"/>
      <c r="S18" s="135"/>
      <c r="T18" s="28"/>
      <c r="U18" s="29"/>
      <c r="V18" s="29"/>
      <c r="W18" s="29"/>
      <c r="X18" s="29"/>
      <c r="Y18" s="29"/>
      <c r="Z18" s="29"/>
      <c r="AA18" s="29"/>
      <c r="AB18" s="29"/>
      <c r="AC18" s="29"/>
      <c r="AD18" s="29"/>
      <c r="AE18" s="29"/>
      <c r="AF18" s="29"/>
      <c r="AG18" s="29"/>
      <c r="AH18" s="29"/>
      <c r="AI18" s="29"/>
      <c r="AJ18" s="29"/>
      <c r="AK18" s="29"/>
      <c r="AL18" s="135"/>
    </row>
    <row r="19" spans="1:38" ht="12.75" customHeight="1">
      <c r="A19" s="133" t="s">
        <v>380</v>
      </c>
      <c r="B19" s="134"/>
      <c r="C19" s="134"/>
      <c r="D19" s="134"/>
      <c r="E19" s="134"/>
      <c r="F19" s="134"/>
      <c r="G19" s="134"/>
      <c r="H19" s="134"/>
      <c r="I19" s="134"/>
      <c r="J19" s="134"/>
      <c r="K19" s="134"/>
      <c r="L19" s="134"/>
      <c r="M19" s="134"/>
      <c r="N19" s="134"/>
      <c r="O19" s="134"/>
      <c r="P19" s="134"/>
      <c r="Q19" s="134"/>
      <c r="R19" s="134"/>
      <c r="S19" s="136"/>
      <c r="T19" s="133" t="s">
        <v>381</v>
      </c>
      <c r="U19" s="6"/>
      <c r="V19" s="6"/>
      <c r="W19" s="6"/>
      <c r="X19" s="6"/>
      <c r="Y19" s="6"/>
      <c r="Z19" s="6"/>
      <c r="AA19" s="6"/>
      <c r="AB19" s="6"/>
      <c r="AC19" s="6"/>
      <c r="AD19" s="6"/>
      <c r="AE19" s="6"/>
      <c r="AF19" s="6"/>
      <c r="AG19" s="6"/>
      <c r="AH19" s="6"/>
      <c r="AI19" s="6"/>
      <c r="AJ19" s="6"/>
      <c r="AK19" s="6"/>
      <c r="AL19" s="24"/>
    </row>
    <row r="20" spans="1:38" ht="12.75" customHeight="1">
      <c r="A20" s="137"/>
      <c r="B20" s="134"/>
      <c r="C20" s="134"/>
      <c r="D20" s="134"/>
      <c r="E20" s="134"/>
      <c r="F20" s="134"/>
      <c r="G20" s="134"/>
      <c r="H20" s="134"/>
      <c r="I20" s="134"/>
      <c r="J20" s="134"/>
      <c r="K20" s="134"/>
      <c r="L20" s="134"/>
      <c r="M20" s="134"/>
      <c r="N20" s="134"/>
      <c r="O20" s="134"/>
      <c r="P20" s="134"/>
      <c r="Q20" s="134"/>
      <c r="R20" s="134"/>
      <c r="S20" s="136"/>
      <c r="T20" s="23"/>
      <c r="U20" s="6"/>
      <c r="V20" s="6"/>
      <c r="W20" s="6"/>
      <c r="X20" s="6"/>
      <c r="Y20" s="6"/>
      <c r="Z20" s="6"/>
      <c r="AA20" s="6"/>
      <c r="AB20" s="6"/>
      <c r="AC20" s="6"/>
      <c r="AD20" s="6"/>
      <c r="AE20" s="6"/>
      <c r="AF20" s="6"/>
      <c r="AG20" s="6"/>
      <c r="AH20" s="6"/>
      <c r="AI20" s="6"/>
      <c r="AJ20" s="6"/>
      <c r="AK20" s="6"/>
      <c r="AL20" s="24"/>
    </row>
    <row r="21" spans="1:38" ht="12.75" customHeight="1">
      <c r="A21" s="18"/>
      <c r="B21" s="19"/>
      <c r="C21" s="19"/>
      <c r="D21" s="19"/>
      <c r="E21" s="19"/>
      <c r="F21" s="19"/>
      <c r="G21" s="19"/>
      <c r="H21" s="19"/>
      <c r="I21" s="19"/>
      <c r="J21" s="19"/>
      <c r="K21" s="19"/>
      <c r="L21" s="19"/>
      <c r="M21" s="19"/>
      <c r="N21" s="19"/>
      <c r="O21" s="19"/>
      <c r="P21" s="19"/>
      <c r="Q21" s="19"/>
      <c r="R21" s="19"/>
      <c r="S21" s="77"/>
      <c r="T21" s="18"/>
      <c r="U21" s="19"/>
      <c r="V21" s="19"/>
      <c r="W21" s="19"/>
      <c r="X21" s="19"/>
      <c r="Y21" s="19"/>
      <c r="Z21" s="19"/>
      <c r="AA21" s="19"/>
      <c r="AB21" s="19"/>
      <c r="AC21" s="19"/>
      <c r="AD21" s="19"/>
      <c r="AE21" s="19"/>
      <c r="AF21" s="19"/>
      <c r="AG21" s="19"/>
      <c r="AH21" s="19"/>
      <c r="AI21" s="19"/>
      <c r="AJ21" s="19"/>
      <c r="AK21" s="19"/>
      <c r="AL21" s="77"/>
    </row>
    <row r="22" spans="1:38" ht="12.75" customHeight="1">
      <c r="A22" s="20"/>
      <c r="B22" s="21"/>
      <c r="C22" s="21"/>
      <c r="D22" s="21"/>
      <c r="E22" s="21"/>
      <c r="F22" s="21"/>
      <c r="G22" s="21"/>
      <c r="H22" s="21"/>
      <c r="I22" s="21"/>
      <c r="J22" s="21"/>
      <c r="K22" s="21"/>
      <c r="L22" s="21"/>
      <c r="M22" s="21"/>
      <c r="N22" s="21"/>
      <c r="O22" s="21"/>
      <c r="P22" s="21"/>
      <c r="Q22" s="21"/>
      <c r="R22" s="21"/>
      <c r="S22" s="79"/>
      <c r="T22" s="20"/>
      <c r="U22" s="21"/>
      <c r="V22" s="21"/>
      <c r="W22" s="21"/>
      <c r="X22" s="21"/>
      <c r="Y22" s="21"/>
      <c r="Z22" s="21"/>
      <c r="AA22" s="21"/>
      <c r="AB22" s="21"/>
      <c r="AC22" s="21"/>
      <c r="AD22" s="21"/>
      <c r="AE22" s="21"/>
      <c r="AF22" s="21"/>
      <c r="AG22" s="21"/>
      <c r="AH22" s="21"/>
      <c r="AI22" s="21"/>
      <c r="AJ22" s="21"/>
      <c r="AK22" s="21"/>
      <c r="AL22" s="79"/>
    </row>
    <row r="23" spans="1:38" ht="12.75" customHeight="1">
      <c r="A23" s="20"/>
      <c r="B23" s="21"/>
      <c r="C23" s="21"/>
      <c r="D23" s="21"/>
      <c r="E23" s="21"/>
      <c r="F23" s="21"/>
      <c r="G23" s="21"/>
      <c r="H23" s="21"/>
      <c r="I23" s="21"/>
      <c r="J23" s="21"/>
      <c r="K23" s="21"/>
      <c r="L23" s="21"/>
      <c r="M23" s="21"/>
      <c r="N23" s="21"/>
      <c r="O23" s="21"/>
      <c r="P23" s="21"/>
      <c r="Q23" s="21"/>
      <c r="R23" s="21"/>
      <c r="S23" s="79"/>
      <c r="T23" s="20"/>
      <c r="U23" s="21"/>
      <c r="V23" s="21"/>
      <c r="W23" s="21"/>
      <c r="X23" s="21"/>
      <c r="Y23" s="21"/>
      <c r="Z23" s="21"/>
      <c r="AA23" s="21"/>
      <c r="AB23" s="21"/>
      <c r="AC23" s="21"/>
      <c r="AD23" s="21"/>
      <c r="AE23" s="21"/>
      <c r="AF23" s="21"/>
      <c r="AG23" s="21"/>
      <c r="AH23" s="21"/>
      <c r="AI23" s="21"/>
      <c r="AJ23" s="21"/>
      <c r="AK23" s="21"/>
      <c r="AL23" s="79"/>
    </row>
    <row r="24" spans="1:38" ht="12.75" customHeight="1">
      <c r="A24" s="20"/>
      <c r="B24" s="21"/>
      <c r="C24" s="21"/>
      <c r="D24" s="21"/>
      <c r="E24" s="21"/>
      <c r="F24" s="21"/>
      <c r="G24" s="21"/>
      <c r="H24" s="21"/>
      <c r="I24" s="21"/>
      <c r="J24" s="21"/>
      <c r="K24" s="21"/>
      <c r="L24" s="21"/>
      <c r="M24" s="21"/>
      <c r="N24" s="21"/>
      <c r="O24" s="21"/>
      <c r="P24" s="21"/>
      <c r="Q24" s="21"/>
      <c r="R24" s="21"/>
      <c r="S24" s="79"/>
      <c r="T24" s="20"/>
      <c r="U24" s="21"/>
      <c r="V24" s="21"/>
      <c r="W24" s="21"/>
      <c r="X24" s="21"/>
      <c r="Y24" s="21"/>
      <c r="Z24" s="21"/>
      <c r="AA24" s="21"/>
      <c r="AB24" s="21"/>
      <c r="AC24" s="21"/>
      <c r="AD24" s="21"/>
      <c r="AE24" s="21"/>
      <c r="AF24" s="21"/>
      <c r="AG24" s="21"/>
      <c r="AH24" s="21"/>
      <c r="AI24" s="21"/>
      <c r="AJ24" s="21"/>
      <c r="AK24" s="21"/>
      <c r="AL24" s="79"/>
    </row>
    <row r="25" spans="1:38" ht="12.75" customHeight="1">
      <c r="A25" s="20"/>
      <c r="B25" s="21"/>
      <c r="C25" s="21"/>
      <c r="D25" s="21"/>
      <c r="E25" s="21"/>
      <c r="F25" s="21"/>
      <c r="G25" s="21"/>
      <c r="H25" s="21"/>
      <c r="I25" s="21"/>
      <c r="J25" s="21"/>
      <c r="K25" s="21"/>
      <c r="L25" s="21"/>
      <c r="M25" s="21"/>
      <c r="N25" s="21"/>
      <c r="O25" s="21"/>
      <c r="P25" s="21"/>
      <c r="Q25" s="21"/>
      <c r="R25" s="21"/>
      <c r="S25" s="79"/>
      <c r="T25" s="20"/>
      <c r="U25" s="21"/>
      <c r="V25" s="21"/>
      <c r="W25" s="21"/>
      <c r="X25" s="21"/>
      <c r="Y25" s="21"/>
      <c r="Z25" s="21"/>
      <c r="AA25" s="21"/>
      <c r="AB25" s="21"/>
      <c r="AC25" s="21"/>
      <c r="AD25" s="21"/>
      <c r="AE25" s="21"/>
      <c r="AF25" s="21"/>
      <c r="AG25" s="21"/>
      <c r="AH25" s="21"/>
      <c r="AI25" s="21"/>
      <c r="AJ25" s="21"/>
      <c r="AK25" s="21"/>
      <c r="AL25" s="79"/>
    </row>
    <row r="26" spans="1:38" ht="12.75" customHeight="1">
      <c r="A26" s="20"/>
      <c r="B26" s="21"/>
      <c r="C26" s="21"/>
      <c r="D26" s="21"/>
      <c r="E26" s="21"/>
      <c r="F26" s="21"/>
      <c r="G26" s="21"/>
      <c r="H26" s="21"/>
      <c r="I26" s="21"/>
      <c r="J26" s="21"/>
      <c r="K26" s="21"/>
      <c r="L26" s="21"/>
      <c r="M26" s="21"/>
      <c r="N26" s="21"/>
      <c r="O26" s="21"/>
      <c r="P26" s="21"/>
      <c r="Q26" s="21"/>
      <c r="R26" s="21"/>
      <c r="S26" s="79"/>
      <c r="T26" s="20"/>
      <c r="U26" s="21"/>
      <c r="V26" s="21"/>
      <c r="W26" s="21"/>
      <c r="X26" s="21"/>
      <c r="Y26" s="21"/>
      <c r="Z26" s="21"/>
      <c r="AA26" s="21"/>
      <c r="AB26" s="21"/>
      <c r="AC26" s="21"/>
      <c r="AD26" s="21"/>
      <c r="AE26" s="21"/>
      <c r="AF26" s="21"/>
      <c r="AG26" s="21"/>
      <c r="AH26" s="21"/>
      <c r="AI26" s="21"/>
      <c r="AJ26" s="21"/>
      <c r="AK26" s="21"/>
      <c r="AL26" s="79"/>
    </row>
    <row r="27" spans="1:38" ht="12.75" customHeight="1">
      <c r="A27" s="20"/>
      <c r="B27" s="21"/>
      <c r="C27" s="21"/>
      <c r="D27" s="21"/>
      <c r="E27" s="21"/>
      <c r="F27" s="21"/>
      <c r="G27" s="21"/>
      <c r="H27" s="21"/>
      <c r="I27" s="21"/>
      <c r="J27" s="21"/>
      <c r="K27" s="21"/>
      <c r="L27" s="21"/>
      <c r="M27" s="21"/>
      <c r="N27" s="21"/>
      <c r="O27" s="21"/>
      <c r="P27" s="21"/>
      <c r="Q27" s="21"/>
      <c r="R27" s="21"/>
      <c r="S27" s="79"/>
      <c r="T27" s="20"/>
      <c r="U27" s="21"/>
      <c r="V27" s="21"/>
      <c r="W27" s="21"/>
      <c r="X27" s="21"/>
      <c r="Y27" s="21"/>
      <c r="Z27" s="21"/>
      <c r="AA27" s="21"/>
      <c r="AB27" s="21"/>
      <c r="AC27" s="21"/>
      <c r="AD27" s="21"/>
      <c r="AE27" s="21"/>
      <c r="AF27" s="21"/>
      <c r="AG27" s="21"/>
      <c r="AH27" s="21"/>
      <c r="AI27" s="21"/>
      <c r="AJ27" s="21"/>
      <c r="AK27" s="21"/>
      <c r="AL27" s="79"/>
    </row>
    <row r="28" spans="1:38" ht="12.75" customHeight="1">
      <c r="A28" s="20"/>
      <c r="B28" s="21"/>
      <c r="C28" s="21"/>
      <c r="D28" s="21"/>
      <c r="E28" s="21"/>
      <c r="F28" s="21"/>
      <c r="G28" s="21"/>
      <c r="H28" s="21"/>
      <c r="I28" s="21"/>
      <c r="J28" s="21"/>
      <c r="K28" s="21"/>
      <c r="L28" s="21"/>
      <c r="M28" s="21"/>
      <c r="N28" s="21"/>
      <c r="O28" s="21"/>
      <c r="P28" s="21"/>
      <c r="Q28" s="21"/>
      <c r="R28" s="21"/>
      <c r="S28" s="79"/>
      <c r="T28" s="20"/>
      <c r="U28" s="21"/>
      <c r="V28" s="21"/>
      <c r="W28" s="21"/>
      <c r="X28" s="21"/>
      <c r="Y28" s="21"/>
      <c r="Z28" s="21"/>
      <c r="AA28" s="21"/>
      <c r="AB28" s="21"/>
      <c r="AC28" s="21"/>
      <c r="AD28" s="21"/>
      <c r="AE28" s="21"/>
      <c r="AF28" s="21"/>
      <c r="AG28" s="21"/>
      <c r="AH28" s="21"/>
      <c r="AI28" s="21"/>
      <c r="AJ28" s="21"/>
      <c r="AK28" s="21"/>
      <c r="AL28" s="79"/>
    </row>
    <row r="29" spans="1:38" ht="12.75" customHeight="1">
      <c r="A29" s="20"/>
      <c r="B29" s="21"/>
      <c r="C29" s="21"/>
      <c r="D29" s="21"/>
      <c r="E29" s="21"/>
      <c r="F29" s="21"/>
      <c r="G29" s="21"/>
      <c r="H29" s="21"/>
      <c r="I29" s="21"/>
      <c r="J29" s="21"/>
      <c r="K29" s="21"/>
      <c r="L29" s="21"/>
      <c r="M29" s="21"/>
      <c r="N29" s="21"/>
      <c r="O29" s="21"/>
      <c r="P29" s="21"/>
      <c r="Q29" s="21"/>
      <c r="R29" s="21"/>
      <c r="S29" s="79"/>
      <c r="T29" s="20"/>
      <c r="U29" s="21"/>
      <c r="V29" s="21"/>
      <c r="W29" s="21"/>
      <c r="X29" s="21"/>
      <c r="Y29" s="21"/>
      <c r="Z29" s="21"/>
      <c r="AA29" s="21"/>
      <c r="AB29" s="21"/>
      <c r="AC29" s="21"/>
      <c r="AD29" s="21"/>
      <c r="AE29" s="21"/>
      <c r="AF29" s="21"/>
      <c r="AG29" s="21"/>
      <c r="AH29" s="21"/>
      <c r="AI29" s="21"/>
      <c r="AJ29" s="21"/>
      <c r="AK29" s="21"/>
      <c r="AL29" s="79"/>
    </row>
    <row r="30" spans="1:38" ht="12.75" customHeight="1">
      <c r="A30" s="20"/>
      <c r="B30" s="21"/>
      <c r="C30" s="21"/>
      <c r="D30" s="21"/>
      <c r="E30" s="21"/>
      <c r="F30" s="21"/>
      <c r="G30" s="21"/>
      <c r="H30" s="21"/>
      <c r="I30" s="21"/>
      <c r="J30" s="21"/>
      <c r="K30" s="21"/>
      <c r="L30" s="21"/>
      <c r="M30" s="21"/>
      <c r="N30" s="21"/>
      <c r="O30" s="21"/>
      <c r="P30" s="21"/>
      <c r="Q30" s="21"/>
      <c r="R30" s="21"/>
      <c r="S30" s="79"/>
      <c r="T30" s="20"/>
      <c r="U30" s="21"/>
      <c r="V30" s="21"/>
      <c r="W30" s="21"/>
      <c r="X30" s="21"/>
      <c r="Y30" s="21"/>
      <c r="Z30" s="21"/>
      <c r="AA30" s="21"/>
      <c r="AB30" s="21"/>
      <c r="AC30" s="21"/>
      <c r="AD30" s="21"/>
      <c r="AE30" s="21"/>
      <c r="AF30" s="21"/>
      <c r="AG30" s="21"/>
      <c r="AH30" s="21"/>
      <c r="AI30" s="21"/>
      <c r="AJ30" s="21"/>
      <c r="AK30" s="21"/>
      <c r="AL30" s="79"/>
    </row>
    <row r="31" spans="1:38" ht="12.75" customHeight="1">
      <c r="A31" s="20"/>
      <c r="B31" s="21"/>
      <c r="C31" s="21"/>
      <c r="D31" s="21"/>
      <c r="E31" s="21"/>
      <c r="F31" s="21"/>
      <c r="G31" s="21"/>
      <c r="H31" s="21"/>
      <c r="I31" s="21"/>
      <c r="J31" s="21"/>
      <c r="K31" s="21"/>
      <c r="L31" s="21"/>
      <c r="M31" s="21"/>
      <c r="N31" s="21"/>
      <c r="O31" s="21"/>
      <c r="P31" s="21"/>
      <c r="Q31" s="21"/>
      <c r="R31" s="21"/>
      <c r="S31" s="79"/>
      <c r="T31" s="20"/>
      <c r="U31" s="21"/>
      <c r="V31" s="21"/>
      <c r="W31" s="21"/>
      <c r="X31" s="21"/>
      <c r="Y31" s="21"/>
      <c r="Z31" s="21"/>
      <c r="AA31" s="21"/>
      <c r="AB31" s="21"/>
      <c r="AC31" s="21"/>
      <c r="AD31" s="21"/>
      <c r="AE31" s="21"/>
      <c r="AF31" s="21"/>
      <c r="AG31" s="21"/>
      <c r="AH31" s="21"/>
      <c r="AI31" s="21"/>
      <c r="AJ31" s="21"/>
      <c r="AK31" s="21"/>
      <c r="AL31" s="79"/>
    </row>
    <row r="32" spans="1:38" ht="12.75" customHeight="1">
      <c r="A32" s="20"/>
      <c r="B32" s="21"/>
      <c r="C32" s="21"/>
      <c r="D32" s="21"/>
      <c r="E32" s="21"/>
      <c r="F32" s="21"/>
      <c r="G32" s="129" t="s">
        <v>382</v>
      </c>
      <c r="H32" s="21"/>
      <c r="I32" s="21"/>
      <c r="J32" s="21"/>
      <c r="K32" s="21"/>
      <c r="L32" s="21"/>
      <c r="M32" s="21"/>
      <c r="N32" s="21"/>
      <c r="O32" s="21"/>
      <c r="P32" s="21"/>
      <c r="Q32" s="21"/>
      <c r="R32" s="21"/>
      <c r="S32" s="79"/>
      <c r="T32" s="20"/>
      <c r="U32" s="21"/>
      <c r="V32" s="21"/>
      <c r="W32" s="21"/>
      <c r="X32" s="21"/>
      <c r="Y32" s="21"/>
      <c r="Z32" s="129" t="s">
        <v>382</v>
      </c>
      <c r="AA32" s="21"/>
      <c r="AB32" s="21"/>
      <c r="AC32" s="21"/>
      <c r="AD32" s="21"/>
      <c r="AE32" s="21"/>
      <c r="AF32" s="21"/>
      <c r="AG32" s="21"/>
      <c r="AH32" s="21"/>
      <c r="AI32" s="21"/>
      <c r="AJ32" s="21"/>
      <c r="AK32" s="21"/>
      <c r="AL32" s="79"/>
    </row>
    <row r="33" spans="1:38" ht="12.75" customHeight="1">
      <c r="A33" s="20"/>
      <c r="B33" s="21"/>
      <c r="C33" s="21"/>
      <c r="D33" s="129"/>
      <c r="E33" s="21"/>
      <c r="F33" s="21"/>
      <c r="G33" s="21"/>
      <c r="H33" s="21"/>
      <c r="I33" s="21"/>
      <c r="J33" s="21"/>
      <c r="K33" s="21"/>
      <c r="L33" s="21"/>
      <c r="M33" s="21"/>
      <c r="N33" s="21"/>
      <c r="O33" s="21"/>
      <c r="P33" s="21"/>
      <c r="Q33" s="21"/>
      <c r="R33" s="21"/>
      <c r="S33" s="79"/>
      <c r="T33" s="20"/>
      <c r="U33" s="21"/>
      <c r="V33" s="21"/>
      <c r="W33" s="21"/>
      <c r="X33" s="21"/>
      <c r="Y33" s="21"/>
      <c r="Z33" s="21"/>
      <c r="AA33" s="21"/>
      <c r="AB33" s="21"/>
      <c r="AC33" s="21"/>
      <c r="AD33" s="21"/>
      <c r="AE33" s="21"/>
      <c r="AF33" s="21"/>
      <c r="AG33" s="21"/>
      <c r="AH33" s="21"/>
      <c r="AI33" s="21"/>
      <c r="AJ33" s="21"/>
      <c r="AK33" s="21"/>
      <c r="AL33" s="79"/>
    </row>
    <row r="34" spans="1:38" ht="12.75" customHeight="1">
      <c r="A34" s="20"/>
      <c r="B34" s="21"/>
      <c r="C34" s="21"/>
      <c r="D34" s="21"/>
      <c r="E34" s="21"/>
      <c r="F34" s="21"/>
      <c r="G34" s="129" t="s">
        <v>383</v>
      </c>
      <c r="H34" s="129"/>
      <c r="I34" s="21"/>
      <c r="J34" s="21"/>
      <c r="K34" s="21"/>
      <c r="L34" s="21"/>
      <c r="M34" s="21"/>
      <c r="N34" s="21"/>
      <c r="O34" s="21"/>
      <c r="P34" s="21"/>
      <c r="Q34" s="21"/>
      <c r="R34" s="21"/>
      <c r="S34" s="79"/>
      <c r="T34" s="20"/>
      <c r="U34" s="21"/>
      <c r="V34" s="21"/>
      <c r="W34" s="21"/>
      <c r="X34" s="21"/>
      <c r="Y34" s="21"/>
      <c r="Z34" s="129" t="s">
        <v>383</v>
      </c>
      <c r="AA34" s="21"/>
      <c r="AB34" s="21"/>
      <c r="AC34" s="21"/>
      <c r="AD34" s="21"/>
      <c r="AE34" s="21"/>
      <c r="AF34" s="21"/>
      <c r="AG34" s="21"/>
      <c r="AH34" s="21"/>
      <c r="AI34" s="21"/>
      <c r="AJ34" s="21"/>
      <c r="AK34" s="21"/>
      <c r="AL34" s="79"/>
    </row>
    <row r="35" spans="1:38" ht="12.75" customHeight="1">
      <c r="A35" s="20"/>
      <c r="B35" s="21"/>
      <c r="C35" s="21"/>
      <c r="D35" s="21"/>
      <c r="E35" s="21"/>
      <c r="F35" s="21"/>
      <c r="G35" s="21"/>
      <c r="H35" s="21"/>
      <c r="I35" s="21"/>
      <c r="J35" s="21"/>
      <c r="K35" s="21"/>
      <c r="L35" s="21"/>
      <c r="M35" s="21"/>
      <c r="N35" s="21"/>
      <c r="O35" s="21"/>
      <c r="P35" s="21"/>
      <c r="Q35" s="21"/>
      <c r="R35" s="21"/>
      <c r="S35" s="79"/>
      <c r="T35" s="20"/>
      <c r="U35" s="21"/>
      <c r="V35" s="21"/>
      <c r="W35" s="21"/>
      <c r="X35" s="21"/>
      <c r="Y35" s="21"/>
      <c r="Z35" s="21"/>
      <c r="AA35" s="21"/>
      <c r="AB35" s="21"/>
      <c r="AC35" s="21"/>
      <c r="AD35" s="21"/>
      <c r="AE35" s="21"/>
      <c r="AF35" s="21"/>
      <c r="AG35" s="21"/>
      <c r="AH35" s="21"/>
      <c r="AI35" s="21"/>
      <c r="AJ35" s="21"/>
      <c r="AK35" s="21"/>
      <c r="AL35" s="79"/>
    </row>
    <row r="36" spans="1:38" ht="12.75" customHeight="1">
      <c r="A36" s="20"/>
      <c r="B36" s="21"/>
      <c r="C36" s="21"/>
      <c r="D36" s="21"/>
      <c r="E36" s="21"/>
      <c r="F36" s="21"/>
      <c r="G36" s="21"/>
      <c r="H36" s="21"/>
      <c r="I36" s="21"/>
      <c r="J36" s="21"/>
      <c r="K36" s="21"/>
      <c r="L36" s="21"/>
      <c r="M36" s="21"/>
      <c r="N36" s="21"/>
      <c r="O36" s="21"/>
      <c r="P36" s="21"/>
      <c r="Q36" s="21"/>
      <c r="R36" s="21"/>
      <c r="S36" s="79"/>
      <c r="T36" s="20"/>
      <c r="U36" s="21"/>
      <c r="V36" s="21"/>
      <c r="W36" s="21"/>
      <c r="X36" s="21"/>
      <c r="Y36" s="21"/>
      <c r="Z36" s="21"/>
      <c r="AA36" s="21"/>
      <c r="AB36" s="21"/>
      <c r="AC36" s="21"/>
      <c r="AD36" s="21"/>
      <c r="AE36" s="21"/>
      <c r="AF36" s="21"/>
      <c r="AG36" s="21"/>
      <c r="AH36" s="21"/>
      <c r="AI36" s="21"/>
      <c r="AJ36" s="21"/>
      <c r="AK36" s="21"/>
      <c r="AL36" s="79"/>
    </row>
    <row r="37" spans="1:38" ht="12.75" customHeight="1">
      <c r="A37" s="20"/>
      <c r="B37" s="21"/>
      <c r="C37" s="21"/>
      <c r="D37" s="21"/>
      <c r="E37" s="21"/>
      <c r="F37" s="21"/>
      <c r="G37" s="21"/>
      <c r="H37" s="21"/>
      <c r="I37" s="21"/>
      <c r="J37" s="21"/>
      <c r="K37" s="21"/>
      <c r="L37" s="21"/>
      <c r="M37" s="21"/>
      <c r="N37" s="21"/>
      <c r="O37" s="21"/>
      <c r="P37" s="21"/>
      <c r="Q37" s="21"/>
      <c r="R37" s="21"/>
      <c r="S37" s="79"/>
      <c r="T37" s="20"/>
      <c r="U37" s="21"/>
      <c r="V37" s="21"/>
      <c r="W37" s="21"/>
      <c r="X37" s="21"/>
      <c r="Y37" s="21"/>
      <c r="Z37" s="21"/>
      <c r="AA37" s="21"/>
      <c r="AB37" s="21"/>
      <c r="AC37" s="21"/>
      <c r="AD37" s="21"/>
      <c r="AE37" s="21"/>
      <c r="AF37" s="21"/>
      <c r="AG37" s="21"/>
      <c r="AH37" s="21"/>
      <c r="AI37" s="21"/>
      <c r="AJ37" s="21"/>
      <c r="AK37" s="21"/>
      <c r="AL37" s="79"/>
    </row>
    <row r="38" spans="1:38" ht="12.75" customHeight="1">
      <c r="A38" s="20"/>
      <c r="B38" s="21"/>
      <c r="C38" s="21"/>
      <c r="D38" s="21"/>
      <c r="E38" s="21"/>
      <c r="F38" s="21"/>
      <c r="G38" s="21"/>
      <c r="H38" s="21"/>
      <c r="I38" s="21"/>
      <c r="J38" s="21"/>
      <c r="K38" s="21"/>
      <c r="L38" s="21"/>
      <c r="M38" s="21"/>
      <c r="N38" s="21"/>
      <c r="O38" s="21"/>
      <c r="P38" s="21"/>
      <c r="Q38" s="21"/>
      <c r="R38" s="21"/>
      <c r="S38" s="79"/>
      <c r="T38" s="20"/>
      <c r="U38" s="21"/>
      <c r="V38" s="21"/>
      <c r="W38" s="21"/>
      <c r="X38" s="21"/>
      <c r="Y38" s="21"/>
      <c r="Z38" s="21"/>
      <c r="AA38" s="21"/>
      <c r="AB38" s="21"/>
      <c r="AC38" s="21"/>
      <c r="AD38" s="21"/>
      <c r="AE38" s="21"/>
      <c r="AF38" s="21"/>
      <c r="AG38" s="21"/>
      <c r="AH38" s="21"/>
      <c r="AI38" s="21"/>
      <c r="AJ38" s="21"/>
      <c r="AK38" s="21"/>
      <c r="AL38" s="79"/>
    </row>
    <row r="39" spans="1:38" ht="12.75" customHeight="1">
      <c r="A39" s="20"/>
      <c r="B39" s="21"/>
      <c r="C39" s="21"/>
      <c r="D39" s="21"/>
      <c r="E39" s="21"/>
      <c r="F39" s="21"/>
      <c r="G39" s="21"/>
      <c r="H39" s="21"/>
      <c r="I39" s="21"/>
      <c r="J39" s="21"/>
      <c r="K39" s="21"/>
      <c r="L39" s="21"/>
      <c r="M39" s="21"/>
      <c r="N39" s="21"/>
      <c r="O39" s="21"/>
      <c r="P39" s="21"/>
      <c r="Q39" s="21"/>
      <c r="R39" s="21"/>
      <c r="S39" s="79"/>
      <c r="T39" s="20"/>
      <c r="U39" s="21"/>
      <c r="V39" s="21"/>
      <c r="W39" s="21"/>
      <c r="X39" s="21"/>
      <c r="Y39" s="21"/>
      <c r="Z39" s="21"/>
      <c r="AA39" s="21"/>
      <c r="AB39" s="21"/>
      <c r="AC39" s="21"/>
      <c r="AD39" s="21"/>
      <c r="AE39" s="21"/>
      <c r="AF39" s="21"/>
      <c r="AG39" s="21"/>
      <c r="AH39" s="21"/>
      <c r="AI39" s="21"/>
      <c r="AJ39" s="21"/>
      <c r="AK39" s="21"/>
      <c r="AL39" s="79"/>
    </row>
    <row r="40" spans="1:38" ht="12.75" customHeight="1">
      <c r="A40" s="20"/>
      <c r="B40" s="21"/>
      <c r="C40" s="21"/>
      <c r="D40" s="21"/>
      <c r="E40" s="21"/>
      <c r="F40" s="21"/>
      <c r="G40" s="21"/>
      <c r="H40" s="21"/>
      <c r="I40" s="21"/>
      <c r="J40" s="21"/>
      <c r="K40" s="21"/>
      <c r="L40" s="21"/>
      <c r="M40" s="21"/>
      <c r="N40" s="21"/>
      <c r="O40" s="21"/>
      <c r="P40" s="21"/>
      <c r="Q40" s="21"/>
      <c r="R40" s="21"/>
      <c r="S40" s="79"/>
      <c r="T40" s="20"/>
      <c r="U40" s="21"/>
      <c r="V40" s="21"/>
      <c r="W40" s="21"/>
      <c r="X40" s="21"/>
      <c r="Y40" s="21"/>
      <c r="Z40" s="21"/>
      <c r="AA40" s="21"/>
      <c r="AB40" s="21"/>
      <c r="AC40" s="21"/>
      <c r="AD40" s="21"/>
      <c r="AE40" s="21"/>
      <c r="AF40" s="21"/>
      <c r="AG40" s="21"/>
      <c r="AH40" s="21"/>
      <c r="AI40" s="21"/>
      <c r="AJ40" s="21"/>
      <c r="AK40" s="21"/>
      <c r="AL40" s="79"/>
    </row>
    <row r="41" spans="1:38" ht="12.75" customHeight="1">
      <c r="A41" s="20"/>
      <c r="B41" s="21"/>
      <c r="C41" s="21"/>
      <c r="D41" s="21"/>
      <c r="E41" s="21"/>
      <c r="F41" s="21"/>
      <c r="G41" s="21"/>
      <c r="H41" s="21"/>
      <c r="I41" s="21"/>
      <c r="J41" s="21"/>
      <c r="K41" s="21"/>
      <c r="L41" s="21"/>
      <c r="M41" s="21"/>
      <c r="N41" s="21"/>
      <c r="O41" s="21"/>
      <c r="P41" s="21"/>
      <c r="Q41" s="21"/>
      <c r="R41" s="21"/>
      <c r="S41" s="79"/>
      <c r="T41" s="20"/>
      <c r="U41" s="21"/>
      <c r="V41" s="21"/>
      <c r="W41" s="21"/>
      <c r="X41" s="21"/>
      <c r="Y41" s="21"/>
      <c r="Z41" s="21"/>
      <c r="AA41" s="21"/>
      <c r="AB41" s="21"/>
      <c r="AC41" s="21"/>
      <c r="AD41" s="21"/>
      <c r="AE41" s="21"/>
      <c r="AF41" s="21"/>
      <c r="AG41" s="21"/>
      <c r="AH41" s="21"/>
      <c r="AI41" s="21"/>
      <c r="AJ41" s="21"/>
      <c r="AK41" s="21"/>
      <c r="AL41" s="79"/>
    </row>
    <row r="42" spans="1:38" ht="12.75" customHeight="1">
      <c r="A42" s="28"/>
      <c r="B42" s="29"/>
      <c r="C42" s="29"/>
      <c r="D42" s="29"/>
      <c r="E42" s="29"/>
      <c r="F42" s="29"/>
      <c r="G42" s="29"/>
      <c r="H42" s="29"/>
      <c r="I42" s="29"/>
      <c r="J42" s="29"/>
      <c r="K42" s="29"/>
      <c r="L42" s="29"/>
      <c r="M42" s="29"/>
      <c r="N42" s="29"/>
      <c r="O42" s="29"/>
      <c r="P42" s="29"/>
      <c r="Q42" s="29"/>
      <c r="R42" s="29"/>
      <c r="S42" s="135"/>
      <c r="T42" s="28"/>
      <c r="U42" s="29"/>
      <c r="V42" s="29"/>
      <c r="W42" s="29"/>
      <c r="X42" s="29"/>
      <c r="Y42" s="29"/>
      <c r="Z42" s="29"/>
      <c r="AA42" s="29"/>
      <c r="AB42" s="29"/>
      <c r="AC42" s="29"/>
      <c r="AD42" s="29"/>
      <c r="AE42" s="29"/>
      <c r="AF42" s="29"/>
      <c r="AG42" s="29"/>
      <c r="AH42" s="29"/>
      <c r="AI42" s="29"/>
      <c r="AJ42" s="29"/>
      <c r="AK42" s="29"/>
      <c r="AL42" s="135"/>
    </row>
    <row r="43" spans="1:38" ht="12.75" customHeight="1">
      <c r="A43" s="133" t="s">
        <v>384</v>
      </c>
      <c r="B43" s="134"/>
      <c r="C43" s="134"/>
      <c r="D43" s="134"/>
      <c r="E43" s="134"/>
      <c r="F43" s="134"/>
      <c r="G43" s="134"/>
      <c r="H43" s="134"/>
      <c r="I43" s="134"/>
      <c r="J43" s="134"/>
      <c r="K43" s="134"/>
      <c r="L43" s="134"/>
      <c r="M43" s="134"/>
      <c r="N43" s="134"/>
      <c r="O43" s="134"/>
      <c r="P43" s="134"/>
      <c r="Q43" s="134"/>
      <c r="R43" s="134"/>
      <c r="S43" s="136"/>
      <c r="T43" s="133" t="s">
        <v>387</v>
      </c>
      <c r="U43" s="141"/>
      <c r="V43" s="141"/>
      <c r="W43" s="141"/>
      <c r="X43" s="141"/>
      <c r="Y43" s="141"/>
      <c r="Z43" s="141"/>
      <c r="AA43" s="141"/>
      <c r="AB43" s="141"/>
      <c r="AC43" s="141"/>
      <c r="AD43" s="141"/>
      <c r="AE43" s="141"/>
      <c r="AF43" s="141"/>
      <c r="AG43" s="141"/>
      <c r="AH43" s="141"/>
      <c r="AI43" s="141"/>
      <c r="AJ43" s="141"/>
      <c r="AK43" s="141"/>
      <c r="AL43" s="142"/>
    </row>
    <row r="44" spans="1:38" ht="12.75" customHeight="1">
      <c r="A44" s="133"/>
      <c r="B44" s="134"/>
      <c r="C44" s="134"/>
      <c r="D44" s="134"/>
      <c r="E44" s="134"/>
      <c r="F44" s="134"/>
      <c r="G44" s="134"/>
      <c r="H44" s="134"/>
      <c r="I44" s="134"/>
      <c r="J44" s="134"/>
      <c r="K44" s="134"/>
      <c r="L44" s="134"/>
      <c r="M44" s="134"/>
      <c r="N44" s="134"/>
      <c r="O44" s="134"/>
      <c r="P44" s="134"/>
      <c r="Q44" s="134"/>
      <c r="R44" s="134"/>
      <c r="S44" s="136"/>
      <c r="T44" s="133"/>
      <c r="U44" s="141"/>
      <c r="V44" s="141"/>
      <c r="W44" s="141"/>
      <c r="X44" s="141"/>
      <c r="Y44" s="141"/>
      <c r="Z44" s="141"/>
      <c r="AA44" s="141"/>
      <c r="AB44" s="141"/>
      <c r="AC44" s="141"/>
      <c r="AD44" s="141"/>
      <c r="AE44" s="141"/>
      <c r="AF44" s="141"/>
      <c r="AG44" s="141"/>
      <c r="AH44" s="141"/>
      <c r="AI44" s="141"/>
      <c r="AJ44" s="141"/>
      <c r="AK44" s="141"/>
      <c r="AL44" s="142"/>
    </row>
    <row r="45" spans="1:38" ht="12.75" customHeight="1">
      <c r="A45" s="144" t="s">
        <v>388</v>
      </c>
      <c r="B45" s="138"/>
      <c r="C45" s="138"/>
      <c r="D45" s="138"/>
      <c r="E45" s="138"/>
      <c r="F45" s="138"/>
      <c r="G45" s="138"/>
      <c r="H45" s="138"/>
      <c r="I45" s="138"/>
      <c r="J45" s="138"/>
      <c r="K45" s="138"/>
      <c r="L45" s="138"/>
      <c r="M45" s="138"/>
      <c r="N45" s="138"/>
      <c r="O45" s="138"/>
      <c r="P45" s="138"/>
      <c r="Q45" s="138"/>
      <c r="R45" s="138"/>
      <c r="S45" s="139"/>
      <c r="T45" s="144" t="s">
        <v>388</v>
      </c>
      <c r="U45" s="138"/>
      <c r="V45" s="138"/>
      <c r="W45" s="138"/>
      <c r="X45" s="138"/>
      <c r="Y45" s="138"/>
      <c r="Z45" s="138"/>
      <c r="AA45" s="138"/>
      <c r="AB45" s="138"/>
      <c r="AC45" s="138"/>
      <c r="AD45" s="138"/>
      <c r="AE45" s="138"/>
      <c r="AF45" s="138"/>
      <c r="AG45" s="138"/>
      <c r="AH45" s="138"/>
      <c r="AI45" s="138"/>
      <c r="AJ45" s="138"/>
      <c r="AK45" s="138"/>
      <c r="AL45" s="139"/>
    </row>
    <row r="46" spans="1:38" ht="14.25" customHeight="1">
      <c r="A46" s="333" t="s">
        <v>483</v>
      </c>
      <c r="B46" s="264"/>
      <c r="C46" s="330"/>
      <c r="D46" s="268"/>
      <c r="E46" s="331" t="s">
        <v>485</v>
      </c>
      <c r="F46" s="264"/>
      <c r="G46" s="330"/>
      <c r="H46" s="268"/>
      <c r="I46" s="141"/>
      <c r="J46" s="138"/>
      <c r="K46" s="138"/>
      <c r="L46" s="138"/>
      <c r="M46" s="145" t="s">
        <v>393</v>
      </c>
      <c r="N46" s="334">
        <f>IF(C47&gt;0,(((G47-G46)/(C47-C46))^-1-IF(AG52&gt;0,AG52^-1,0))^-1,0)</f>
        <v>0</v>
      </c>
      <c r="O46" s="268"/>
      <c r="P46" s="339"/>
      <c r="Q46" s="264"/>
      <c r="R46" s="264"/>
      <c r="S46" s="139"/>
      <c r="T46" s="333" t="s">
        <v>487</v>
      </c>
      <c r="U46" s="264"/>
      <c r="V46" s="330">
        <v>0</v>
      </c>
      <c r="W46" s="268"/>
      <c r="X46" s="331" t="s">
        <v>488</v>
      </c>
      <c r="Y46" s="264"/>
      <c r="Z46" s="330">
        <v>0</v>
      </c>
      <c r="AA46" s="268"/>
      <c r="AB46" s="141"/>
      <c r="AC46" s="138"/>
      <c r="AD46" s="138"/>
      <c r="AE46" s="138"/>
      <c r="AF46" s="145" t="s">
        <v>393</v>
      </c>
      <c r="AG46" s="332">
        <f>IF((V47-V46)&gt;0,(Z47-Z46)/(V47-V46),0)</f>
        <v>0</v>
      </c>
      <c r="AH46" s="268"/>
      <c r="AI46" s="138"/>
      <c r="AJ46" s="138"/>
      <c r="AK46" s="138"/>
      <c r="AL46" s="139"/>
    </row>
    <row r="47" spans="1:38" ht="14.25" customHeight="1">
      <c r="A47" s="333" t="s">
        <v>490</v>
      </c>
      <c r="B47" s="264"/>
      <c r="C47" s="330"/>
      <c r="D47" s="268"/>
      <c r="E47" s="331" t="s">
        <v>491</v>
      </c>
      <c r="F47" s="264"/>
      <c r="G47" s="330"/>
      <c r="H47" s="268"/>
      <c r="I47" s="141"/>
      <c r="J47" s="6"/>
      <c r="K47" s="6"/>
      <c r="L47" s="6"/>
      <c r="M47" s="6"/>
      <c r="N47" s="6"/>
      <c r="O47" s="6"/>
      <c r="P47" s="138"/>
      <c r="Q47" s="138"/>
      <c r="R47" s="138"/>
      <c r="S47" s="139"/>
      <c r="T47" s="333" t="s">
        <v>493</v>
      </c>
      <c r="U47" s="264"/>
      <c r="V47" s="330">
        <v>0</v>
      </c>
      <c r="W47" s="268"/>
      <c r="X47" s="331" t="s">
        <v>494</v>
      </c>
      <c r="Y47" s="264"/>
      <c r="Z47" s="330">
        <v>0</v>
      </c>
      <c r="AA47" s="268"/>
      <c r="AB47" s="141"/>
      <c r="AC47" s="141"/>
      <c r="AD47" s="141"/>
      <c r="AE47" s="141"/>
      <c r="AF47" s="141"/>
      <c r="AG47" s="141"/>
      <c r="AH47" s="141"/>
      <c r="AI47" s="138"/>
      <c r="AJ47" s="138"/>
      <c r="AK47" s="138"/>
      <c r="AL47" s="139"/>
    </row>
    <row r="48" spans="1:38" ht="12.75" customHeight="1">
      <c r="A48" s="143"/>
      <c r="B48" s="138"/>
      <c r="C48" s="138"/>
      <c r="D48" s="138"/>
      <c r="E48" s="138"/>
      <c r="F48" s="138"/>
      <c r="G48" s="138"/>
      <c r="H48" s="138"/>
      <c r="I48" s="138"/>
      <c r="J48" s="138"/>
      <c r="K48" s="138"/>
      <c r="L48" s="138"/>
      <c r="M48" s="138"/>
      <c r="N48" s="138"/>
      <c r="O48" s="138"/>
      <c r="P48" s="138"/>
      <c r="Q48" s="138"/>
      <c r="R48" s="138"/>
      <c r="S48" s="139"/>
      <c r="T48" s="133"/>
      <c r="U48" s="141"/>
      <c r="V48" s="141"/>
      <c r="W48" s="141"/>
      <c r="X48" s="141"/>
      <c r="Y48" s="141"/>
      <c r="Z48" s="141"/>
      <c r="AA48" s="141"/>
      <c r="AB48" s="141"/>
      <c r="AC48" s="141"/>
      <c r="AD48" s="141"/>
      <c r="AE48" s="141"/>
      <c r="AF48" s="141"/>
      <c r="AG48" s="141"/>
      <c r="AH48" s="141"/>
      <c r="AI48" s="141"/>
      <c r="AJ48" s="141"/>
      <c r="AK48" s="141"/>
      <c r="AL48" s="142"/>
    </row>
    <row r="49" spans="1:38" ht="12.75" customHeight="1">
      <c r="A49" s="133" t="s">
        <v>404</v>
      </c>
      <c r="B49" s="138"/>
      <c r="C49" s="138"/>
      <c r="D49" s="138"/>
      <c r="E49" s="138"/>
      <c r="F49" s="138"/>
      <c r="G49" s="138"/>
      <c r="H49" s="138"/>
      <c r="I49" s="138"/>
      <c r="J49" s="138"/>
      <c r="K49" s="138"/>
      <c r="L49" s="138"/>
      <c r="M49" s="138"/>
      <c r="N49" s="138"/>
      <c r="O49" s="138"/>
      <c r="P49" s="138"/>
      <c r="Q49" s="138"/>
      <c r="R49" s="138"/>
      <c r="S49" s="139"/>
      <c r="T49" s="133" t="s">
        <v>405</v>
      </c>
      <c r="U49" s="141"/>
      <c r="V49" s="141"/>
      <c r="W49" s="141"/>
      <c r="X49" s="141"/>
      <c r="Y49" s="141"/>
      <c r="Z49" s="141"/>
      <c r="AA49" s="141"/>
      <c r="AB49" s="141"/>
      <c r="AC49" s="141"/>
      <c r="AD49" s="141"/>
      <c r="AE49" s="141"/>
      <c r="AF49" s="141"/>
      <c r="AG49" s="141"/>
      <c r="AH49" s="141"/>
      <c r="AI49" s="141"/>
      <c r="AJ49" s="141"/>
      <c r="AK49" s="141"/>
      <c r="AL49" s="142"/>
    </row>
    <row r="50" spans="1:38" ht="14.25" customHeight="1">
      <c r="A50" s="333" t="s">
        <v>495</v>
      </c>
      <c r="B50" s="264"/>
      <c r="C50" s="343"/>
      <c r="D50" s="268"/>
      <c r="E50" s="141"/>
      <c r="F50" s="138"/>
      <c r="G50" s="138"/>
      <c r="H50" s="138"/>
      <c r="I50" s="138"/>
      <c r="J50" s="138"/>
      <c r="K50" s="138"/>
      <c r="L50" s="138"/>
      <c r="M50" s="138"/>
      <c r="N50" s="138"/>
      <c r="O50" s="138"/>
      <c r="P50" s="138"/>
      <c r="Q50" s="138"/>
      <c r="R50" s="138"/>
      <c r="S50" s="139"/>
      <c r="T50" s="133"/>
      <c r="U50" s="145" t="s">
        <v>407</v>
      </c>
      <c r="V50" s="340">
        <f>C53</f>
        <v>400</v>
      </c>
      <c r="W50" s="268"/>
      <c r="X50" s="141" t="s">
        <v>408</v>
      </c>
      <c r="Y50" s="141"/>
      <c r="Z50" s="141"/>
      <c r="AA50" s="141"/>
      <c r="AB50" s="141"/>
      <c r="AC50" s="141"/>
      <c r="AD50" s="141"/>
      <c r="AE50" s="141"/>
      <c r="AF50" s="145" t="s">
        <v>496</v>
      </c>
      <c r="AG50" s="336">
        <f>V51*(1/64)*PI()*(V52^4-V53^4)*200000</f>
        <v>1744439000.4490404</v>
      </c>
      <c r="AH50" s="268"/>
      <c r="AI50" s="154">
        <f>AG50*48/V50^3</f>
        <v>1308.3292503367802</v>
      </c>
      <c r="AJ50" s="141"/>
      <c r="AK50" s="141"/>
      <c r="AL50" s="142"/>
    </row>
    <row r="51" spans="1:38" ht="14.25" customHeight="1">
      <c r="A51" s="143"/>
      <c r="B51" s="138"/>
      <c r="C51" s="344"/>
      <c r="D51" s="282"/>
      <c r="E51" s="138"/>
      <c r="F51" s="138"/>
      <c r="G51" s="138"/>
      <c r="H51" s="138"/>
      <c r="I51" s="138"/>
      <c r="J51" s="138"/>
      <c r="K51" s="138"/>
      <c r="L51" s="138"/>
      <c r="M51" s="138"/>
      <c r="N51" s="138"/>
      <c r="O51" s="138"/>
      <c r="P51" s="138"/>
      <c r="Q51" s="138"/>
      <c r="R51" s="138"/>
      <c r="S51" s="139"/>
      <c r="T51" s="133"/>
      <c r="U51" s="145" t="s">
        <v>410</v>
      </c>
      <c r="V51" s="338">
        <v>1</v>
      </c>
      <c r="W51" s="268"/>
      <c r="X51" s="141" t="s">
        <v>411</v>
      </c>
      <c r="Y51" s="141"/>
      <c r="Z51" s="141"/>
      <c r="AA51" s="141"/>
      <c r="AB51" s="141"/>
      <c r="AC51" s="141"/>
      <c r="AD51" s="141"/>
      <c r="AE51" s="141"/>
      <c r="AF51" s="145" t="s">
        <v>498</v>
      </c>
      <c r="AG51" s="336">
        <f>IF(AG46&gt;0,(AG46*V50^3)/48,AG50)</f>
        <v>1744439000.4490404</v>
      </c>
      <c r="AH51" s="268"/>
      <c r="AI51" s="154">
        <f>AG51*48/V50^3</f>
        <v>1308.3292503367802</v>
      </c>
      <c r="AJ51" s="141"/>
      <c r="AK51" s="141"/>
      <c r="AL51" s="142"/>
    </row>
    <row r="52" spans="1:38" ht="14.25">
      <c r="A52" s="144" t="s">
        <v>413</v>
      </c>
      <c r="B52" s="138"/>
      <c r="C52" s="138"/>
      <c r="D52" s="138"/>
      <c r="E52" s="138"/>
      <c r="F52" s="138"/>
      <c r="G52" s="138"/>
      <c r="H52" s="138"/>
      <c r="I52" s="138"/>
      <c r="J52" s="138"/>
      <c r="K52" s="138"/>
      <c r="L52" s="138"/>
      <c r="M52" s="138"/>
      <c r="N52" s="138"/>
      <c r="O52" s="138"/>
      <c r="P52" s="138"/>
      <c r="Q52" s="138"/>
      <c r="R52" s="138"/>
      <c r="S52" s="139"/>
      <c r="T52" s="133"/>
      <c r="U52" s="145" t="s">
        <v>499</v>
      </c>
      <c r="V52" s="338">
        <v>25.4</v>
      </c>
      <c r="W52" s="268"/>
      <c r="X52" s="141" t="s">
        <v>415</v>
      </c>
      <c r="Y52" s="141"/>
      <c r="Z52" s="141"/>
      <c r="AA52" s="141"/>
      <c r="AB52" s="141"/>
      <c r="AC52" s="141"/>
      <c r="AD52" s="141"/>
      <c r="AE52" s="141"/>
      <c r="AF52" s="145" t="s">
        <v>416</v>
      </c>
      <c r="AG52" s="337">
        <f>IF(AG51&gt;=AG50,0,(AI51^-1-AI50^-1)^-1)</f>
        <v>0</v>
      </c>
      <c r="AH52" s="268"/>
      <c r="AI52" s="141"/>
      <c r="AJ52" s="141"/>
      <c r="AK52" s="141"/>
      <c r="AL52" s="142"/>
    </row>
    <row r="53" spans="1:38" ht="12.75" customHeight="1">
      <c r="A53" s="133"/>
      <c r="B53" s="155" t="s">
        <v>407</v>
      </c>
      <c r="C53" s="330">
        <v>400</v>
      </c>
      <c r="D53" s="268"/>
      <c r="E53" s="141" t="s">
        <v>417</v>
      </c>
      <c r="F53" s="138"/>
      <c r="G53" s="138"/>
      <c r="H53" s="138"/>
      <c r="I53" s="138"/>
      <c r="J53" s="138"/>
      <c r="K53" s="138"/>
      <c r="L53" s="138"/>
      <c r="M53" s="138"/>
      <c r="N53" s="138"/>
      <c r="O53" s="138"/>
      <c r="P53" s="138"/>
      <c r="Q53" s="138"/>
      <c r="R53" s="138"/>
      <c r="S53" s="139"/>
      <c r="T53" s="133"/>
      <c r="U53" s="145" t="s">
        <v>500</v>
      </c>
      <c r="V53" s="338">
        <v>22.1</v>
      </c>
      <c r="W53" s="268"/>
      <c r="X53" s="141" t="s">
        <v>419</v>
      </c>
      <c r="Y53" s="141"/>
      <c r="Z53" s="141"/>
      <c r="AA53" s="141"/>
      <c r="AB53" s="141"/>
      <c r="AC53" s="141"/>
      <c r="AD53" s="141"/>
      <c r="AE53" s="141"/>
      <c r="AF53" s="141"/>
      <c r="AG53" s="141"/>
      <c r="AH53" s="141"/>
      <c r="AI53" s="141"/>
      <c r="AJ53" s="141"/>
      <c r="AK53" s="141"/>
      <c r="AL53" s="142"/>
    </row>
    <row r="54" spans="1:38" ht="12.75" customHeight="1">
      <c r="A54" s="341" t="s">
        <v>420</v>
      </c>
      <c r="B54" s="264"/>
      <c r="C54" s="330">
        <v>275</v>
      </c>
      <c r="D54" s="268"/>
      <c r="E54" s="141" t="s">
        <v>65</v>
      </c>
      <c r="F54" s="138"/>
      <c r="G54" s="138"/>
      <c r="H54" s="138"/>
      <c r="I54" s="138"/>
      <c r="J54" s="138"/>
      <c r="K54" s="138"/>
      <c r="L54" s="138"/>
      <c r="M54" s="138"/>
      <c r="N54" s="138"/>
      <c r="O54" s="138"/>
      <c r="P54" s="138"/>
      <c r="Q54" s="138"/>
      <c r="R54" s="138"/>
      <c r="S54" s="139"/>
      <c r="T54" s="133"/>
      <c r="U54" s="141"/>
      <c r="V54" s="141"/>
      <c r="W54" s="141"/>
      <c r="X54" s="141"/>
      <c r="Y54" s="141"/>
      <c r="Z54" s="141"/>
      <c r="AA54" s="141"/>
      <c r="AB54" s="141"/>
      <c r="AC54" s="141"/>
      <c r="AD54" s="141"/>
      <c r="AE54" s="141"/>
      <c r="AF54" s="141"/>
      <c r="AG54" s="141"/>
      <c r="AH54" s="141"/>
      <c r="AI54" s="141"/>
      <c r="AJ54" s="141"/>
      <c r="AK54" s="141"/>
      <c r="AL54" s="142"/>
    </row>
    <row r="55" spans="1:38" ht="12.75" customHeight="1">
      <c r="A55" s="341" t="s">
        <v>421</v>
      </c>
      <c r="B55" s="264"/>
      <c r="C55" s="338">
        <v>18</v>
      </c>
      <c r="D55" s="268"/>
      <c r="E55" s="141" t="s">
        <v>422</v>
      </c>
      <c r="F55" s="141"/>
      <c r="G55" s="141"/>
      <c r="H55" s="141"/>
      <c r="I55" s="141"/>
      <c r="J55" s="141"/>
      <c r="K55" s="141"/>
      <c r="L55" s="141"/>
      <c r="M55" s="141"/>
      <c r="N55" s="141"/>
      <c r="O55" s="138"/>
      <c r="P55" s="138"/>
      <c r="Q55" s="138"/>
      <c r="R55" s="138"/>
      <c r="S55" s="139"/>
      <c r="T55" s="133"/>
      <c r="U55" s="141"/>
      <c r="V55" s="141"/>
      <c r="W55" s="141"/>
      <c r="X55" s="141"/>
      <c r="Y55" s="141"/>
      <c r="Z55" s="141"/>
      <c r="AA55" s="141"/>
      <c r="AB55" s="141"/>
      <c r="AC55" s="141"/>
      <c r="AD55" s="141"/>
      <c r="AE55" s="141"/>
      <c r="AF55" s="141"/>
      <c r="AG55" s="141"/>
      <c r="AH55" s="141"/>
      <c r="AI55" s="141"/>
      <c r="AJ55" s="141"/>
      <c r="AK55" s="141"/>
      <c r="AL55" s="142"/>
    </row>
    <row r="56" spans="1:38" ht="15.75" customHeight="1">
      <c r="A56" s="341" t="s">
        <v>501</v>
      </c>
      <c r="B56" s="264"/>
      <c r="C56" s="338">
        <v>1</v>
      </c>
      <c r="D56" s="268"/>
      <c r="E56" s="141" t="s">
        <v>63</v>
      </c>
      <c r="F56" s="141"/>
      <c r="G56" s="141"/>
      <c r="H56" s="141"/>
      <c r="I56" s="141"/>
      <c r="J56" s="141"/>
      <c r="K56" s="141"/>
      <c r="L56" s="141"/>
      <c r="M56" s="141"/>
      <c r="N56" s="141"/>
      <c r="O56" s="138"/>
      <c r="P56" s="138"/>
      <c r="Q56" s="138"/>
      <c r="R56" s="138"/>
      <c r="S56" s="139"/>
      <c r="T56" s="133"/>
      <c r="U56" s="141"/>
      <c r="V56" s="141"/>
      <c r="W56" s="141"/>
      <c r="X56" s="141"/>
      <c r="Y56" s="141"/>
      <c r="Z56" s="141"/>
      <c r="AA56" s="141"/>
      <c r="AB56" s="141"/>
      <c r="AC56" s="141"/>
      <c r="AD56" s="141"/>
      <c r="AE56" s="148"/>
      <c r="AF56" s="141"/>
      <c r="AG56" s="141"/>
      <c r="AH56" s="141"/>
      <c r="AI56" s="141"/>
      <c r="AJ56" s="141"/>
      <c r="AK56" s="141"/>
      <c r="AL56" s="142"/>
    </row>
    <row r="57" spans="1:38" ht="15.75" customHeight="1">
      <c r="A57" s="341" t="s">
        <v>502</v>
      </c>
      <c r="B57" s="264"/>
      <c r="C57" s="338">
        <v>1</v>
      </c>
      <c r="D57" s="268"/>
      <c r="E57" s="141" t="s">
        <v>64</v>
      </c>
      <c r="F57" s="141"/>
      <c r="G57" s="141"/>
      <c r="H57" s="141"/>
      <c r="I57" s="141"/>
      <c r="J57" s="141"/>
      <c r="K57" s="141"/>
      <c r="L57" s="141"/>
      <c r="M57" s="141"/>
      <c r="N57" s="141"/>
      <c r="O57" s="138"/>
      <c r="P57" s="138"/>
      <c r="Q57" s="138"/>
      <c r="R57" s="138"/>
      <c r="S57" s="139"/>
      <c r="T57" s="133"/>
      <c r="U57" s="141"/>
      <c r="V57" s="141"/>
      <c r="W57" s="141"/>
      <c r="X57" s="141"/>
      <c r="Y57" s="141"/>
      <c r="Z57" s="141"/>
      <c r="AA57" s="141"/>
      <c r="AB57" s="141"/>
      <c r="AC57" s="141"/>
      <c r="AD57" s="141"/>
      <c r="AE57" s="148"/>
      <c r="AF57" s="141"/>
      <c r="AG57" s="141"/>
      <c r="AH57" s="141"/>
      <c r="AI57" s="141"/>
      <c r="AJ57" s="141"/>
      <c r="AK57" s="141"/>
      <c r="AL57" s="142"/>
    </row>
    <row r="58" spans="1:38" ht="14.25" customHeight="1">
      <c r="A58" s="156"/>
      <c r="B58" s="145" t="s">
        <v>503</v>
      </c>
      <c r="C58" s="345">
        <f>(C54*(((C55+C56+C57)^3)-(C55^3)))/12</f>
        <v>49683.333333333336</v>
      </c>
      <c r="D58" s="268"/>
      <c r="E58" s="141" t="s">
        <v>426</v>
      </c>
      <c r="F58" s="141"/>
      <c r="G58" s="141"/>
      <c r="H58" s="141"/>
      <c r="I58" s="141"/>
      <c r="J58" s="141"/>
      <c r="K58" s="141"/>
      <c r="L58" s="141"/>
      <c r="M58" s="141"/>
      <c r="N58" s="141"/>
      <c r="O58" s="138"/>
      <c r="P58" s="138"/>
      <c r="Q58" s="138"/>
      <c r="R58" s="138"/>
      <c r="S58" s="139"/>
      <c r="T58" s="133"/>
      <c r="U58" s="141"/>
      <c r="V58" s="141"/>
      <c r="W58" s="141"/>
      <c r="X58" s="141"/>
      <c r="Y58" s="141"/>
      <c r="Z58" s="141"/>
      <c r="AA58" s="141"/>
      <c r="AB58" s="141"/>
      <c r="AC58" s="141"/>
      <c r="AD58" s="141"/>
      <c r="AE58" s="148"/>
      <c r="AF58" s="141"/>
      <c r="AG58" s="141"/>
      <c r="AH58" s="141"/>
      <c r="AI58" s="141"/>
      <c r="AJ58" s="141"/>
      <c r="AK58" s="141"/>
      <c r="AL58" s="142"/>
    </row>
    <row r="59" spans="1:38" ht="12.75" customHeight="1">
      <c r="A59" s="143"/>
      <c r="B59" s="145" t="s">
        <v>427</v>
      </c>
      <c r="C59" s="346">
        <f>IF(C47&gt;0,0.001*((N46*(C47-C46)*C53^3)/(48*C58*(C47-C46))),0)</f>
        <v>0</v>
      </c>
      <c r="D59" s="268"/>
      <c r="E59" s="141" t="s">
        <v>428</v>
      </c>
      <c r="F59" s="138"/>
      <c r="G59" s="138"/>
      <c r="H59" s="138"/>
      <c r="I59" s="138"/>
      <c r="J59" s="138"/>
      <c r="K59" s="138"/>
      <c r="L59" s="138"/>
      <c r="M59" s="138"/>
      <c r="N59" s="138"/>
      <c r="O59" s="138"/>
      <c r="P59" s="138"/>
      <c r="Q59" s="138"/>
      <c r="R59" s="138"/>
      <c r="S59" s="139"/>
      <c r="T59" s="133"/>
      <c r="U59" s="141"/>
      <c r="V59" s="141"/>
      <c r="W59" s="141"/>
      <c r="X59" s="141"/>
      <c r="Y59" s="141"/>
      <c r="Z59" s="141"/>
      <c r="AA59" s="141"/>
      <c r="AB59" s="141"/>
      <c r="AC59" s="141"/>
      <c r="AD59" s="141"/>
      <c r="AE59" s="141"/>
      <c r="AF59" s="141"/>
      <c r="AG59" s="141"/>
      <c r="AH59" s="141"/>
      <c r="AI59" s="141"/>
      <c r="AJ59" s="141"/>
      <c r="AK59" s="141"/>
      <c r="AL59" s="142"/>
    </row>
    <row r="60" spans="1:38" ht="12.75" customHeight="1">
      <c r="A60" s="150"/>
      <c r="B60" s="157" t="s">
        <v>504</v>
      </c>
      <c r="C60" s="332">
        <f>C50*C53*0.5*SUM(C55:D57)/(4*C58)</f>
        <v>0</v>
      </c>
      <c r="D60" s="268"/>
      <c r="E60" s="158" t="s">
        <v>430</v>
      </c>
      <c r="F60" s="151"/>
      <c r="G60" s="151"/>
      <c r="H60" s="151"/>
      <c r="I60" s="151"/>
      <c r="J60" s="151"/>
      <c r="K60" s="151"/>
      <c r="L60" s="151"/>
      <c r="M60" s="151"/>
      <c r="N60" s="151"/>
      <c r="O60" s="151"/>
      <c r="P60" s="151"/>
      <c r="Q60" s="151"/>
      <c r="R60" s="151"/>
      <c r="S60" s="152"/>
      <c r="T60" s="159"/>
      <c r="U60" s="158"/>
      <c r="V60" s="158"/>
      <c r="W60" s="158"/>
      <c r="X60" s="158"/>
      <c r="Y60" s="158"/>
      <c r="Z60" s="158"/>
      <c r="AA60" s="158"/>
      <c r="AB60" s="158"/>
      <c r="AC60" s="158"/>
      <c r="AD60" s="158"/>
      <c r="AE60" s="158"/>
      <c r="AF60" s="158"/>
      <c r="AG60" s="158"/>
      <c r="AH60" s="158"/>
      <c r="AI60" s="158"/>
      <c r="AJ60" s="158"/>
      <c r="AK60" s="158"/>
      <c r="AL60" s="160"/>
    </row>
    <row r="61" spans="1:38" ht="12.75" customHeight="1">
      <c r="A61" s="18"/>
      <c r="B61" s="19"/>
      <c r="C61" s="19"/>
      <c r="D61" s="19"/>
      <c r="E61" s="19"/>
      <c r="F61" s="19"/>
      <c r="G61" s="19"/>
      <c r="H61" s="19"/>
      <c r="I61" s="19"/>
      <c r="J61" s="19"/>
      <c r="K61" s="19"/>
      <c r="L61" s="19"/>
      <c r="M61" s="19"/>
      <c r="N61" s="19"/>
      <c r="O61" s="19"/>
      <c r="P61" s="19"/>
      <c r="Q61" s="19"/>
      <c r="R61" s="19"/>
      <c r="S61" s="77"/>
      <c r="T61" s="19"/>
      <c r="U61" s="19"/>
      <c r="V61" s="19"/>
      <c r="W61" s="19"/>
      <c r="X61" s="19"/>
      <c r="Y61" s="19"/>
      <c r="Z61" s="19"/>
      <c r="AA61" s="19"/>
      <c r="AB61" s="19"/>
      <c r="AC61" s="19"/>
      <c r="AD61" s="19"/>
      <c r="AE61" s="19"/>
      <c r="AF61" s="19"/>
      <c r="AG61" s="19"/>
      <c r="AH61" s="19"/>
      <c r="AI61" s="19"/>
      <c r="AJ61" s="19"/>
      <c r="AK61" s="19"/>
      <c r="AL61" s="77"/>
    </row>
    <row r="62" spans="1:38" ht="12.75" customHeight="1">
      <c r="A62" s="153" t="s">
        <v>400</v>
      </c>
      <c r="B62" s="21"/>
      <c r="C62" s="21"/>
      <c r="D62" s="21"/>
      <c r="E62" s="21"/>
      <c r="F62" s="21"/>
      <c r="G62" s="21"/>
      <c r="H62" s="21"/>
      <c r="I62" s="21"/>
      <c r="J62" s="21"/>
      <c r="K62" s="21"/>
      <c r="L62" s="21"/>
      <c r="M62" s="21"/>
      <c r="N62" s="21"/>
      <c r="O62" s="21"/>
      <c r="P62" s="21"/>
      <c r="Q62" s="21"/>
      <c r="R62" s="21"/>
      <c r="S62" s="79"/>
      <c r="T62" s="153" t="s">
        <v>400</v>
      </c>
      <c r="U62" s="21"/>
      <c r="V62" s="21"/>
      <c r="W62" s="21"/>
      <c r="X62" s="21"/>
      <c r="Y62" s="21"/>
      <c r="Z62" s="21"/>
      <c r="AA62" s="21"/>
      <c r="AB62" s="21"/>
      <c r="AC62" s="21"/>
      <c r="AD62" s="21"/>
      <c r="AE62" s="21"/>
      <c r="AF62" s="21"/>
      <c r="AG62" s="21"/>
      <c r="AH62" s="21"/>
      <c r="AI62" s="21"/>
      <c r="AJ62" s="21"/>
      <c r="AK62" s="21"/>
      <c r="AL62" s="79"/>
    </row>
    <row r="63" spans="1:38" ht="12.75" customHeight="1">
      <c r="A63" s="20" t="s">
        <v>403</v>
      </c>
      <c r="B63" s="21"/>
      <c r="C63" s="21"/>
      <c r="D63" s="21"/>
      <c r="E63" s="21"/>
      <c r="F63" s="21"/>
      <c r="G63" s="21"/>
      <c r="H63" s="21"/>
      <c r="I63" s="21"/>
      <c r="J63" s="21"/>
      <c r="K63" s="21"/>
      <c r="L63" s="21"/>
      <c r="M63" s="21"/>
      <c r="N63" s="21"/>
      <c r="O63" s="21"/>
      <c r="P63" s="21"/>
      <c r="Q63" s="21"/>
      <c r="R63" s="21"/>
      <c r="S63" s="79"/>
      <c r="T63" s="20" t="s">
        <v>403</v>
      </c>
      <c r="U63" s="21"/>
      <c r="V63" s="21"/>
      <c r="W63" s="21"/>
      <c r="X63" s="21"/>
      <c r="Y63" s="21"/>
      <c r="Z63" s="21"/>
      <c r="AA63" s="21"/>
      <c r="AB63" s="21"/>
      <c r="AC63" s="21"/>
      <c r="AD63" s="21"/>
      <c r="AE63" s="21"/>
      <c r="AF63" s="21"/>
      <c r="AG63" s="21"/>
      <c r="AH63" s="21"/>
      <c r="AI63" s="21"/>
      <c r="AJ63" s="21"/>
      <c r="AK63" s="21"/>
      <c r="AL63" s="79"/>
    </row>
    <row r="64" spans="1:38" ht="12.75" customHeight="1">
      <c r="A64" s="20"/>
      <c r="B64" s="21"/>
      <c r="C64" s="21"/>
      <c r="D64" s="21"/>
      <c r="E64" s="21"/>
      <c r="F64" s="21"/>
      <c r="G64" s="21"/>
      <c r="H64" s="21"/>
      <c r="I64" s="21"/>
      <c r="J64" s="21"/>
      <c r="K64" s="21"/>
      <c r="L64" s="21"/>
      <c r="M64" s="21"/>
      <c r="N64" s="21"/>
      <c r="O64" s="21"/>
      <c r="P64" s="21"/>
      <c r="Q64" s="21"/>
      <c r="R64" s="21"/>
      <c r="S64" s="79"/>
      <c r="T64" s="21"/>
      <c r="U64" s="21"/>
      <c r="V64" s="21"/>
      <c r="W64" s="21"/>
      <c r="X64" s="21"/>
      <c r="Y64" s="21"/>
      <c r="Z64" s="21"/>
      <c r="AA64" s="21"/>
      <c r="AB64" s="21"/>
      <c r="AC64" s="21"/>
      <c r="AD64" s="21"/>
      <c r="AE64" s="21"/>
      <c r="AF64" s="21"/>
      <c r="AG64" s="21"/>
      <c r="AH64" s="21"/>
      <c r="AI64" s="21"/>
      <c r="AJ64" s="21"/>
      <c r="AK64" s="21"/>
      <c r="AL64" s="79"/>
    </row>
    <row r="65" spans="1:38" ht="12.75" customHeight="1">
      <c r="A65" s="20"/>
      <c r="B65" s="21"/>
      <c r="C65" s="21"/>
      <c r="D65" s="21"/>
      <c r="E65" s="21"/>
      <c r="F65" s="21"/>
      <c r="G65" s="21"/>
      <c r="H65" s="21"/>
      <c r="I65" s="21"/>
      <c r="J65" s="21"/>
      <c r="K65" s="21"/>
      <c r="L65" s="21"/>
      <c r="M65" s="21"/>
      <c r="N65" s="21"/>
      <c r="O65" s="21"/>
      <c r="P65" s="21"/>
      <c r="Q65" s="21"/>
      <c r="R65" s="21"/>
      <c r="S65" s="79"/>
      <c r="T65" s="21"/>
      <c r="U65" s="21"/>
      <c r="V65" s="21"/>
      <c r="W65" s="21"/>
      <c r="X65" s="21"/>
      <c r="Y65" s="21"/>
      <c r="Z65" s="21"/>
      <c r="AA65" s="21"/>
      <c r="AB65" s="21"/>
      <c r="AC65" s="21"/>
      <c r="AD65" s="21"/>
      <c r="AE65" s="21"/>
      <c r="AF65" s="21"/>
      <c r="AG65" s="21"/>
      <c r="AH65" s="21"/>
      <c r="AI65" s="21"/>
      <c r="AJ65" s="21"/>
      <c r="AK65" s="21"/>
      <c r="AL65" s="79"/>
    </row>
    <row r="66" spans="1:38" ht="12.75" customHeight="1">
      <c r="A66" s="20"/>
      <c r="B66" s="21"/>
      <c r="C66" s="21"/>
      <c r="D66" s="21"/>
      <c r="E66" s="21"/>
      <c r="F66" s="21"/>
      <c r="G66" s="21"/>
      <c r="H66" s="21"/>
      <c r="I66" s="21"/>
      <c r="J66" s="21"/>
      <c r="K66" s="21"/>
      <c r="L66" s="21"/>
      <c r="M66" s="21"/>
      <c r="N66" s="21"/>
      <c r="O66" s="21"/>
      <c r="P66" s="21"/>
      <c r="Q66" s="21"/>
      <c r="R66" s="21"/>
      <c r="S66" s="79"/>
      <c r="T66" s="21"/>
      <c r="U66" s="21"/>
      <c r="V66" s="21"/>
      <c r="W66" s="21"/>
      <c r="X66" s="21"/>
      <c r="Y66" s="21"/>
      <c r="Z66" s="21"/>
      <c r="AA66" s="21"/>
      <c r="AB66" s="21"/>
      <c r="AC66" s="21"/>
      <c r="AD66" s="21"/>
      <c r="AE66" s="21"/>
      <c r="AF66" s="21"/>
      <c r="AG66" s="21"/>
      <c r="AH66" s="21"/>
      <c r="AI66" s="21"/>
      <c r="AJ66" s="21"/>
      <c r="AK66" s="21"/>
      <c r="AL66" s="79"/>
    </row>
    <row r="67" spans="1:38" ht="12.75" customHeight="1">
      <c r="A67" s="20"/>
      <c r="B67" s="21"/>
      <c r="C67" s="21"/>
      <c r="D67" s="21"/>
      <c r="E67" s="21"/>
      <c r="F67" s="21"/>
      <c r="G67" s="21"/>
      <c r="H67" s="21"/>
      <c r="I67" s="21"/>
      <c r="J67" s="21"/>
      <c r="K67" s="21"/>
      <c r="L67" s="21"/>
      <c r="M67" s="21"/>
      <c r="N67" s="21"/>
      <c r="O67" s="21"/>
      <c r="P67" s="21"/>
      <c r="Q67" s="21"/>
      <c r="R67" s="21"/>
      <c r="S67" s="79"/>
      <c r="T67" s="21"/>
      <c r="U67" s="21"/>
      <c r="V67" s="21"/>
      <c r="W67" s="21"/>
      <c r="X67" s="21"/>
      <c r="Y67" s="21"/>
      <c r="Z67" s="21"/>
      <c r="AA67" s="21"/>
      <c r="AB67" s="21"/>
      <c r="AC67" s="21"/>
      <c r="AD67" s="21"/>
      <c r="AE67" s="21"/>
      <c r="AF67" s="21"/>
      <c r="AG67" s="21"/>
      <c r="AH67" s="21"/>
      <c r="AI67" s="21"/>
      <c r="AJ67" s="21"/>
      <c r="AK67" s="21"/>
      <c r="AL67" s="79"/>
    </row>
    <row r="68" spans="1:38" ht="12.75" customHeight="1">
      <c r="A68" s="20"/>
      <c r="B68" s="21"/>
      <c r="C68" s="21"/>
      <c r="D68" s="21"/>
      <c r="E68" s="21"/>
      <c r="F68" s="21"/>
      <c r="G68" s="21"/>
      <c r="H68" s="21"/>
      <c r="I68" s="21"/>
      <c r="J68" s="21"/>
      <c r="K68" s="21"/>
      <c r="L68" s="21"/>
      <c r="M68" s="21"/>
      <c r="N68" s="21"/>
      <c r="O68" s="21"/>
      <c r="P68" s="21"/>
      <c r="Q68" s="21"/>
      <c r="R68" s="21"/>
      <c r="S68" s="79"/>
      <c r="T68" s="21"/>
      <c r="U68" s="21"/>
      <c r="V68" s="21"/>
      <c r="W68" s="21"/>
      <c r="X68" s="21"/>
      <c r="Y68" s="21"/>
      <c r="Z68" s="21"/>
      <c r="AA68" s="21"/>
      <c r="AB68" s="21"/>
      <c r="AC68" s="21"/>
      <c r="AD68" s="21"/>
      <c r="AE68" s="21"/>
      <c r="AF68" s="21"/>
      <c r="AG68" s="21"/>
      <c r="AH68" s="21"/>
      <c r="AI68" s="21"/>
      <c r="AJ68" s="21"/>
      <c r="AK68" s="21"/>
      <c r="AL68" s="79"/>
    </row>
    <row r="69" spans="1:38" ht="12.75" customHeight="1">
      <c r="A69" s="20"/>
      <c r="B69" s="21"/>
      <c r="C69" s="21"/>
      <c r="D69" s="21"/>
      <c r="E69" s="21"/>
      <c r="F69" s="21"/>
      <c r="G69" s="21"/>
      <c r="H69" s="21"/>
      <c r="I69" s="21"/>
      <c r="J69" s="21"/>
      <c r="K69" s="21"/>
      <c r="L69" s="21"/>
      <c r="M69" s="21"/>
      <c r="N69" s="21"/>
      <c r="O69" s="21"/>
      <c r="P69" s="21"/>
      <c r="Q69" s="21"/>
      <c r="R69" s="21"/>
      <c r="S69" s="79"/>
      <c r="T69" s="21"/>
      <c r="U69" s="21"/>
      <c r="V69" s="21"/>
      <c r="W69" s="21"/>
      <c r="X69" s="21"/>
      <c r="Y69" s="21"/>
      <c r="Z69" s="21"/>
      <c r="AA69" s="21"/>
      <c r="AB69" s="21"/>
      <c r="AC69" s="21"/>
      <c r="AD69" s="21"/>
      <c r="AE69" s="21"/>
      <c r="AF69" s="21"/>
      <c r="AG69" s="21"/>
      <c r="AH69" s="21"/>
      <c r="AI69" s="21"/>
      <c r="AJ69" s="21"/>
      <c r="AK69" s="21"/>
      <c r="AL69" s="79"/>
    </row>
    <row r="70" spans="1:38" ht="12.75" customHeight="1">
      <c r="A70" s="20"/>
      <c r="B70" s="21"/>
      <c r="C70" s="21"/>
      <c r="D70" s="21"/>
      <c r="E70" s="21"/>
      <c r="F70" s="21"/>
      <c r="G70" s="21"/>
      <c r="H70" s="21"/>
      <c r="I70" s="21"/>
      <c r="J70" s="21"/>
      <c r="K70" s="21"/>
      <c r="L70" s="21"/>
      <c r="M70" s="21"/>
      <c r="N70" s="21"/>
      <c r="O70" s="21"/>
      <c r="P70" s="21"/>
      <c r="Q70" s="21"/>
      <c r="R70" s="21"/>
      <c r="S70" s="79"/>
      <c r="T70" s="21"/>
      <c r="U70" s="21"/>
      <c r="V70" s="21"/>
      <c r="W70" s="21"/>
      <c r="X70" s="21"/>
      <c r="Y70" s="21"/>
      <c r="Z70" s="21"/>
      <c r="AA70" s="21"/>
      <c r="AB70" s="21"/>
      <c r="AC70" s="21"/>
      <c r="AD70" s="21"/>
      <c r="AE70" s="21"/>
      <c r="AF70" s="21"/>
      <c r="AG70" s="21"/>
      <c r="AH70" s="21"/>
      <c r="AI70" s="21"/>
      <c r="AJ70" s="21"/>
      <c r="AK70" s="21"/>
      <c r="AL70" s="79"/>
    </row>
    <row r="71" spans="1:38" ht="12.75" customHeight="1">
      <c r="A71" s="20"/>
      <c r="B71" s="21"/>
      <c r="C71" s="21"/>
      <c r="D71" s="21"/>
      <c r="E71" s="21"/>
      <c r="F71" s="21"/>
      <c r="G71" s="21"/>
      <c r="H71" s="21"/>
      <c r="I71" s="21"/>
      <c r="J71" s="21"/>
      <c r="K71" s="21"/>
      <c r="L71" s="21"/>
      <c r="M71" s="21"/>
      <c r="N71" s="21"/>
      <c r="O71" s="21"/>
      <c r="P71" s="21"/>
      <c r="Q71" s="21"/>
      <c r="R71" s="21"/>
      <c r="S71" s="79"/>
      <c r="T71" s="21"/>
      <c r="U71" s="21"/>
      <c r="V71" s="21"/>
      <c r="W71" s="21"/>
      <c r="X71" s="21"/>
      <c r="Y71" s="21"/>
      <c r="Z71" s="21"/>
      <c r="AA71" s="21"/>
      <c r="AB71" s="21"/>
      <c r="AC71" s="21"/>
      <c r="AD71" s="21"/>
      <c r="AE71" s="21"/>
      <c r="AF71" s="21"/>
      <c r="AG71" s="21"/>
      <c r="AH71" s="21"/>
      <c r="AI71" s="21"/>
      <c r="AJ71" s="21"/>
      <c r="AK71" s="21"/>
      <c r="AL71" s="79"/>
    </row>
    <row r="72" spans="1:38" ht="12.75" customHeight="1">
      <c r="A72" s="20"/>
      <c r="B72" s="21"/>
      <c r="C72" s="21"/>
      <c r="D72" s="21"/>
      <c r="E72" s="21"/>
      <c r="F72" s="21"/>
      <c r="G72" s="21"/>
      <c r="H72" s="21"/>
      <c r="I72" s="21"/>
      <c r="J72" s="21"/>
      <c r="K72" s="21"/>
      <c r="L72" s="21"/>
      <c r="M72" s="21"/>
      <c r="N72" s="21"/>
      <c r="O72" s="21"/>
      <c r="P72" s="21"/>
      <c r="Q72" s="21"/>
      <c r="R72" s="21"/>
      <c r="S72" s="79"/>
      <c r="T72" s="21"/>
      <c r="U72" s="21"/>
      <c r="V72" s="21"/>
      <c r="W72" s="21"/>
      <c r="X72" s="21"/>
      <c r="Y72" s="21"/>
      <c r="Z72" s="21"/>
      <c r="AA72" s="21"/>
      <c r="AB72" s="21"/>
      <c r="AC72" s="21"/>
      <c r="AD72" s="21"/>
      <c r="AE72" s="21"/>
      <c r="AF72" s="21"/>
      <c r="AG72" s="21"/>
      <c r="AH72" s="21"/>
      <c r="AI72" s="21"/>
      <c r="AJ72" s="21"/>
      <c r="AK72" s="21"/>
      <c r="AL72" s="79"/>
    </row>
    <row r="73" spans="1:38" ht="12.75" customHeight="1">
      <c r="A73" s="20"/>
      <c r="B73" s="21"/>
      <c r="C73" s="21"/>
      <c r="D73" s="21"/>
      <c r="E73" s="21"/>
      <c r="F73" s="21"/>
      <c r="G73" s="21"/>
      <c r="H73" s="21"/>
      <c r="I73" s="21"/>
      <c r="J73" s="21"/>
      <c r="K73" s="21"/>
      <c r="L73" s="21"/>
      <c r="M73" s="21"/>
      <c r="N73" s="21"/>
      <c r="O73" s="21"/>
      <c r="P73" s="21"/>
      <c r="Q73" s="21"/>
      <c r="R73" s="21"/>
      <c r="S73" s="79"/>
      <c r="T73" s="21"/>
      <c r="U73" s="21"/>
      <c r="V73" s="21"/>
      <c r="W73" s="21"/>
      <c r="X73" s="21"/>
      <c r="Y73" s="21"/>
      <c r="Z73" s="21"/>
      <c r="AA73" s="21"/>
      <c r="AB73" s="21"/>
      <c r="AC73" s="21"/>
      <c r="AD73" s="21"/>
      <c r="AE73" s="21"/>
      <c r="AF73" s="21"/>
      <c r="AG73" s="21"/>
      <c r="AH73" s="21"/>
      <c r="AI73" s="21"/>
      <c r="AJ73" s="21"/>
      <c r="AK73" s="21"/>
      <c r="AL73" s="79"/>
    </row>
    <row r="74" spans="1:38" ht="12.75" customHeight="1">
      <c r="A74" s="20"/>
      <c r="B74" s="21"/>
      <c r="C74" s="21"/>
      <c r="D74" s="21"/>
      <c r="E74" s="21"/>
      <c r="F74" s="21"/>
      <c r="G74" s="21"/>
      <c r="H74" s="21"/>
      <c r="I74" s="21"/>
      <c r="J74" s="21"/>
      <c r="K74" s="21"/>
      <c r="L74" s="21"/>
      <c r="M74" s="21"/>
      <c r="N74" s="21"/>
      <c r="O74" s="21"/>
      <c r="P74" s="21"/>
      <c r="Q74" s="21"/>
      <c r="R74" s="21"/>
      <c r="S74" s="79"/>
      <c r="T74" s="21"/>
      <c r="U74" s="21"/>
      <c r="V74" s="21"/>
      <c r="W74" s="21"/>
      <c r="X74" s="21"/>
      <c r="Y74" s="21"/>
      <c r="Z74" s="21"/>
      <c r="AA74" s="21"/>
      <c r="AB74" s="21"/>
      <c r="AC74" s="21"/>
      <c r="AD74" s="21"/>
      <c r="AE74" s="21"/>
      <c r="AF74" s="21"/>
      <c r="AG74" s="21"/>
      <c r="AH74" s="21"/>
      <c r="AI74" s="21"/>
      <c r="AJ74" s="21"/>
      <c r="AK74" s="21"/>
      <c r="AL74" s="79"/>
    </row>
    <row r="75" spans="1:38" ht="12.75" customHeight="1">
      <c r="A75" s="20"/>
      <c r="B75" s="21"/>
      <c r="C75" s="21"/>
      <c r="D75" s="21"/>
      <c r="E75" s="21"/>
      <c r="F75" s="21"/>
      <c r="G75" s="21"/>
      <c r="H75" s="21"/>
      <c r="I75" s="21"/>
      <c r="J75" s="21"/>
      <c r="K75" s="21"/>
      <c r="L75" s="21"/>
      <c r="M75" s="21"/>
      <c r="N75" s="21"/>
      <c r="O75" s="21"/>
      <c r="P75" s="21"/>
      <c r="Q75" s="21"/>
      <c r="R75" s="21"/>
      <c r="S75" s="79"/>
      <c r="T75" s="21"/>
      <c r="U75" s="21"/>
      <c r="V75" s="21"/>
      <c r="W75" s="21"/>
      <c r="X75" s="21"/>
      <c r="Y75" s="21"/>
      <c r="Z75" s="21"/>
      <c r="AA75" s="21"/>
      <c r="AB75" s="21"/>
      <c r="AC75" s="21"/>
      <c r="AD75" s="21"/>
      <c r="AE75" s="21"/>
      <c r="AF75" s="21"/>
      <c r="AG75" s="21"/>
      <c r="AH75" s="21"/>
      <c r="AI75" s="21"/>
      <c r="AJ75" s="21"/>
      <c r="AK75" s="21"/>
      <c r="AL75" s="79"/>
    </row>
    <row r="76" spans="1:38" ht="12.75" customHeight="1">
      <c r="A76" s="20"/>
      <c r="B76" s="21"/>
      <c r="C76" s="21"/>
      <c r="D76" s="21"/>
      <c r="E76" s="21"/>
      <c r="F76" s="21"/>
      <c r="G76" s="21"/>
      <c r="H76" s="21"/>
      <c r="I76" s="21"/>
      <c r="J76" s="21"/>
      <c r="K76" s="21"/>
      <c r="L76" s="21"/>
      <c r="M76" s="21"/>
      <c r="N76" s="21"/>
      <c r="O76" s="21"/>
      <c r="P76" s="21"/>
      <c r="Q76" s="21"/>
      <c r="R76" s="21"/>
      <c r="S76" s="79"/>
      <c r="T76" s="21"/>
      <c r="U76" s="21"/>
      <c r="V76" s="21"/>
      <c r="W76" s="21"/>
      <c r="X76" s="21"/>
      <c r="Y76" s="21"/>
      <c r="Z76" s="21"/>
      <c r="AA76" s="21"/>
      <c r="AB76" s="21"/>
      <c r="AC76" s="21"/>
      <c r="AD76" s="21"/>
      <c r="AE76" s="21"/>
      <c r="AF76" s="21"/>
      <c r="AG76" s="21"/>
      <c r="AH76" s="21"/>
      <c r="AI76" s="21"/>
      <c r="AJ76" s="21"/>
      <c r="AK76" s="21"/>
      <c r="AL76" s="79"/>
    </row>
    <row r="77" spans="1:38" ht="12.75" customHeight="1">
      <c r="A77" s="20"/>
      <c r="B77" s="21"/>
      <c r="C77" s="21"/>
      <c r="D77" s="21"/>
      <c r="E77" s="21"/>
      <c r="F77" s="21"/>
      <c r="G77" s="21"/>
      <c r="H77" s="21"/>
      <c r="I77" s="21"/>
      <c r="J77" s="21"/>
      <c r="K77" s="21"/>
      <c r="L77" s="21"/>
      <c r="M77" s="21"/>
      <c r="N77" s="21"/>
      <c r="O77" s="21"/>
      <c r="P77" s="21"/>
      <c r="Q77" s="21"/>
      <c r="R77" s="21"/>
      <c r="S77" s="79"/>
      <c r="T77" s="21"/>
      <c r="U77" s="21"/>
      <c r="V77" s="21"/>
      <c r="W77" s="21"/>
      <c r="X77" s="21"/>
      <c r="Y77" s="21"/>
      <c r="Z77" s="21"/>
      <c r="AA77" s="21"/>
      <c r="AB77" s="21"/>
      <c r="AC77" s="21"/>
      <c r="AD77" s="21"/>
      <c r="AE77" s="21"/>
      <c r="AF77" s="21"/>
      <c r="AG77" s="21"/>
      <c r="AH77" s="21"/>
      <c r="AI77" s="21"/>
      <c r="AJ77" s="21"/>
      <c r="AK77" s="21"/>
      <c r="AL77" s="79"/>
    </row>
    <row r="78" spans="1:38" ht="12.75" customHeight="1">
      <c r="A78" s="20"/>
      <c r="B78" s="21"/>
      <c r="C78" s="21"/>
      <c r="D78" s="21"/>
      <c r="E78" s="21"/>
      <c r="F78" s="21"/>
      <c r="G78" s="21"/>
      <c r="H78" s="21"/>
      <c r="I78" s="21"/>
      <c r="J78" s="21"/>
      <c r="K78" s="21"/>
      <c r="L78" s="21"/>
      <c r="M78" s="21"/>
      <c r="N78" s="21"/>
      <c r="O78" s="21"/>
      <c r="P78" s="21"/>
      <c r="Q78" s="21"/>
      <c r="R78" s="21"/>
      <c r="S78" s="79"/>
      <c r="T78" s="21"/>
      <c r="U78" s="21"/>
      <c r="V78" s="21"/>
      <c r="W78" s="21"/>
      <c r="X78" s="21"/>
      <c r="Y78" s="21"/>
      <c r="Z78" s="21"/>
      <c r="AA78" s="21"/>
      <c r="AB78" s="21"/>
      <c r="AC78" s="21"/>
      <c r="AD78" s="21"/>
      <c r="AE78" s="21"/>
      <c r="AF78" s="21"/>
      <c r="AG78" s="21"/>
      <c r="AH78" s="21"/>
      <c r="AI78" s="21"/>
      <c r="AJ78" s="21"/>
      <c r="AK78" s="21"/>
      <c r="AL78" s="79"/>
    </row>
    <row r="79" spans="1:38" ht="12.75" customHeight="1">
      <c r="A79" s="20"/>
      <c r="B79" s="21"/>
      <c r="C79" s="21"/>
      <c r="D79" s="21"/>
      <c r="E79" s="21"/>
      <c r="F79" s="21"/>
      <c r="G79" s="21"/>
      <c r="H79" s="21"/>
      <c r="I79" s="21"/>
      <c r="J79" s="21"/>
      <c r="K79" s="21"/>
      <c r="L79" s="21"/>
      <c r="M79" s="21"/>
      <c r="N79" s="21"/>
      <c r="O79" s="21"/>
      <c r="P79" s="21"/>
      <c r="Q79" s="21"/>
      <c r="R79" s="21"/>
      <c r="S79" s="79"/>
      <c r="T79" s="21"/>
      <c r="U79" s="21"/>
      <c r="V79" s="21"/>
      <c r="W79" s="21"/>
      <c r="X79" s="21"/>
      <c r="Y79" s="21"/>
      <c r="Z79" s="21"/>
      <c r="AA79" s="21"/>
      <c r="AB79" s="21"/>
      <c r="AC79" s="21"/>
      <c r="AD79" s="21"/>
      <c r="AE79" s="21"/>
      <c r="AF79" s="21"/>
      <c r="AG79" s="21"/>
      <c r="AH79" s="21"/>
      <c r="AI79" s="21"/>
      <c r="AJ79" s="21"/>
      <c r="AK79" s="21"/>
      <c r="AL79" s="79"/>
    </row>
    <row r="80" spans="1:38" ht="12.75" customHeight="1">
      <c r="A80" s="20"/>
      <c r="B80" s="21"/>
      <c r="C80" s="21"/>
      <c r="D80" s="21"/>
      <c r="E80" s="21"/>
      <c r="F80" s="21"/>
      <c r="G80" s="21"/>
      <c r="H80" s="21"/>
      <c r="I80" s="21"/>
      <c r="J80" s="21"/>
      <c r="K80" s="21"/>
      <c r="L80" s="21"/>
      <c r="M80" s="21"/>
      <c r="N80" s="21"/>
      <c r="O80" s="21"/>
      <c r="P80" s="21"/>
      <c r="Q80" s="21"/>
      <c r="R80" s="21"/>
      <c r="S80" s="79"/>
      <c r="T80" s="21"/>
      <c r="U80" s="21"/>
      <c r="V80" s="21"/>
      <c r="W80" s="21"/>
      <c r="X80" s="21"/>
      <c r="Y80" s="21"/>
      <c r="Z80" s="21"/>
      <c r="AA80" s="21"/>
      <c r="AB80" s="21"/>
      <c r="AC80" s="21"/>
      <c r="AD80" s="21"/>
      <c r="AE80" s="21"/>
      <c r="AF80" s="21"/>
      <c r="AG80" s="21"/>
      <c r="AH80" s="21"/>
      <c r="AI80" s="21"/>
      <c r="AJ80" s="21"/>
      <c r="AK80" s="21"/>
      <c r="AL80" s="79"/>
    </row>
    <row r="81" spans="1:38" ht="12.75" customHeight="1">
      <c r="A81" s="20"/>
      <c r="B81" s="21"/>
      <c r="C81" s="21"/>
      <c r="D81" s="21"/>
      <c r="E81" s="21"/>
      <c r="F81" s="21"/>
      <c r="G81" s="21"/>
      <c r="H81" s="21"/>
      <c r="I81" s="21"/>
      <c r="J81" s="21"/>
      <c r="K81" s="21"/>
      <c r="L81" s="21"/>
      <c r="M81" s="21"/>
      <c r="N81" s="21"/>
      <c r="O81" s="21"/>
      <c r="P81" s="21"/>
      <c r="Q81" s="21"/>
      <c r="R81" s="21"/>
      <c r="S81" s="79"/>
      <c r="T81" s="21"/>
      <c r="U81" s="21"/>
      <c r="V81" s="21"/>
      <c r="W81" s="21"/>
      <c r="X81" s="21"/>
      <c r="Y81" s="21"/>
      <c r="Z81" s="21"/>
      <c r="AA81" s="21"/>
      <c r="AB81" s="21"/>
      <c r="AC81" s="21"/>
      <c r="AD81" s="21"/>
      <c r="AE81" s="21"/>
      <c r="AF81" s="21"/>
      <c r="AG81" s="21"/>
      <c r="AH81" s="21"/>
      <c r="AI81" s="21"/>
      <c r="AJ81" s="21"/>
      <c r="AK81" s="21"/>
      <c r="AL81" s="79"/>
    </row>
    <row r="82" spans="1:38" ht="12.75" customHeight="1">
      <c r="A82" s="20"/>
      <c r="B82" s="21"/>
      <c r="C82" s="21"/>
      <c r="D82" s="21"/>
      <c r="E82" s="21"/>
      <c r="F82" s="21"/>
      <c r="G82" s="21"/>
      <c r="H82" s="21"/>
      <c r="I82" s="21"/>
      <c r="J82" s="21"/>
      <c r="K82" s="21"/>
      <c r="L82" s="21"/>
      <c r="M82" s="21"/>
      <c r="N82" s="21"/>
      <c r="O82" s="21"/>
      <c r="P82" s="21"/>
      <c r="Q82" s="21"/>
      <c r="R82" s="21"/>
      <c r="S82" s="79"/>
      <c r="T82" s="21"/>
      <c r="U82" s="21"/>
      <c r="V82" s="21"/>
      <c r="W82" s="21"/>
      <c r="X82" s="21"/>
      <c r="Y82" s="21"/>
      <c r="Z82" s="21"/>
      <c r="AA82" s="21"/>
      <c r="AB82" s="21"/>
      <c r="AC82" s="21"/>
      <c r="AD82" s="21"/>
      <c r="AE82" s="21"/>
      <c r="AF82" s="21"/>
      <c r="AG82" s="21"/>
      <c r="AH82" s="21"/>
      <c r="AI82" s="21"/>
      <c r="AJ82" s="21"/>
      <c r="AK82" s="21"/>
      <c r="AL82" s="79"/>
    </row>
    <row r="83" spans="1:38" ht="12.75" customHeight="1">
      <c r="A83" s="20"/>
      <c r="B83" s="21"/>
      <c r="C83" s="21"/>
      <c r="D83" s="21"/>
      <c r="E83" s="21"/>
      <c r="F83" s="21"/>
      <c r="G83" s="21"/>
      <c r="H83" s="21"/>
      <c r="I83" s="21"/>
      <c r="J83" s="21"/>
      <c r="K83" s="21"/>
      <c r="L83" s="21"/>
      <c r="M83" s="21"/>
      <c r="N83" s="21"/>
      <c r="O83" s="21"/>
      <c r="P83" s="21"/>
      <c r="Q83" s="21"/>
      <c r="R83" s="21"/>
      <c r="S83" s="79"/>
      <c r="T83" s="21"/>
      <c r="U83" s="21"/>
      <c r="V83" s="21"/>
      <c r="W83" s="21"/>
      <c r="X83" s="21"/>
      <c r="Y83" s="21"/>
      <c r="Z83" s="21"/>
      <c r="AA83" s="21"/>
      <c r="AB83" s="21"/>
      <c r="AC83" s="21"/>
      <c r="AD83" s="21"/>
      <c r="AE83" s="21"/>
      <c r="AF83" s="21"/>
      <c r="AG83" s="21"/>
      <c r="AH83" s="21"/>
      <c r="AI83" s="21"/>
      <c r="AJ83" s="21"/>
      <c r="AK83" s="21"/>
      <c r="AL83" s="79"/>
    </row>
    <row r="84" spans="1:38" ht="12.75" customHeight="1">
      <c r="A84" s="20"/>
      <c r="B84" s="21"/>
      <c r="C84" s="21"/>
      <c r="D84" s="21"/>
      <c r="E84" s="21"/>
      <c r="F84" s="21"/>
      <c r="G84" s="21"/>
      <c r="H84" s="21"/>
      <c r="I84" s="21"/>
      <c r="J84" s="21"/>
      <c r="K84" s="21"/>
      <c r="L84" s="21"/>
      <c r="M84" s="21"/>
      <c r="N84" s="21"/>
      <c r="O84" s="21"/>
      <c r="P84" s="21"/>
      <c r="Q84" s="21"/>
      <c r="R84" s="21"/>
      <c r="S84" s="79"/>
      <c r="T84" s="21"/>
      <c r="U84" s="21"/>
      <c r="V84" s="21"/>
      <c r="W84" s="21"/>
      <c r="X84" s="21"/>
      <c r="Y84" s="21"/>
      <c r="Z84" s="21"/>
      <c r="AA84" s="21"/>
      <c r="AB84" s="21"/>
      <c r="AC84" s="21"/>
      <c r="AD84" s="21"/>
      <c r="AE84" s="21"/>
      <c r="AF84" s="21"/>
      <c r="AG84" s="21"/>
      <c r="AH84" s="21"/>
      <c r="AI84" s="21"/>
      <c r="AJ84" s="21"/>
      <c r="AK84" s="21"/>
      <c r="AL84" s="79"/>
    </row>
    <row r="85" spans="1:38" ht="12.75" customHeight="1">
      <c r="A85" s="20"/>
      <c r="B85" s="21"/>
      <c r="C85" s="21"/>
      <c r="D85" s="21"/>
      <c r="E85" s="21"/>
      <c r="F85" s="21"/>
      <c r="G85" s="21"/>
      <c r="H85" s="21"/>
      <c r="I85" s="21"/>
      <c r="J85" s="21"/>
      <c r="K85" s="21"/>
      <c r="L85" s="21"/>
      <c r="M85" s="21"/>
      <c r="N85" s="21"/>
      <c r="O85" s="21"/>
      <c r="P85" s="21"/>
      <c r="Q85" s="21"/>
      <c r="R85" s="21"/>
      <c r="S85" s="79"/>
      <c r="T85" s="21"/>
      <c r="U85" s="21"/>
      <c r="V85" s="21"/>
      <c r="W85" s="21"/>
      <c r="X85" s="21"/>
      <c r="Y85" s="21"/>
      <c r="Z85" s="21"/>
      <c r="AA85" s="21"/>
      <c r="AB85" s="21"/>
      <c r="AC85" s="21"/>
      <c r="AD85" s="21"/>
      <c r="AE85" s="21"/>
      <c r="AF85" s="21"/>
      <c r="AG85" s="21"/>
      <c r="AH85" s="21"/>
      <c r="AI85" s="21"/>
      <c r="AJ85" s="21"/>
      <c r="AK85" s="21"/>
      <c r="AL85" s="79"/>
    </row>
    <row r="86" spans="1:38" ht="12.75" customHeight="1">
      <c r="A86" s="20"/>
      <c r="B86" s="21"/>
      <c r="C86" s="21"/>
      <c r="D86" s="21"/>
      <c r="E86" s="21"/>
      <c r="F86" s="21"/>
      <c r="G86" s="21"/>
      <c r="H86" s="21"/>
      <c r="I86" s="21"/>
      <c r="J86" s="21"/>
      <c r="K86" s="21"/>
      <c r="L86" s="21"/>
      <c r="M86" s="21"/>
      <c r="N86" s="21"/>
      <c r="O86" s="21"/>
      <c r="P86" s="21"/>
      <c r="Q86" s="21"/>
      <c r="R86" s="21"/>
      <c r="S86" s="79"/>
      <c r="T86" s="21"/>
      <c r="U86" s="21"/>
      <c r="V86" s="21"/>
      <c r="W86" s="21"/>
      <c r="X86" s="21"/>
      <c r="Y86" s="21"/>
      <c r="Z86" s="21"/>
      <c r="AA86" s="21"/>
      <c r="AB86" s="21"/>
      <c r="AC86" s="21"/>
      <c r="AD86" s="21"/>
      <c r="AE86" s="21"/>
      <c r="AF86" s="21"/>
      <c r="AG86" s="21"/>
      <c r="AH86" s="21"/>
      <c r="AI86" s="21"/>
      <c r="AJ86" s="21"/>
      <c r="AK86" s="21"/>
      <c r="AL86" s="79"/>
    </row>
    <row r="87" spans="1:38" ht="12.75" customHeight="1">
      <c r="A87" s="20"/>
      <c r="B87" s="21"/>
      <c r="C87" s="21"/>
      <c r="D87" s="21"/>
      <c r="E87" s="21"/>
      <c r="F87" s="21"/>
      <c r="G87" s="21"/>
      <c r="H87" s="21"/>
      <c r="I87" s="21"/>
      <c r="J87" s="21"/>
      <c r="K87" s="21"/>
      <c r="L87" s="21"/>
      <c r="M87" s="21"/>
      <c r="N87" s="21"/>
      <c r="O87" s="21"/>
      <c r="P87" s="21"/>
      <c r="Q87" s="21"/>
      <c r="R87" s="21"/>
      <c r="S87" s="79"/>
      <c r="T87" s="21"/>
      <c r="U87" s="21"/>
      <c r="V87" s="21"/>
      <c r="W87" s="21"/>
      <c r="X87" s="21"/>
      <c r="Y87" s="21"/>
      <c r="Z87" s="21"/>
      <c r="AA87" s="21"/>
      <c r="AB87" s="21"/>
      <c r="AC87" s="21"/>
      <c r="AD87" s="21"/>
      <c r="AE87" s="21"/>
      <c r="AF87" s="21"/>
      <c r="AG87" s="21"/>
      <c r="AH87" s="21"/>
      <c r="AI87" s="21"/>
      <c r="AJ87" s="21"/>
      <c r="AK87" s="21"/>
      <c r="AL87" s="79"/>
    </row>
    <row r="88" spans="1:38" ht="12.75" customHeight="1">
      <c r="A88" s="20"/>
      <c r="B88" s="21"/>
      <c r="C88" s="21"/>
      <c r="D88" s="21"/>
      <c r="E88" s="21"/>
      <c r="F88" s="21"/>
      <c r="G88" s="21"/>
      <c r="H88" s="21"/>
      <c r="I88" s="21"/>
      <c r="J88" s="21"/>
      <c r="K88" s="21"/>
      <c r="L88" s="21"/>
      <c r="M88" s="21"/>
      <c r="N88" s="21"/>
      <c r="O88" s="21"/>
      <c r="P88" s="21"/>
      <c r="Q88" s="21"/>
      <c r="R88" s="21"/>
      <c r="S88" s="79"/>
      <c r="T88" s="21"/>
      <c r="U88" s="21"/>
      <c r="V88" s="21"/>
      <c r="W88" s="21"/>
      <c r="X88" s="21"/>
      <c r="Y88" s="21"/>
      <c r="Z88" s="21"/>
      <c r="AA88" s="21"/>
      <c r="AB88" s="21"/>
      <c r="AC88" s="21"/>
      <c r="AD88" s="21"/>
      <c r="AE88" s="21"/>
      <c r="AF88" s="21"/>
      <c r="AG88" s="21"/>
      <c r="AH88" s="21"/>
      <c r="AI88" s="21"/>
      <c r="AJ88" s="21"/>
      <c r="AK88" s="21"/>
      <c r="AL88" s="79"/>
    </row>
    <row r="89" spans="1:38" ht="12.75" customHeight="1">
      <c r="A89" s="20"/>
      <c r="B89" s="21"/>
      <c r="C89" s="21"/>
      <c r="D89" s="21"/>
      <c r="E89" s="21"/>
      <c r="F89" s="21"/>
      <c r="G89" s="21"/>
      <c r="H89" s="21"/>
      <c r="I89" s="21"/>
      <c r="J89" s="21"/>
      <c r="K89" s="21"/>
      <c r="L89" s="21"/>
      <c r="M89" s="21"/>
      <c r="N89" s="21"/>
      <c r="O89" s="21"/>
      <c r="P89" s="21"/>
      <c r="Q89" s="21"/>
      <c r="R89" s="21"/>
      <c r="S89" s="79"/>
      <c r="T89" s="21"/>
      <c r="U89" s="21"/>
      <c r="V89" s="21"/>
      <c r="W89" s="21"/>
      <c r="X89" s="21"/>
      <c r="Y89" s="21"/>
      <c r="Z89" s="21"/>
      <c r="AA89" s="21"/>
      <c r="AB89" s="21"/>
      <c r="AC89" s="21"/>
      <c r="AD89" s="21"/>
      <c r="AE89" s="21"/>
      <c r="AF89" s="21"/>
      <c r="AG89" s="21"/>
      <c r="AH89" s="21"/>
      <c r="AI89" s="21"/>
      <c r="AJ89" s="21"/>
      <c r="AK89" s="21"/>
      <c r="AL89" s="79"/>
    </row>
    <row r="90" spans="1:38" ht="12.75" customHeight="1">
      <c r="A90" s="20"/>
      <c r="B90" s="21"/>
      <c r="C90" s="21"/>
      <c r="D90" s="21"/>
      <c r="E90" s="21"/>
      <c r="F90" s="21"/>
      <c r="G90" s="21"/>
      <c r="H90" s="21"/>
      <c r="I90" s="21"/>
      <c r="J90" s="21"/>
      <c r="K90" s="21"/>
      <c r="L90" s="21"/>
      <c r="M90" s="21"/>
      <c r="N90" s="21"/>
      <c r="O90" s="21"/>
      <c r="P90" s="21"/>
      <c r="Q90" s="21"/>
      <c r="R90" s="21"/>
      <c r="S90" s="79"/>
      <c r="T90" s="21"/>
      <c r="U90" s="21"/>
      <c r="V90" s="21"/>
      <c r="W90" s="21"/>
      <c r="X90" s="21"/>
      <c r="Y90" s="21"/>
      <c r="Z90" s="21"/>
      <c r="AA90" s="21"/>
      <c r="AB90" s="21"/>
      <c r="AC90" s="21"/>
      <c r="AD90" s="21"/>
      <c r="AE90" s="21"/>
      <c r="AF90" s="21"/>
      <c r="AG90" s="21"/>
      <c r="AH90" s="21"/>
      <c r="AI90" s="21"/>
      <c r="AJ90" s="21"/>
      <c r="AK90" s="21"/>
      <c r="AL90" s="79"/>
    </row>
    <row r="91" spans="1:38" ht="12.75" customHeight="1">
      <c r="A91" s="20"/>
      <c r="B91" s="21"/>
      <c r="C91" s="21"/>
      <c r="D91" s="21"/>
      <c r="E91" s="21"/>
      <c r="F91" s="21"/>
      <c r="G91" s="21"/>
      <c r="H91" s="21"/>
      <c r="I91" s="21"/>
      <c r="J91" s="21"/>
      <c r="K91" s="21"/>
      <c r="L91" s="21"/>
      <c r="M91" s="21"/>
      <c r="N91" s="21"/>
      <c r="O91" s="21"/>
      <c r="P91" s="21"/>
      <c r="Q91" s="21"/>
      <c r="R91" s="21"/>
      <c r="S91" s="79"/>
      <c r="T91" s="21"/>
      <c r="U91" s="21"/>
      <c r="V91" s="21"/>
      <c r="W91" s="21"/>
      <c r="X91" s="21"/>
      <c r="Y91" s="21"/>
      <c r="Z91" s="21"/>
      <c r="AA91" s="21"/>
      <c r="AB91" s="21"/>
      <c r="AC91" s="21"/>
      <c r="AD91" s="21"/>
      <c r="AE91" s="21"/>
      <c r="AF91" s="21"/>
      <c r="AG91" s="21"/>
      <c r="AH91" s="21"/>
      <c r="AI91" s="21"/>
      <c r="AJ91" s="21"/>
      <c r="AK91" s="21"/>
      <c r="AL91" s="79"/>
    </row>
    <row r="92" spans="1:38" ht="12.75" customHeight="1">
      <c r="A92" s="20"/>
      <c r="B92" s="21"/>
      <c r="C92" s="21"/>
      <c r="D92" s="21"/>
      <c r="E92" s="21"/>
      <c r="F92" s="21"/>
      <c r="G92" s="21"/>
      <c r="H92" s="21"/>
      <c r="I92" s="21"/>
      <c r="J92" s="21"/>
      <c r="K92" s="21"/>
      <c r="L92" s="21"/>
      <c r="M92" s="21"/>
      <c r="N92" s="21"/>
      <c r="O92" s="21"/>
      <c r="P92" s="21"/>
      <c r="Q92" s="21"/>
      <c r="R92" s="21"/>
      <c r="S92" s="79"/>
      <c r="T92" s="21"/>
      <c r="U92" s="21"/>
      <c r="V92" s="21"/>
      <c r="W92" s="21"/>
      <c r="X92" s="21"/>
      <c r="Y92" s="21"/>
      <c r="Z92" s="21"/>
      <c r="AA92" s="21"/>
      <c r="AB92" s="21"/>
      <c r="AC92" s="21"/>
      <c r="AD92" s="21"/>
      <c r="AE92" s="21"/>
      <c r="AF92" s="21"/>
      <c r="AG92" s="21"/>
      <c r="AH92" s="21"/>
      <c r="AI92" s="21"/>
      <c r="AJ92" s="21"/>
      <c r="AK92" s="21"/>
      <c r="AL92" s="79"/>
    </row>
    <row r="93" spans="1:38" ht="12.75" customHeight="1">
      <c r="A93" s="20"/>
      <c r="B93" s="21"/>
      <c r="C93" s="21"/>
      <c r="D93" s="21"/>
      <c r="E93" s="21"/>
      <c r="F93" s="21"/>
      <c r="G93" s="21"/>
      <c r="H93" s="21"/>
      <c r="I93" s="21"/>
      <c r="J93" s="21"/>
      <c r="K93" s="21"/>
      <c r="L93" s="21"/>
      <c r="M93" s="21"/>
      <c r="N93" s="21"/>
      <c r="O93" s="21"/>
      <c r="P93" s="21"/>
      <c r="Q93" s="21"/>
      <c r="R93" s="21"/>
      <c r="S93" s="79"/>
      <c r="T93" s="21"/>
      <c r="U93" s="21"/>
      <c r="V93" s="21"/>
      <c r="W93" s="21"/>
      <c r="X93" s="21"/>
      <c r="Y93" s="21"/>
      <c r="Z93" s="21"/>
      <c r="AA93" s="21"/>
      <c r="AB93" s="21"/>
      <c r="AC93" s="21"/>
      <c r="AD93" s="21"/>
      <c r="AE93" s="21"/>
      <c r="AF93" s="21"/>
      <c r="AG93" s="21"/>
      <c r="AH93" s="21"/>
      <c r="AI93" s="21"/>
      <c r="AJ93" s="21"/>
      <c r="AK93" s="21"/>
      <c r="AL93" s="79"/>
    </row>
    <row r="94" spans="1:38" ht="12.75" customHeight="1">
      <c r="A94" s="20"/>
      <c r="B94" s="21"/>
      <c r="C94" s="21"/>
      <c r="D94" s="21"/>
      <c r="E94" s="21"/>
      <c r="F94" s="21"/>
      <c r="G94" s="21"/>
      <c r="H94" s="21"/>
      <c r="I94" s="21"/>
      <c r="J94" s="21"/>
      <c r="K94" s="21"/>
      <c r="L94" s="21"/>
      <c r="M94" s="21"/>
      <c r="N94" s="21"/>
      <c r="O94" s="21"/>
      <c r="P94" s="21"/>
      <c r="Q94" s="21"/>
      <c r="R94" s="21"/>
      <c r="S94" s="79"/>
      <c r="T94" s="21"/>
      <c r="U94" s="21"/>
      <c r="V94" s="21"/>
      <c r="W94" s="21"/>
      <c r="X94" s="21"/>
      <c r="Y94" s="21"/>
      <c r="Z94" s="21"/>
      <c r="AA94" s="21"/>
      <c r="AB94" s="21"/>
      <c r="AC94" s="21"/>
      <c r="AD94" s="21"/>
      <c r="AE94" s="21"/>
      <c r="AF94" s="21"/>
      <c r="AG94" s="21"/>
      <c r="AH94" s="21"/>
      <c r="AI94" s="21"/>
      <c r="AJ94" s="21"/>
      <c r="AK94" s="21"/>
      <c r="AL94" s="79"/>
    </row>
    <row r="95" spans="1:38" ht="12.75" customHeight="1">
      <c r="A95" s="20"/>
      <c r="B95" s="21"/>
      <c r="C95" s="21"/>
      <c r="D95" s="21"/>
      <c r="E95" s="21"/>
      <c r="F95" s="21"/>
      <c r="G95" s="21"/>
      <c r="H95" s="21"/>
      <c r="I95" s="21"/>
      <c r="J95" s="21"/>
      <c r="K95" s="21"/>
      <c r="L95" s="21"/>
      <c r="M95" s="21"/>
      <c r="N95" s="21"/>
      <c r="O95" s="21"/>
      <c r="P95" s="21"/>
      <c r="Q95" s="21"/>
      <c r="R95" s="21"/>
      <c r="S95" s="79"/>
      <c r="T95" s="21"/>
      <c r="U95" s="21"/>
      <c r="V95" s="21"/>
      <c r="W95" s="21"/>
      <c r="X95" s="21"/>
      <c r="Y95" s="21"/>
      <c r="Z95" s="21"/>
      <c r="AA95" s="21"/>
      <c r="AB95" s="21"/>
      <c r="AC95" s="21"/>
      <c r="AD95" s="21"/>
      <c r="AE95" s="21"/>
      <c r="AF95" s="21"/>
      <c r="AG95" s="21"/>
      <c r="AH95" s="21"/>
      <c r="AI95" s="21"/>
      <c r="AJ95" s="21"/>
      <c r="AK95" s="21"/>
      <c r="AL95" s="79"/>
    </row>
    <row r="96" spans="1:38" ht="12.75" customHeight="1">
      <c r="A96" s="20"/>
      <c r="B96" s="21"/>
      <c r="C96" s="21"/>
      <c r="D96" s="21"/>
      <c r="E96" s="21"/>
      <c r="F96" s="21"/>
      <c r="G96" s="21"/>
      <c r="H96" s="21"/>
      <c r="I96" s="21"/>
      <c r="J96" s="21"/>
      <c r="K96" s="21"/>
      <c r="L96" s="21"/>
      <c r="M96" s="21"/>
      <c r="N96" s="21"/>
      <c r="O96" s="21"/>
      <c r="P96" s="21"/>
      <c r="Q96" s="21"/>
      <c r="R96" s="21"/>
      <c r="S96" s="79"/>
      <c r="T96" s="21"/>
      <c r="U96" s="21"/>
      <c r="V96" s="21"/>
      <c r="W96" s="21"/>
      <c r="X96" s="21"/>
      <c r="Y96" s="21"/>
      <c r="Z96" s="21"/>
      <c r="AA96" s="21"/>
      <c r="AB96" s="21"/>
      <c r="AC96" s="21"/>
      <c r="AD96" s="21"/>
      <c r="AE96" s="21"/>
      <c r="AF96" s="21"/>
      <c r="AG96" s="21"/>
      <c r="AH96" s="21"/>
      <c r="AI96" s="21"/>
      <c r="AJ96" s="21"/>
      <c r="AK96" s="21"/>
      <c r="AL96" s="79"/>
    </row>
    <row r="97" spans="1:38" ht="12.75" customHeight="1">
      <c r="A97" s="20"/>
      <c r="B97" s="21"/>
      <c r="C97" s="21"/>
      <c r="D97" s="21"/>
      <c r="E97" s="21"/>
      <c r="F97" s="21"/>
      <c r="G97" s="21"/>
      <c r="H97" s="21"/>
      <c r="I97" s="21"/>
      <c r="J97" s="21"/>
      <c r="K97" s="21"/>
      <c r="L97" s="21"/>
      <c r="M97" s="21"/>
      <c r="N97" s="21"/>
      <c r="O97" s="21"/>
      <c r="P97" s="21"/>
      <c r="Q97" s="21"/>
      <c r="R97" s="21"/>
      <c r="S97" s="79"/>
      <c r="T97" s="21"/>
      <c r="U97" s="21"/>
      <c r="V97" s="21"/>
      <c r="W97" s="21"/>
      <c r="X97" s="21"/>
      <c r="Y97" s="21"/>
      <c r="Z97" s="21"/>
      <c r="AA97" s="21"/>
      <c r="AB97" s="21"/>
      <c r="AC97" s="21"/>
      <c r="AD97" s="21"/>
      <c r="AE97" s="21"/>
      <c r="AF97" s="21"/>
      <c r="AG97" s="21"/>
      <c r="AH97" s="21"/>
      <c r="AI97" s="21"/>
      <c r="AJ97" s="21"/>
      <c r="AK97" s="21"/>
      <c r="AL97" s="79"/>
    </row>
    <row r="98" spans="1:38" ht="12.75" customHeight="1">
      <c r="A98" s="20"/>
      <c r="B98" s="21"/>
      <c r="C98" s="21"/>
      <c r="D98" s="21"/>
      <c r="E98" s="21"/>
      <c r="F98" s="21"/>
      <c r="G98" s="21"/>
      <c r="H98" s="21"/>
      <c r="I98" s="21"/>
      <c r="J98" s="21"/>
      <c r="K98" s="21"/>
      <c r="L98" s="21"/>
      <c r="M98" s="21"/>
      <c r="N98" s="21"/>
      <c r="O98" s="21"/>
      <c r="P98" s="21"/>
      <c r="Q98" s="21"/>
      <c r="R98" s="21"/>
      <c r="S98" s="79"/>
      <c r="T98" s="21"/>
      <c r="U98" s="21"/>
      <c r="V98" s="21"/>
      <c r="W98" s="21"/>
      <c r="X98" s="21"/>
      <c r="Y98" s="21"/>
      <c r="Z98" s="21"/>
      <c r="AA98" s="21"/>
      <c r="AB98" s="21"/>
      <c r="AC98" s="21"/>
      <c r="AD98" s="21"/>
      <c r="AE98" s="21"/>
      <c r="AF98" s="21"/>
      <c r="AG98" s="21"/>
      <c r="AH98" s="21"/>
      <c r="AI98" s="21"/>
      <c r="AJ98" s="21"/>
      <c r="AK98" s="21"/>
      <c r="AL98" s="79"/>
    </row>
    <row r="99" spans="1:38" ht="12.75" customHeight="1">
      <c r="A99" s="20"/>
      <c r="B99" s="21"/>
      <c r="C99" s="21"/>
      <c r="D99" s="21"/>
      <c r="E99" s="21"/>
      <c r="F99" s="21"/>
      <c r="G99" s="21"/>
      <c r="H99" s="21"/>
      <c r="I99" s="21"/>
      <c r="J99" s="21"/>
      <c r="K99" s="21"/>
      <c r="L99" s="21"/>
      <c r="M99" s="21"/>
      <c r="N99" s="21"/>
      <c r="O99" s="21"/>
      <c r="P99" s="21"/>
      <c r="Q99" s="21"/>
      <c r="R99" s="21"/>
      <c r="S99" s="79"/>
      <c r="T99" s="21"/>
      <c r="U99" s="21"/>
      <c r="V99" s="21"/>
      <c r="W99" s="21"/>
      <c r="X99" s="21"/>
      <c r="Y99" s="21"/>
      <c r="Z99" s="21"/>
      <c r="AA99" s="21"/>
      <c r="AB99" s="21"/>
      <c r="AC99" s="21"/>
      <c r="AD99" s="21"/>
      <c r="AE99" s="21"/>
      <c r="AF99" s="21"/>
      <c r="AG99" s="21"/>
      <c r="AH99" s="21"/>
      <c r="AI99" s="21"/>
      <c r="AJ99" s="21"/>
      <c r="AK99" s="21"/>
      <c r="AL99" s="79"/>
    </row>
    <row r="100" spans="1:38" ht="12.75" customHeight="1">
      <c r="A100" s="20"/>
      <c r="B100" s="21"/>
      <c r="C100" s="21"/>
      <c r="D100" s="21"/>
      <c r="E100" s="21"/>
      <c r="F100" s="21"/>
      <c r="G100" s="21"/>
      <c r="H100" s="21"/>
      <c r="I100" s="21"/>
      <c r="J100" s="21"/>
      <c r="K100" s="21"/>
      <c r="L100" s="21"/>
      <c r="M100" s="21"/>
      <c r="N100" s="21"/>
      <c r="O100" s="21"/>
      <c r="P100" s="21"/>
      <c r="Q100" s="21"/>
      <c r="R100" s="21"/>
      <c r="S100" s="79"/>
      <c r="T100" s="21"/>
      <c r="U100" s="21"/>
      <c r="V100" s="21"/>
      <c r="W100" s="21"/>
      <c r="X100" s="21"/>
      <c r="Y100" s="21"/>
      <c r="Z100" s="21"/>
      <c r="AA100" s="21"/>
      <c r="AB100" s="21"/>
      <c r="AC100" s="21"/>
      <c r="AD100" s="21"/>
      <c r="AE100" s="21"/>
      <c r="AF100" s="21"/>
      <c r="AG100" s="21"/>
      <c r="AH100" s="21"/>
      <c r="AI100" s="21"/>
      <c r="AJ100" s="21"/>
      <c r="AK100" s="21"/>
      <c r="AL100" s="79"/>
    </row>
    <row r="101" spans="1:38" ht="12.75" customHeight="1">
      <c r="A101" s="20"/>
      <c r="B101" s="21"/>
      <c r="C101" s="21"/>
      <c r="D101" s="21"/>
      <c r="E101" s="21"/>
      <c r="F101" s="21"/>
      <c r="G101" s="21"/>
      <c r="H101" s="21"/>
      <c r="I101" s="21"/>
      <c r="J101" s="21"/>
      <c r="K101" s="21"/>
      <c r="L101" s="21"/>
      <c r="M101" s="21"/>
      <c r="N101" s="21"/>
      <c r="O101" s="21"/>
      <c r="P101" s="21"/>
      <c r="Q101" s="21"/>
      <c r="R101" s="21"/>
      <c r="S101" s="79"/>
      <c r="T101" s="21"/>
      <c r="U101" s="21"/>
      <c r="V101" s="21"/>
      <c r="W101" s="21"/>
      <c r="X101" s="21"/>
      <c r="Y101" s="21"/>
      <c r="Z101" s="21"/>
      <c r="AA101" s="21"/>
      <c r="AB101" s="21"/>
      <c r="AC101" s="21"/>
      <c r="AD101" s="21"/>
      <c r="AE101" s="21"/>
      <c r="AF101" s="21"/>
      <c r="AG101" s="21"/>
      <c r="AH101" s="21"/>
      <c r="AI101" s="21"/>
      <c r="AJ101" s="21"/>
      <c r="AK101" s="21"/>
      <c r="AL101" s="79"/>
    </row>
    <row r="102" spans="1:38" ht="12.75" customHeight="1">
      <c r="A102" s="20"/>
      <c r="B102" s="21"/>
      <c r="C102" s="21"/>
      <c r="D102" s="21"/>
      <c r="E102" s="21"/>
      <c r="F102" s="21"/>
      <c r="G102" s="21"/>
      <c r="H102" s="21"/>
      <c r="I102" s="21"/>
      <c r="J102" s="21"/>
      <c r="K102" s="21"/>
      <c r="L102" s="21"/>
      <c r="M102" s="21"/>
      <c r="N102" s="21"/>
      <c r="O102" s="21"/>
      <c r="P102" s="21"/>
      <c r="Q102" s="21"/>
      <c r="R102" s="21"/>
      <c r="S102" s="79"/>
      <c r="T102" s="21"/>
      <c r="U102" s="21"/>
      <c r="V102" s="21"/>
      <c r="W102" s="21"/>
      <c r="X102" s="21"/>
      <c r="Y102" s="21"/>
      <c r="Z102" s="21"/>
      <c r="AA102" s="21"/>
      <c r="AB102" s="21"/>
      <c r="AC102" s="21"/>
      <c r="AD102" s="21"/>
      <c r="AE102" s="21"/>
      <c r="AF102" s="21"/>
      <c r="AG102" s="21"/>
      <c r="AH102" s="21"/>
      <c r="AI102" s="21"/>
      <c r="AJ102" s="21"/>
      <c r="AK102" s="21"/>
      <c r="AL102" s="79"/>
    </row>
    <row r="103" spans="1:38" ht="12.75" customHeight="1">
      <c r="A103" s="20"/>
      <c r="B103" s="21"/>
      <c r="C103" s="21"/>
      <c r="D103" s="21"/>
      <c r="E103" s="21"/>
      <c r="F103" s="21"/>
      <c r="G103" s="21"/>
      <c r="H103" s="21"/>
      <c r="I103" s="21"/>
      <c r="J103" s="21"/>
      <c r="K103" s="21"/>
      <c r="L103" s="21"/>
      <c r="M103" s="21"/>
      <c r="N103" s="21"/>
      <c r="O103" s="21"/>
      <c r="P103" s="21"/>
      <c r="Q103" s="21"/>
      <c r="R103" s="21"/>
      <c r="S103" s="79"/>
      <c r="T103" s="21"/>
      <c r="U103" s="21"/>
      <c r="V103" s="21"/>
      <c r="W103" s="21"/>
      <c r="X103" s="21"/>
      <c r="Y103" s="21"/>
      <c r="Z103" s="21"/>
      <c r="AA103" s="21"/>
      <c r="AB103" s="21"/>
      <c r="AC103" s="21"/>
      <c r="AD103" s="21"/>
      <c r="AE103" s="21"/>
      <c r="AF103" s="21"/>
      <c r="AG103" s="21"/>
      <c r="AH103" s="21"/>
      <c r="AI103" s="21"/>
      <c r="AJ103" s="21"/>
      <c r="AK103" s="21"/>
      <c r="AL103" s="79"/>
    </row>
    <row r="104" spans="1:38" ht="12.75" customHeight="1">
      <c r="A104" s="20"/>
      <c r="B104" s="21"/>
      <c r="C104" s="21"/>
      <c r="D104" s="21"/>
      <c r="E104" s="21"/>
      <c r="F104" s="21"/>
      <c r="G104" s="21"/>
      <c r="H104" s="21"/>
      <c r="I104" s="21"/>
      <c r="J104" s="21"/>
      <c r="K104" s="21"/>
      <c r="L104" s="21"/>
      <c r="M104" s="21"/>
      <c r="N104" s="21"/>
      <c r="O104" s="21"/>
      <c r="P104" s="21"/>
      <c r="Q104" s="21"/>
      <c r="R104" s="21"/>
      <c r="S104" s="79"/>
      <c r="T104" s="21"/>
      <c r="U104" s="21"/>
      <c r="V104" s="21"/>
      <c r="W104" s="21"/>
      <c r="X104" s="21"/>
      <c r="Y104" s="21"/>
      <c r="Z104" s="21"/>
      <c r="AA104" s="21"/>
      <c r="AB104" s="21"/>
      <c r="AC104" s="21"/>
      <c r="AD104" s="21"/>
      <c r="AE104" s="21"/>
      <c r="AF104" s="21"/>
      <c r="AG104" s="21"/>
      <c r="AH104" s="21"/>
      <c r="AI104" s="21"/>
      <c r="AJ104" s="21"/>
      <c r="AK104" s="21"/>
      <c r="AL104" s="79"/>
    </row>
    <row r="105" spans="1:38" ht="12.75" customHeight="1">
      <c r="A105" s="20"/>
      <c r="B105" s="21"/>
      <c r="C105" s="21"/>
      <c r="D105" s="21"/>
      <c r="E105" s="21"/>
      <c r="F105" s="21"/>
      <c r="G105" s="21"/>
      <c r="H105" s="21"/>
      <c r="I105" s="21"/>
      <c r="J105" s="21"/>
      <c r="K105" s="21"/>
      <c r="L105" s="21"/>
      <c r="M105" s="21"/>
      <c r="N105" s="21"/>
      <c r="O105" s="21"/>
      <c r="P105" s="21"/>
      <c r="Q105" s="21"/>
      <c r="R105" s="21"/>
      <c r="S105" s="79"/>
      <c r="T105" s="21"/>
      <c r="U105" s="21"/>
      <c r="V105" s="21"/>
      <c r="W105" s="21"/>
      <c r="X105" s="21"/>
      <c r="Y105" s="21"/>
      <c r="Z105" s="21"/>
      <c r="AA105" s="21"/>
      <c r="AB105" s="21"/>
      <c r="AC105" s="21"/>
      <c r="AD105" s="21"/>
      <c r="AE105" s="21"/>
      <c r="AF105" s="21"/>
      <c r="AG105" s="21"/>
      <c r="AH105" s="21"/>
      <c r="AI105" s="21"/>
      <c r="AJ105" s="21"/>
      <c r="AK105" s="21"/>
      <c r="AL105" s="79"/>
    </row>
    <row r="106" spans="1:38" ht="12.75" customHeight="1">
      <c r="A106" s="20"/>
      <c r="B106" s="21"/>
      <c r="C106" s="21"/>
      <c r="D106" s="21"/>
      <c r="E106" s="21"/>
      <c r="F106" s="21"/>
      <c r="G106" s="21"/>
      <c r="H106" s="21"/>
      <c r="I106" s="21"/>
      <c r="J106" s="21"/>
      <c r="K106" s="21"/>
      <c r="L106" s="21"/>
      <c r="M106" s="21"/>
      <c r="N106" s="21"/>
      <c r="O106" s="21"/>
      <c r="P106" s="21"/>
      <c r="Q106" s="21"/>
      <c r="R106" s="21"/>
      <c r="S106" s="79"/>
      <c r="T106" s="21"/>
      <c r="U106" s="21"/>
      <c r="V106" s="21"/>
      <c r="W106" s="21"/>
      <c r="X106" s="21"/>
      <c r="Y106" s="21"/>
      <c r="Z106" s="21"/>
      <c r="AA106" s="21"/>
      <c r="AB106" s="21"/>
      <c r="AC106" s="21"/>
      <c r="AD106" s="21"/>
      <c r="AE106" s="21"/>
      <c r="AF106" s="21"/>
      <c r="AG106" s="21"/>
      <c r="AH106" s="21"/>
      <c r="AI106" s="21"/>
      <c r="AJ106" s="21"/>
      <c r="AK106" s="21"/>
      <c r="AL106" s="79"/>
    </row>
    <row r="107" spans="1:38" ht="12.75" customHeight="1">
      <c r="A107" s="20"/>
      <c r="B107" s="21"/>
      <c r="C107" s="21"/>
      <c r="D107" s="21"/>
      <c r="E107" s="21"/>
      <c r="F107" s="21"/>
      <c r="G107" s="21"/>
      <c r="H107" s="21"/>
      <c r="I107" s="21"/>
      <c r="J107" s="21"/>
      <c r="K107" s="21"/>
      <c r="L107" s="21"/>
      <c r="M107" s="21"/>
      <c r="N107" s="21"/>
      <c r="O107" s="21"/>
      <c r="P107" s="21"/>
      <c r="Q107" s="21"/>
      <c r="R107" s="21"/>
      <c r="S107" s="79"/>
      <c r="T107" s="21"/>
      <c r="U107" s="21"/>
      <c r="V107" s="21"/>
      <c r="W107" s="21"/>
      <c r="X107" s="21"/>
      <c r="Y107" s="21"/>
      <c r="Z107" s="21"/>
      <c r="AA107" s="21"/>
      <c r="AB107" s="21"/>
      <c r="AC107" s="21"/>
      <c r="AD107" s="21"/>
      <c r="AE107" s="21"/>
      <c r="AF107" s="21"/>
      <c r="AG107" s="21"/>
      <c r="AH107" s="21"/>
      <c r="AI107" s="21"/>
      <c r="AJ107" s="21"/>
      <c r="AK107" s="21"/>
      <c r="AL107" s="79"/>
    </row>
    <row r="108" spans="1:38" ht="12.75" customHeight="1">
      <c r="A108" s="20"/>
      <c r="B108" s="21"/>
      <c r="C108" s="21"/>
      <c r="D108" s="21"/>
      <c r="E108" s="21"/>
      <c r="F108" s="21"/>
      <c r="G108" s="21"/>
      <c r="H108" s="21"/>
      <c r="I108" s="21"/>
      <c r="J108" s="21"/>
      <c r="K108" s="21"/>
      <c r="L108" s="21"/>
      <c r="M108" s="21"/>
      <c r="N108" s="21"/>
      <c r="O108" s="21"/>
      <c r="P108" s="21"/>
      <c r="Q108" s="21"/>
      <c r="R108" s="21"/>
      <c r="S108" s="79"/>
      <c r="T108" s="21"/>
      <c r="U108" s="21"/>
      <c r="V108" s="21"/>
      <c r="W108" s="21"/>
      <c r="X108" s="21"/>
      <c r="Y108" s="21"/>
      <c r="Z108" s="21"/>
      <c r="AA108" s="21"/>
      <c r="AB108" s="21"/>
      <c r="AC108" s="21"/>
      <c r="AD108" s="21"/>
      <c r="AE108" s="21"/>
      <c r="AF108" s="21"/>
      <c r="AG108" s="21"/>
      <c r="AH108" s="21"/>
      <c r="AI108" s="21"/>
      <c r="AJ108" s="21"/>
      <c r="AK108" s="21"/>
      <c r="AL108" s="79"/>
    </row>
    <row r="109" spans="1:38" ht="12.75" customHeight="1">
      <c r="A109" s="20"/>
      <c r="B109" s="21"/>
      <c r="C109" s="21"/>
      <c r="D109" s="21"/>
      <c r="E109" s="21"/>
      <c r="F109" s="21"/>
      <c r="G109" s="21"/>
      <c r="H109" s="21"/>
      <c r="I109" s="21"/>
      <c r="J109" s="21"/>
      <c r="K109" s="21"/>
      <c r="L109" s="21"/>
      <c r="M109" s="21"/>
      <c r="N109" s="21"/>
      <c r="O109" s="21"/>
      <c r="P109" s="21"/>
      <c r="Q109" s="21"/>
      <c r="R109" s="21"/>
      <c r="S109" s="79"/>
      <c r="T109" s="21"/>
      <c r="U109" s="21"/>
      <c r="V109" s="21"/>
      <c r="W109" s="21"/>
      <c r="X109" s="21"/>
      <c r="Y109" s="21"/>
      <c r="Z109" s="21"/>
      <c r="AA109" s="21"/>
      <c r="AB109" s="21"/>
      <c r="AC109" s="21"/>
      <c r="AD109" s="21"/>
      <c r="AE109" s="21"/>
      <c r="AF109" s="21"/>
      <c r="AG109" s="21"/>
      <c r="AH109" s="21"/>
      <c r="AI109" s="21"/>
      <c r="AJ109" s="21"/>
      <c r="AK109" s="21"/>
      <c r="AL109" s="79"/>
    </row>
    <row r="110" spans="1:38" ht="12.75" customHeight="1">
      <c r="A110" s="20"/>
      <c r="B110" s="21"/>
      <c r="C110" s="21"/>
      <c r="D110" s="21"/>
      <c r="E110" s="21"/>
      <c r="F110" s="21"/>
      <c r="G110" s="21"/>
      <c r="H110" s="21"/>
      <c r="I110" s="21"/>
      <c r="J110" s="21"/>
      <c r="K110" s="21"/>
      <c r="L110" s="21"/>
      <c r="M110" s="21"/>
      <c r="N110" s="21"/>
      <c r="O110" s="21"/>
      <c r="P110" s="21"/>
      <c r="Q110" s="21"/>
      <c r="R110" s="21"/>
      <c r="S110" s="79"/>
      <c r="T110" s="21"/>
      <c r="U110" s="21"/>
      <c r="V110" s="21"/>
      <c r="W110" s="21"/>
      <c r="X110" s="21"/>
      <c r="Y110" s="21"/>
      <c r="Z110" s="21"/>
      <c r="AA110" s="21"/>
      <c r="AB110" s="21"/>
      <c r="AC110" s="21"/>
      <c r="AD110" s="21"/>
      <c r="AE110" s="21"/>
      <c r="AF110" s="21"/>
      <c r="AG110" s="21"/>
      <c r="AH110" s="21"/>
      <c r="AI110" s="21"/>
      <c r="AJ110" s="21"/>
      <c r="AK110" s="21"/>
      <c r="AL110" s="79"/>
    </row>
    <row r="111" spans="1:38" ht="12.75" customHeight="1">
      <c r="A111" s="20"/>
      <c r="B111" s="21"/>
      <c r="C111" s="21"/>
      <c r="D111" s="21"/>
      <c r="E111" s="21"/>
      <c r="F111" s="21"/>
      <c r="G111" s="21"/>
      <c r="H111" s="21"/>
      <c r="I111" s="21"/>
      <c r="J111" s="21"/>
      <c r="K111" s="21"/>
      <c r="L111" s="21"/>
      <c r="M111" s="21"/>
      <c r="N111" s="21"/>
      <c r="O111" s="21"/>
      <c r="P111" s="21"/>
      <c r="Q111" s="21"/>
      <c r="R111" s="21"/>
      <c r="S111" s="79"/>
      <c r="T111" s="21"/>
      <c r="U111" s="21"/>
      <c r="V111" s="21"/>
      <c r="W111" s="21"/>
      <c r="X111" s="21"/>
      <c r="Y111" s="21"/>
      <c r="Z111" s="21"/>
      <c r="AA111" s="21"/>
      <c r="AB111" s="21"/>
      <c r="AC111" s="21"/>
      <c r="AD111" s="21"/>
      <c r="AE111" s="21"/>
      <c r="AF111" s="21"/>
      <c r="AG111" s="21"/>
      <c r="AH111" s="21"/>
      <c r="AI111" s="21"/>
      <c r="AJ111" s="21"/>
      <c r="AK111" s="21"/>
      <c r="AL111" s="79"/>
    </row>
    <row r="112" spans="1:38" ht="12.75" customHeight="1">
      <c r="A112" s="20"/>
      <c r="B112" s="21"/>
      <c r="C112" s="21"/>
      <c r="D112" s="21"/>
      <c r="E112" s="21"/>
      <c r="F112" s="21"/>
      <c r="G112" s="21"/>
      <c r="H112" s="21"/>
      <c r="I112" s="21"/>
      <c r="J112" s="21"/>
      <c r="K112" s="21"/>
      <c r="L112" s="21"/>
      <c r="M112" s="21"/>
      <c r="N112" s="21"/>
      <c r="O112" s="21"/>
      <c r="P112" s="21"/>
      <c r="Q112" s="21"/>
      <c r="R112" s="21"/>
      <c r="S112" s="79"/>
      <c r="T112" s="21"/>
      <c r="U112" s="21"/>
      <c r="V112" s="21"/>
      <c r="W112" s="21"/>
      <c r="X112" s="21"/>
      <c r="Y112" s="21"/>
      <c r="Z112" s="21"/>
      <c r="AA112" s="21"/>
      <c r="AB112" s="21"/>
      <c r="AC112" s="21"/>
      <c r="AD112" s="21"/>
      <c r="AE112" s="21"/>
      <c r="AF112" s="21"/>
      <c r="AG112" s="21"/>
      <c r="AH112" s="21"/>
      <c r="AI112" s="21"/>
      <c r="AJ112" s="21"/>
      <c r="AK112" s="21"/>
      <c r="AL112" s="79"/>
    </row>
    <row r="113" spans="1:38" ht="12.75" customHeight="1">
      <c r="A113" s="20"/>
      <c r="B113" s="21"/>
      <c r="C113" s="21"/>
      <c r="D113" s="21"/>
      <c r="E113" s="21"/>
      <c r="F113" s="21"/>
      <c r="G113" s="21"/>
      <c r="H113" s="21"/>
      <c r="I113" s="21"/>
      <c r="J113" s="21"/>
      <c r="K113" s="21"/>
      <c r="L113" s="21"/>
      <c r="M113" s="21"/>
      <c r="N113" s="21"/>
      <c r="O113" s="21"/>
      <c r="P113" s="21"/>
      <c r="Q113" s="21"/>
      <c r="R113" s="21"/>
      <c r="S113" s="79"/>
      <c r="T113" s="21"/>
      <c r="U113" s="21"/>
      <c r="V113" s="21"/>
      <c r="W113" s="21"/>
      <c r="X113" s="21"/>
      <c r="Y113" s="21"/>
      <c r="Z113" s="21"/>
      <c r="AA113" s="21"/>
      <c r="AB113" s="21"/>
      <c r="AC113" s="21"/>
      <c r="AD113" s="21"/>
      <c r="AE113" s="21"/>
      <c r="AF113" s="21"/>
      <c r="AG113" s="21"/>
      <c r="AH113" s="21"/>
      <c r="AI113" s="21"/>
      <c r="AJ113" s="21"/>
      <c r="AK113" s="21"/>
      <c r="AL113" s="79"/>
    </row>
    <row r="114" spans="1:38" ht="12.75" customHeight="1">
      <c r="A114" s="20"/>
      <c r="B114" s="21"/>
      <c r="C114" s="21"/>
      <c r="D114" s="21"/>
      <c r="E114" s="21"/>
      <c r="F114" s="21"/>
      <c r="G114" s="21"/>
      <c r="H114" s="21"/>
      <c r="I114" s="21"/>
      <c r="J114" s="21"/>
      <c r="K114" s="21"/>
      <c r="L114" s="21"/>
      <c r="M114" s="21"/>
      <c r="N114" s="21"/>
      <c r="O114" s="21"/>
      <c r="P114" s="21"/>
      <c r="Q114" s="21"/>
      <c r="R114" s="21"/>
      <c r="S114" s="79"/>
      <c r="T114" s="21"/>
      <c r="U114" s="21"/>
      <c r="V114" s="21"/>
      <c r="W114" s="21"/>
      <c r="X114" s="21"/>
      <c r="Y114" s="21"/>
      <c r="Z114" s="21"/>
      <c r="AA114" s="21"/>
      <c r="AB114" s="21"/>
      <c r="AC114" s="21"/>
      <c r="AD114" s="21"/>
      <c r="AE114" s="21"/>
      <c r="AF114" s="21"/>
      <c r="AG114" s="21"/>
      <c r="AH114" s="21"/>
      <c r="AI114" s="21"/>
      <c r="AJ114" s="21"/>
      <c r="AK114" s="21"/>
      <c r="AL114" s="79"/>
    </row>
    <row r="115" spans="1:38" ht="12.75" customHeight="1">
      <c r="A115" s="20"/>
      <c r="B115" s="21"/>
      <c r="C115" s="21"/>
      <c r="D115" s="21"/>
      <c r="E115" s="21"/>
      <c r="F115" s="21"/>
      <c r="G115" s="21"/>
      <c r="H115" s="21"/>
      <c r="I115" s="21"/>
      <c r="J115" s="21"/>
      <c r="K115" s="21"/>
      <c r="L115" s="21"/>
      <c r="M115" s="21"/>
      <c r="N115" s="21"/>
      <c r="O115" s="21"/>
      <c r="P115" s="21"/>
      <c r="Q115" s="21"/>
      <c r="R115" s="21"/>
      <c r="S115" s="79"/>
      <c r="T115" s="21"/>
      <c r="U115" s="21"/>
      <c r="V115" s="21"/>
      <c r="W115" s="21"/>
      <c r="X115" s="21"/>
      <c r="Y115" s="21"/>
      <c r="Z115" s="21"/>
      <c r="AA115" s="21"/>
      <c r="AB115" s="21"/>
      <c r="AC115" s="21"/>
      <c r="AD115" s="21"/>
      <c r="AE115" s="21"/>
      <c r="AF115" s="21"/>
      <c r="AG115" s="21"/>
      <c r="AH115" s="21"/>
      <c r="AI115" s="21"/>
      <c r="AJ115" s="21"/>
      <c r="AK115" s="21"/>
      <c r="AL115" s="79"/>
    </row>
    <row r="116" spans="1:38" ht="12.75" customHeight="1">
      <c r="A116" s="20"/>
      <c r="B116" s="21"/>
      <c r="C116" s="21"/>
      <c r="D116" s="21"/>
      <c r="E116" s="21"/>
      <c r="F116" s="21"/>
      <c r="G116" s="21"/>
      <c r="H116" s="21"/>
      <c r="I116" s="21"/>
      <c r="J116" s="21"/>
      <c r="K116" s="21"/>
      <c r="L116" s="21"/>
      <c r="M116" s="21"/>
      <c r="N116" s="21"/>
      <c r="O116" s="21"/>
      <c r="P116" s="21"/>
      <c r="Q116" s="21"/>
      <c r="R116" s="21"/>
      <c r="S116" s="79"/>
      <c r="T116" s="21"/>
      <c r="U116" s="21"/>
      <c r="V116" s="21"/>
      <c r="W116" s="21"/>
      <c r="X116" s="21"/>
      <c r="Y116" s="21"/>
      <c r="Z116" s="21"/>
      <c r="AA116" s="21"/>
      <c r="AB116" s="21"/>
      <c r="AC116" s="21"/>
      <c r="AD116" s="21"/>
      <c r="AE116" s="21"/>
      <c r="AF116" s="21"/>
      <c r="AG116" s="21"/>
      <c r="AH116" s="21"/>
      <c r="AI116" s="21"/>
      <c r="AJ116" s="21"/>
      <c r="AK116" s="21"/>
      <c r="AL116" s="79"/>
    </row>
    <row r="117" spans="1:38" ht="12.75" customHeight="1">
      <c r="A117" s="20"/>
      <c r="B117" s="21"/>
      <c r="C117" s="21"/>
      <c r="D117" s="21"/>
      <c r="E117" s="21"/>
      <c r="F117" s="21"/>
      <c r="G117" s="21"/>
      <c r="H117" s="21"/>
      <c r="I117" s="21"/>
      <c r="J117" s="21"/>
      <c r="K117" s="21"/>
      <c r="L117" s="21"/>
      <c r="M117" s="21"/>
      <c r="N117" s="21"/>
      <c r="O117" s="21"/>
      <c r="P117" s="21"/>
      <c r="Q117" s="21"/>
      <c r="R117" s="21"/>
      <c r="S117" s="79"/>
      <c r="T117" s="21"/>
      <c r="U117" s="21"/>
      <c r="V117" s="21"/>
      <c r="W117" s="21"/>
      <c r="X117" s="21"/>
      <c r="Y117" s="21"/>
      <c r="Z117" s="21"/>
      <c r="AA117" s="21"/>
      <c r="AB117" s="21"/>
      <c r="AC117" s="21"/>
      <c r="AD117" s="21"/>
      <c r="AE117" s="21"/>
      <c r="AF117" s="21"/>
      <c r="AG117" s="21"/>
      <c r="AH117" s="21"/>
      <c r="AI117" s="21"/>
      <c r="AJ117" s="21"/>
      <c r="AK117" s="21"/>
      <c r="AL117" s="79"/>
    </row>
    <row r="118" spans="1:38" ht="12.75" customHeight="1">
      <c r="A118" s="20"/>
      <c r="B118" s="21"/>
      <c r="C118" s="21"/>
      <c r="D118" s="21"/>
      <c r="E118" s="21"/>
      <c r="F118" s="21"/>
      <c r="G118" s="21"/>
      <c r="H118" s="21"/>
      <c r="I118" s="21"/>
      <c r="J118" s="21"/>
      <c r="K118" s="21"/>
      <c r="L118" s="21"/>
      <c r="M118" s="21"/>
      <c r="N118" s="21"/>
      <c r="O118" s="21"/>
      <c r="P118" s="21"/>
      <c r="Q118" s="21"/>
      <c r="R118" s="21"/>
      <c r="S118" s="79"/>
      <c r="T118" s="21"/>
      <c r="U118" s="21"/>
      <c r="V118" s="21"/>
      <c r="W118" s="21"/>
      <c r="X118" s="21"/>
      <c r="Y118" s="21"/>
      <c r="Z118" s="21"/>
      <c r="AA118" s="21"/>
      <c r="AB118" s="21"/>
      <c r="AC118" s="21"/>
      <c r="AD118" s="21"/>
      <c r="AE118" s="21"/>
      <c r="AF118" s="21"/>
      <c r="AG118" s="21"/>
      <c r="AH118" s="21"/>
      <c r="AI118" s="21"/>
      <c r="AJ118" s="21"/>
      <c r="AK118" s="21"/>
      <c r="AL118" s="79"/>
    </row>
    <row r="119" spans="1:38" ht="12.75" customHeight="1">
      <c r="A119" s="20"/>
      <c r="B119" s="21"/>
      <c r="C119" s="21"/>
      <c r="D119" s="21"/>
      <c r="E119" s="21"/>
      <c r="F119" s="21"/>
      <c r="G119" s="21"/>
      <c r="H119" s="21"/>
      <c r="I119" s="21"/>
      <c r="J119" s="21"/>
      <c r="K119" s="21"/>
      <c r="L119" s="21"/>
      <c r="M119" s="21"/>
      <c r="N119" s="21"/>
      <c r="O119" s="21"/>
      <c r="P119" s="21"/>
      <c r="Q119" s="21"/>
      <c r="R119" s="21"/>
      <c r="S119" s="79"/>
      <c r="T119" s="21"/>
      <c r="U119" s="21"/>
      <c r="V119" s="21"/>
      <c r="W119" s="21"/>
      <c r="X119" s="21"/>
      <c r="Y119" s="21"/>
      <c r="Z119" s="21"/>
      <c r="AA119" s="21"/>
      <c r="AB119" s="21"/>
      <c r="AC119" s="21"/>
      <c r="AD119" s="21"/>
      <c r="AE119" s="21"/>
      <c r="AF119" s="21"/>
      <c r="AG119" s="21"/>
      <c r="AH119" s="21"/>
      <c r="AI119" s="21"/>
      <c r="AJ119" s="21"/>
      <c r="AK119" s="21"/>
      <c r="AL119" s="79"/>
    </row>
    <row r="120" spans="1:38" ht="12.75" customHeight="1">
      <c r="A120" s="20"/>
      <c r="B120" s="21"/>
      <c r="C120" s="21"/>
      <c r="D120" s="21"/>
      <c r="E120" s="21"/>
      <c r="F120" s="21"/>
      <c r="G120" s="21"/>
      <c r="H120" s="21"/>
      <c r="I120" s="21"/>
      <c r="J120" s="21"/>
      <c r="K120" s="21"/>
      <c r="L120" s="21"/>
      <c r="M120" s="21"/>
      <c r="N120" s="21"/>
      <c r="O120" s="21"/>
      <c r="P120" s="21"/>
      <c r="Q120" s="21"/>
      <c r="R120" s="21"/>
      <c r="S120" s="79"/>
      <c r="T120" s="21"/>
      <c r="U120" s="21"/>
      <c r="V120" s="21"/>
      <c r="W120" s="21"/>
      <c r="X120" s="21"/>
      <c r="Y120" s="21"/>
      <c r="Z120" s="21"/>
      <c r="AA120" s="21"/>
      <c r="AB120" s="21"/>
      <c r="AC120" s="21"/>
      <c r="AD120" s="21"/>
      <c r="AE120" s="21"/>
      <c r="AF120" s="21"/>
      <c r="AG120" s="21"/>
      <c r="AH120" s="21"/>
      <c r="AI120" s="21"/>
      <c r="AJ120" s="21"/>
      <c r="AK120" s="21"/>
      <c r="AL120" s="79"/>
    </row>
    <row r="121" spans="1:38" ht="12.75" customHeight="1">
      <c r="A121" s="20"/>
      <c r="B121" s="21"/>
      <c r="C121" s="21"/>
      <c r="D121" s="21"/>
      <c r="E121" s="21"/>
      <c r="F121" s="21"/>
      <c r="G121" s="21"/>
      <c r="H121" s="21"/>
      <c r="I121" s="21"/>
      <c r="J121" s="21"/>
      <c r="K121" s="21"/>
      <c r="L121" s="21"/>
      <c r="M121" s="21"/>
      <c r="N121" s="21"/>
      <c r="O121" s="21"/>
      <c r="P121" s="21"/>
      <c r="Q121" s="21"/>
      <c r="R121" s="21"/>
      <c r="S121" s="79"/>
      <c r="T121" s="21"/>
      <c r="U121" s="21"/>
      <c r="V121" s="21"/>
      <c r="W121" s="21"/>
      <c r="X121" s="21"/>
      <c r="Y121" s="21"/>
      <c r="Z121" s="21"/>
      <c r="AA121" s="21"/>
      <c r="AB121" s="21"/>
      <c r="AC121" s="21"/>
      <c r="AD121" s="21"/>
      <c r="AE121" s="21"/>
      <c r="AF121" s="21"/>
      <c r="AG121" s="21"/>
      <c r="AH121" s="21"/>
      <c r="AI121" s="21"/>
      <c r="AJ121" s="21"/>
      <c r="AK121" s="21"/>
      <c r="AL121" s="79"/>
    </row>
    <row r="122" spans="1:38" ht="12.75" customHeight="1">
      <c r="A122" s="20"/>
      <c r="B122" s="21"/>
      <c r="C122" s="21"/>
      <c r="D122" s="21"/>
      <c r="E122" s="21"/>
      <c r="F122" s="21"/>
      <c r="G122" s="21"/>
      <c r="H122" s="21"/>
      <c r="I122" s="21"/>
      <c r="J122" s="21"/>
      <c r="K122" s="21"/>
      <c r="L122" s="21"/>
      <c r="M122" s="21"/>
      <c r="N122" s="21"/>
      <c r="O122" s="21"/>
      <c r="P122" s="21"/>
      <c r="Q122" s="21"/>
      <c r="R122" s="21"/>
      <c r="S122" s="79"/>
      <c r="T122" s="21"/>
      <c r="U122" s="21"/>
      <c r="V122" s="21"/>
      <c r="W122" s="21"/>
      <c r="X122" s="21"/>
      <c r="Y122" s="21"/>
      <c r="Z122" s="21"/>
      <c r="AA122" s="21"/>
      <c r="AB122" s="21"/>
      <c r="AC122" s="21"/>
      <c r="AD122" s="21"/>
      <c r="AE122" s="21"/>
      <c r="AF122" s="21"/>
      <c r="AG122" s="21"/>
      <c r="AH122" s="21"/>
      <c r="AI122" s="21"/>
      <c r="AJ122" s="21"/>
      <c r="AK122" s="21"/>
      <c r="AL122" s="79"/>
    </row>
    <row r="123" spans="1:38" ht="12.75" customHeight="1">
      <c r="A123" s="20"/>
      <c r="B123" s="21"/>
      <c r="C123" s="21"/>
      <c r="D123" s="21"/>
      <c r="E123" s="21"/>
      <c r="F123" s="21"/>
      <c r="G123" s="21"/>
      <c r="H123" s="21"/>
      <c r="I123" s="21"/>
      <c r="J123" s="21"/>
      <c r="K123" s="21"/>
      <c r="L123" s="21"/>
      <c r="M123" s="21"/>
      <c r="N123" s="21"/>
      <c r="O123" s="21"/>
      <c r="P123" s="21"/>
      <c r="Q123" s="21"/>
      <c r="R123" s="21"/>
      <c r="S123" s="79"/>
      <c r="T123" s="21"/>
      <c r="U123" s="21"/>
      <c r="V123" s="21"/>
      <c r="W123" s="21"/>
      <c r="X123" s="21"/>
      <c r="Y123" s="21"/>
      <c r="Z123" s="21"/>
      <c r="AA123" s="21"/>
      <c r="AB123" s="21"/>
      <c r="AC123" s="21"/>
      <c r="AD123" s="21"/>
      <c r="AE123" s="21"/>
      <c r="AF123" s="21"/>
      <c r="AG123" s="21"/>
      <c r="AH123" s="21"/>
      <c r="AI123" s="21"/>
      <c r="AJ123" s="21"/>
      <c r="AK123" s="21"/>
      <c r="AL123" s="79"/>
    </row>
    <row r="124" spans="1:38" ht="12.75" customHeight="1">
      <c r="A124" s="20"/>
      <c r="B124" s="21"/>
      <c r="C124" s="21"/>
      <c r="D124" s="21"/>
      <c r="E124" s="21"/>
      <c r="F124" s="21"/>
      <c r="G124" s="21"/>
      <c r="H124" s="21"/>
      <c r="I124" s="21"/>
      <c r="J124" s="21"/>
      <c r="K124" s="21"/>
      <c r="L124" s="21"/>
      <c r="M124" s="21"/>
      <c r="N124" s="21"/>
      <c r="O124" s="21"/>
      <c r="P124" s="21"/>
      <c r="Q124" s="21"/>
      <c r="R124" s="21"/>
      <c r="S124" s="79"/>
      <c r="T124" s="21"/>
      <c r="U124" s="21"/>
      <c r="V124" s="21"/>
      <c r="W124" s="21"/>
      <c r="X124" s="21"/>
      <c r="Y124" s="21"/>
      <c r="Z124" s="21"/>
      <c r="AA124" s="21"/>
      <c r="AB124" s="21"/>
      <c r="AC124" s="21"/>
      <c r="AD124" s="21"/>
      <c r="AE124" s="21"/>
      <c r="AF124" s="21"/>
      <c r="AG124" s="21"/>
      <c r="AH124" s="21"/>
      <c r="AI124" s="21"/>
      <c r="AJ124" s="21"/>
      <c r="AK124" s="21"/>
      <c r="AL124" s="79"/>
    </row>
    <row r="125" spans="1:38" ht="12.75" customHeight="1">
      <c r="A125" s="20"/>
      <c r="B125" s="21"/>
      <c r="C125" s="21"/>
      <c r="D125" s="21"/>
      <c r="E125" s="21"/>
      <c r="F125" s="21"/>
      <c r="G125" s="21"/>
      <c r="H125" s="21"/>
      <c r="I125" s="21"/>
      <c r="J125" s="21"/>
      <c r="K125" s="21"/>
      <c r="L125" s="21"/>
      <c r="M125" s="21"/>
      <c r="N125" s="21"/>
      <c r="O125" s="21"/>
      <c r="P125" s="21"/>
      <c r="Q125" s="21"/>
      <c r="R125" s="21"/>
      <c r="S125" s="79"/>
      <c r="T125" s="21"/>
      <c r="U125" s="21"/>
      <c r="V125" s="21"/>
      <c r="W125" s="21"/>
      <c r="X125" s="21"/>
      <c r="Y125" s="21"/>
      <c r="Z125" s="21"/>
      <c r="AA125" s="21"/>
      <c r="AB125" s="21"/>
      <c r="AC125" s="21"/>
      <c r="AD125" s="21"/>
      <c r="AE125" s="21"/>
      <c r="AF125" s="21"/>
      <c r="AG125" s="21"/>
      <c r="AH125" s="21"/>
      <c r="AI125" s="21"/>
      <c r="AJ125" s="21"/>
      <c r="AK125" s="21"/>
      <c r="AL125" s="79"/>
    </row>
    <row r="126" spans="1:38" ht="12.75" customHeight="1">
      <c r="A126" s="20"/>
      <c r="B126" s="21"/>
      <c r="C126" s="21"/>
      <c r="D126" s="21"/>
      <c r="E126" s="21"/>
      <c r="F126" s="21"/>
      <c r="G126" s="21"/>
      <c r="H126" s="21"/>
      <c r="I126" s="21"/>
      <c r="J126" s="21"/>
      <c r="K126" s="21"/>
      <c r="L126" s="21"/>
      <c r="M126" s="21"/>
      <c r="N126" s="21"/>
      <c r="O126" s="21"/>
      <c r="P126" s="21"/>
      <c r="Q126" s="21"/>
      <c r="R126" s="21"/>
      <c r="S126" s="79"/>
      <c r="T126" s="21"/>
      <c r="U126" s="21"/>
      <c r="V126" s="21"/>
      <c r="W126" s="21"/>
      <c r="X126" s="21"/>
      <c r="Y126" s="21"/>
      <c r="Z126" s="21"/>
      <c r="AA126" s="21"/>
      <c r="AB126" s="21"/>
      <c r="AC126" s="21"/>
      <c r="AD126" s="21"/>
      <c r="AE126" s="21"/>
      <c r="AF126" s="21"/>
      <c r="AG126" s="21"/>
      <c r="AH126" s="21"/>
      <c r="AI126" s="21"/>
      <c r="AJ126" s="21"/>
      <c r="AK126" s="21"/>
      <c r="AL126" s="79"/>
    </row>
    <row r="127" spans="1:38" ht="12.75" customHeight="1">
      <c r="A127" s="20"/>
      <c r="B127" s="21"/>
      <c r="C127" s="21"/>
      <c r="D127" s="21"/>
      <c r="E127" s="21"/>
      <c r="F127" s="21"/>
      <c r="G127" s="21"/>
      <c r="H127" s="21"/>
      <c r="I127" s="21"/>
      <c r="J127" s="21"/>
      <c r="K127" s="21"/>
      <c r="L127" s="21"/>
      <c r="M127" s="21"/>
      <c r="N127" s="21"/>
      <c r="O127" s="21"/>
      <c r="P127" s="21"/>
      <c r="Q127" s="21"/>
      <c r="R127" s="21"/>
      <c r="S127" s="79"/>
      <c r="T127" s="21"/>
      <c r="U127" s="21"/>
      <c r="V127" s="21"/>
      <c r="W127" s="21"/>
      <c r="X127" s="21"/>
      <c r="Y127" s="21"/>
      <c r="Z127" s="21"/>
      <c r="AA127" s="21"/>
      <c r="AB127" s="21"/>
      <c r="AC127" s="21"/>
      <c r="AD127" s="21"/>
      <c r="AE127" s="21"/>
      <c r="AF127" s="21"/>
      <c r="AG127" s="21"/>
      <c r="AH127" s="21"/>
      <c r="AI127" s="21"/>
      <c r="AJ127" s="21"/>
      <c r="AK127" s="21"/>
      <c r="AL127" s="79"/>
    </row>
    <row r="128" spans="1:38" ht="12.75" customHeight="1">
      <c r="A128" s="20"/>
      <c r="B128" s="21"/>
      <c r="C128" s="21"/>
      <c r="D128" s="21"/>
      <c r="E128" s="21"/>
      <c r="F128" s="21"/>
      <c r="G128" s="21"/>
      <c r="H128" s="21"/>
      <c r="I128" s="21"/>
      <c r="J128" s="21"/>
      <c r="K128" s="21"/>
      <c r="L128" s="21"/>
      <c r="M128" s="21"/>
      <c r="N128" s="21"/>
      <c r="O128" s="21"/>
      <c r="P128" s="21"/>
      <c r="Q128" s="21"/>
      <c r="R128" s="21"/>
      <c r="S128" s="79"/>
      <c r="T128" s="21"/>
      <c r="U128" s="21"/>
      <c r="V128" s="21"/>
      <c r="W128" s="21"/>
      <c r="X128" s="21"/>
      <c r="Y128" s="21"/>
      <c r="Z128" s="21"/>
      <c r="AA128" s="21"/>
      <c r="AB128" s="21"/>
      <c r="AC128" s="21"/>
      <c r="AD128" s="21"/>
      <c r="AE128" s="21"/>
      <c r="AF128" s="21"/>
      <c r="AG128" s="21"/>
      <c r="AH128" s="21"/>
      <c r="AI128" s="21"/>
      <c r="AJ128" s="21"/>
      <c r="AK128" s="21"/>
      <c r="AL128" s="79"/>
    </row>
    <row r="129" spans="1:38" ht="12.75" customHeight="1">
      <c r="A129" s="20"/>
      <c r="B129" s="21"/>
      <c r="C129" s="21"/>
      <c r="D129" s="21"/>
      <c r="E129" s="21"/>
      <c r="F129" s="21"/>
      <c r="G129" s="21"/>
      <c r="H129" s="21"/>
      <c r="I129" s="21"/>
      <c r="J129" s="21"/>
      <c r="K129" s="21"/>
      <c r="L129" s="21"/>
      <c r="M129" s="21"/>
      <c r="N129" s="21"/>
      <c r="O129" s="21"/>
      <c r="P129" s="21"/>
      <c r="Q129" s="21"/>
      <c r="R129" s="21"/>
      <c r="S129" s="79"/>
      <c r="T129" s="21"/>
      <c r="U129" s="21"/>
      <c r="V129" s="21"/>
      <c r="W129" s="21"/>
      <c r="X129" s="21"/>
      <c r="Y129" s="21"/>
      <c r="Z129" s="21"/>
      <c r="AA129" s="21"/>
      <c r="AB129" s="21"/>
      <c r="AC129" s="21"/>
      <c r="AD129" s="21"/>
      <c r="AE129" s="21"/>
      <c r="AF129" s="21"/>
      <c r="AG129" s="21"/>
      <c r="AH129" s="21"/>
      <c r="AI129" s="21"/>
      <c r="AJ129" s="21"/>
      <c r="AK129" s="21"/>
      <c r="AL129" s="79"/>
    </row>
    <row r="130" spans="1:38" ht="12.75" customHeight="1">
      <c r="A130" s="20"/>
      <c r="B130" s="21"/>
      <c r="C130" s="21"/>
      <c r="D130" s="21"/>
      <c r="E130" s="21"/>
      <c r="F130" s="21"/>
      <c r="G130" s="21"/>
      <c r="H130" s="21"/>
      <c r="I130" s="21"/>
      <c r="J130" s="21"/>
      <c r="K130" s="21"/>
      <c r="L130" s="21"/>
      <c r="M130" s="21"/>
      <c r="N130" s="21"/>
      <c r="O130" s="21"/>
      <c r="P130" s="21"/>
      <c r="Q130" s="21"/>
      <c r="R130" s="21"/>
      <c r="S130" s="79"/>
      <c r="T130" s="21"/>
      <c r="U130" s="21"/>
      <c r="V130" s="21"/>
      <c r="W130" s="21"/>
      <c r="X130" s="21"/>
      <c r="Y130" s="21"/>
      <c r="Z130" s="21"/>
      <c r="AA130" s="21"/>
      <c r="AB130" s="21"/>
      <c r="AC130" s="21"/>
      <c r="AD130" s="21"/>
      <c r="AE130" s="21"/>
      <c r="AF130" s="21"/>
      <c r="AG130" s="21"/>
      <c r="AH130" s="21"/>
      <c r="AI130" s="21"/>
      <c r="AJ130" s="21"/>
      <c r="AK130" s="21"/>
      <c r="AL130" s="79"/>
    </row>
    <row r="131" spans="1:38" ht="12.75" customHeight="1">
      <c r="A131" s="20"/>
      <c r="B131" s="21"/>
      <c r="C131" s="21"/>
      <c r="D131" s="21"/>
      <c r="E131" s="21"/>
      <c r="F131" s="21"/>
      <c r="G131" s="21"/>
      <c r="H131" s="21"/>
      <c r="I131" s="21"/>
      <c r="J131" s="21"/>
      <c r="K131" s="21"/>
      <c r="L131" s="21"/>
      <c r="M131" s="21"/>
      <c r="N131" s="21"/>
      <c r="O131" s="21"/>
      <c r="P131" s="21"/>
      <c r="Q131" s="21"/>
      <c r="R131" s="21"/>
      <c r="S131" s="79"/>
      <c r="T131" s="21"/>
      <c r="U131" s="21"/>
      <c r="V131" s="21"/>
      <c r="W131" s="21"/>
      <c r="X131" s="21"/>
      <c r="Y131" s="21"/>
      <c r="Z131" s="21"/>
      <c r="AA131" s="21"/>
      <c r="AB131" s="21"/>
      <c r="AC131" s="21"/>
      <c r="AD131" s="21"/>
      <c r="AE131" s="21"/>
      <c r="AF131" s="21"/>
      <c r="AG131" s="21"/>
      <c r="AH131" s="21"/>
      <c r="AI131" s="21"/>
      <c r="AJ131" s="21"/>
      <c r="AK131" s="21"/>
      <c r="AL131" s="79"/>
    </row>
    <row r="132" spans="1:38" ht="12.75" customHeight="1">
      <c r="A132" s="20"/>
      <c r="B132" s="21"/>
      <c r="C132" s="21"/>
      <c r="D132" s="21"/>
      <c r="E132" s="21"/>
      <c r="F132" s="21"/>
      <c r="G132" s="21"/>
      <c r="H132" s="21"/>
      <c r="I132" s="21"/>
      <c r="J132" s="21"/>
      <c r="K132" s="21"/>
      <c r="L132" s="21"/>
      <c r="M132" s="21"/>
      <c r="N132" s="21"/>
      <c r="O132" s="21"/>
      <c r="P132" s="21"/>
      <c r="Q132" s="21"/>
      <c r="R132" s="21"/>
      <c r="S132" s="79"/>
      <c r="T132" s="21"/>
      <c r="U132" s="21"/>
      <c r="V132" s="21"/>
      <c r="W132" s="21"/>
      <c r="X132" s="21"/>
      <c r="Y132" s="21"/>
      <c r="Z132" s="21"/>
      <c r="AA132" s="21"/>
      <c r="AB132" s="21"/>
      <c r="AC132" s="21"/>
      <c r="AD132" s="21"/>
      <c r="AE132" s="21"/>
      <c r="AF132" s="21"/>
      <c r="AG132" s="21"/>
      <c r="AH132" s="21"/>
      <c r="AI132" s="21"/>
      <c r="AJ132" s="21"/>
      <c r="AK132" s="21"/>
      <c r="AL132" s="79"/>
    </row>
    <row r="133" spans="1:38" ht="12.75" customHeight="1">
      <c r="A133" s="20"/>
      <c r="B133" s="21"/>
      <c r="C133" s="21"/>
      <c r="D133" s="21"/>
      <c r="E133" s="21"/>
      <c r="F133" s="21"/>
      <c r="G133" s="21"/>
      <c r="H133" s="21"/>
      <c r="I133" s="21"/>
      <c r="J133" s="21"/>
      <c r="K133" s="21"/>
      <c r="L133" s="21"/>
      <c r="M133" s="21"/>
      <c r="N133" s="21"/>
      <c r="O133" s="21"/>
      <c r="P133" s="21"/>
      <c r="Q133" s="21"/>
      <c r="R133" s="21"/>
      <c r="S133" s="79"/>
      <c r="T133" s="21"/>
      <c r="U133" s="21"/>
      <c r="V133" s="21"/>
      <c r="W133" s="21"/>
      <c r="X133" s="21"/>
      <c r="Y133" s="21"/>
      <c r="Z133" s="21"/>
      <c r="AA133" s="21"/>
      <c r="AB133" s="21"/>
      <c r="AC133" s="21"/>
      <c r="AD133" s="21"/>
      <c r="AE133" s="21"/>
      <c r="AF133" s="21"/>
      <c r="AG133" s="21"/>
      <c r="AH133" s="21"/>
      <c r="AI133" s="21"/>
      <c r="AJ133" s="21"/>
      <c r="AK133" s="21"/>
      <c r="AL133" s="79"/>
    </row>
    <row r="134" spans="1:38" ht="12.75" customHeight="1">
      <c r="A134" s="20"/>
      <c r="B134" s="21"/>
      <c r="C134" s="21"/>
      <c r="D134" s="21"/>
      <c r="E134" s="21"/>
      <c r="F134" s="21"/>
      <c r="G134" s="21"/>
      <c r="H134" s="21"/>
      <c r="I134" s="21"/>
      <c r="J134" s="21"/>
      <c r="K134" s="21"/>
      <c r="L134" s="21"/>
      <c r="M134" s="21"/>
      <c r="N134" s="21"/>
      <c r="O134" s="21"/>
      <c r="P134" s="21"/>
      <c r="Q134" s="21"/>
      <c r="R134" s="21"/>
      <c r="S134" s="79"/>
      <c r="T134" s="21"/>
      <c r="U134" s="21"/>
      <c r="V134" s="21"/>
      <c r="W134" s="21"/>
      <c r="X134" s="21"/>
      <c r="Y134" s="21"/>
      <c r="Z134" s="21"/>
      <c r="AA134" s="21"/>
      <c r="AB134" s="21"/>
      <c r="AC134" s="21"/>
      <c r="AD134" s="21"/>
      <c r="AE134" s="21"/>
      <c r="AF134" s="21"/>
      <c r="AG134" s="21"/>
      <c r="AH134" s="21"/>
      <c r="AI134" s="21"/>
      <c r="AJ134" s="21"/>
      <c r="AK134" s="21"/>
      <c r="AL134" s="79"/>
    </row>
    <row r="135" spans="1:38" ht="12.75" customHeight="1">
      <c r="A135" s="20"/>
      <c r="B135" s="21"/>
      <c r="C135" s="21"/>
      <c r="D135" s="21"/>
      <c r="E135" s="21"/>
      <c r="F135" s="21"/>
      <c r="G135" s="21"/>
      <c r="H135" s="21"/>
      <c r="I135" s="21"/>
      <c r="J135" s="21"/>
      <c r="K135" s="21"/>
      <c r="L135" s="21"/>
      <c r="M135" s="21"/>
      <c r="N135" s="21"/>
      <c r="O135" s="21"/>
      <c r="P135" s="21"/>
      <c r="Q135" s="21"/>
      <c r="R135" s="21"/>
      <c r="S135" s="79"/>
      <c r="T135" s="21"/>
      <c r="U135" s="21"/>
      <c r="V135" s="21"/>
      <c r="W135" s="21"/>
      <c r="X135" s="21"/>
      <c r="Y135" s="21"/>
      <c r="Z135" s="21"/>
      <c r="AA135" s="21"/>
      <c r="AB135" s="21"/>
      <c r="AC135" s="21"/>
      <c r="AD135" s="21"/>
      <c r="AE135" s="21"/>
      <c r="AF135" s="21"/>
      <c r="AG135" s="21"/>
      <c r="AH135" s="21"/>
      <c r="AI135" s="21"/>
      <c r="AJ135" s="21"/>
      <c r="AK135" s="21"/>
      <c r="AL135" s="79"/>
    </row>
    <row r="136" spans="1:38" ht="12.75" customHeight="1">
      <c r="A136" s="20"/>
      <c r="B136" s="21"/>
      <c r="C136" s="21"/>
      <c r="D136" s="21"/>
      <c r="E136" s="21"/>
      <c r="F136" s="21"/>
      <c r="G136" s="21"/>
      <c r="H136" s="21"/>
      <c r="I136" s="21"/>
      <c r="J136" s="21"/>
      <c r="K136" s="21"/>
      <c r="L136" s="21"/>
      <c r="M136" s="21"/>
      <c r="N136" s="21"/>
      <c r="O136" s="21"/>
      <c r="P136" s="21"/>
      <c r="Q136" s="21"/>
      <c r="R136" s="21"/>
      <c r="S136" s="79"/>
      <c r="T136" s="21"/>
      <c r="U136" s="21"/>
      <c r="V136" s="21"/>
      <c r="W136" s="21"/>
      <c r="X136" s="21"/>
      <c r="Y136" s="21"/>
      <c r="Z136" s="21"/>
      <c r="AA136" s="21"/>
      <c r="AB136" s="21"/>
      <c r="AC136" s="21"/>
      <c r="AD136" s="21"/>
      <c r="AE136" s="21"/>
      <c r="AF136" s="21"/>
      <c r="AG136" s="21"/>
      <c r="AH136" s="21"/>
      <c r="AI136" s="21"/>
      <c r="AJ136" s="21"/>
      <c r="AK136" s="21"/>
      <c r="AL136" s="79"/>
    </row>
    <row r="137" spans="1:38" ht="12.75" customHeight="1">
      <c r="A137" s="20"/>
      <c r="B137" s="21"/>
      <c r="C137" s="21"/>
      <c r="D137" s="21"/>
      <c r="E137" s="21"/>
      <c r="F137" s="21"/>
      <c r="G137" s="21"/>
      <c r="H137" s="21"/>
      <c r="I137" s="21"/>
      <c r="J137" s="21"/>
      <c r="K137" s="21"/>
      <c r="L137" s="21"/>
      <c r="M137" s="21"/>
      <c r="N137" s="21"/>
      <c r="O137" s="21"/>
      <c r="P137" s="21"/>
      <c r="Q137" s="21"/>
      <c r="R137" s="21"/>
      <c r="S137" s="79"/>
      <c r="T137" s="21"/>
      <c r="U137" s="21"/>
      <c r="V137" s="21"/>
      <c r="W137" s="21"/>
      <c r="X137" s="21"/>
      <c r="Y137" s="21"/>
      <c r="Z137" s="21"/>
      <c r="AA137" s="21"/>
      <c r="AB137" s="21"/>
      <c r="AC137" s="21"/>
      <c r="AD137" s="21"/>
      <c r="AE137" s="21"/>
      <c r="AF137" s="21"/>
      <c r="AG137" s="21"/>
      <c r="AH137" s="21"/>
      <c r="AI137" s="21"/>
      <c r="AJ137" s="21"/>
      <c r="AK137" s="21"/>
      <c r="AL137" s="79"/>
    </row>
    <row r="138" spans="1:38" ht="12.75" customHeight="1">
      <c r="A138" s="20"/>
      <c r="B138" s="21"/>
      <c r="C138" s="21"/>
      <c r="D138" s="21"/>
      <c r="E138" s="21"/>
      <c r="F138" s="21"/>
      <c r="G138" s="21"/>
      <c r="H138" s="21"/>
      <c r="I138" s="21"/>
      <c r="J138" s="21"/>
      <c r="K138" s="21"/>
      <c r="L138" s="21"/>
      <c r="M138" s="21"/>
      <c r="N138" s="21"/>
      <c r="O138" s="21"/>
      <c r="P138" s="21"/>
      <c r="Q138" s="21"/>
      <c r="R138" s="21"/>
      <c r="S138" s="79"/>
      <c r="T138" s="21"/>
      <c r="U138" s="21"/>
      <c r="V138" s="21"/>
      <c r="W138" s="21"/>
      <c r="X138" s="21"/>
      <c r="Y138" s="21"/>
      <c r="Z138" s="21"/>
      <c r="AA138" s="21"/>
      <c r="AB138" s="21"/>
      <c r="AC138" s="21"/>
      <c r="AD138" s="21"/>
      <c r="AE138" s="21"/>
      <c r="AF138" s="21"/>
      <c r="AG138" s="21"/>
      <c r="AH138" s="21"/>
      <c r="AI138" s="21"/>
      <c r="AJ138" s="21"/>
      <c r="AK138" s="21"/>
      <c r="AL138" s="79"/>
    </row>
    <row r="139" spans="1:38" ht="12.75" customHeight="1">
      <c r="A139" s="20"/>
      <c r="B139" s="21"/>
      <c r="C139" s="21"/>
      <c r="D139" s="21"/>
      <c r="E139" s="21"/>
      <c r="F139" s="21"/>
      <c r="G139" s="21"/>
      <c r="H139" s="21"/>
      <c r="I139" s="21"/>
      <c r="J139" s="21"/>
      <c r="K139" s="21"/>
      <c r="L139" s="21"/>
      <c r="M139" s="21"/>
      <c r="N139" s="21"/>
      <c r="O139" s="21"/>
      <c r="P139" s="21"/>
      <c r="Q139" s="21"/>
      <c r="R139" s="21"/>
      <c r="S139" s="79"/>
      <c r="T139" s="21"/>
      <c r="U139" s="21"/>
      <c r="V139" s="21"/>
      <c r="W139" s="21"/>
      <c r="X139" s="21"/>
      <c r="Y139" s="21"/>
      <c r="Z139" s="21"/>
      <c r="AA139" s="21"/>
      <c r="AB139" s="21"/>
      <c r="AC139" s="21"/>
      <c r="AD139" s="21"/>
      <c r="AE139" s="21"/>
      <c r="AF139" s="21"/>
      <c r="AG139" s="21"/>
      <c r="AH139" s="21"/>
      <c r="AI139" s="21"/>
      <c r="AJ139" s="21"/>
      <c r="AK139" s="21"/>
      <c r="AL139" s="79"/>
    </row>
    <row r="140" spans="1:38" ht="12.75" customHeight="1">
      <c r="A140" s="20"/>
      <c r="B140" s="21"/>
      <c r="C140" s="21"/>
      <c r="D140" s="21"/>
      <c r="E140" s="21"/>
      <c r="F140" s="21"/>
      <c r="G140" s="21"/>
      <c r="H140" s="21"/>
      <c r="I140" s="21"/>
      <c r="J140" s="21"/>
      <c r="K140" s="21"/>
      <c r="L140" s="21"/>
      <c r="M140" s="21"/>
      <c r="N140" s="21"/>
      <c r="O140" s="21"/>
      <c r="P140" s="21"/>
      <c r="Q140" s="21"/>
      <c r="R140" s="21"/>
      <c r="S140" s="79"/>
      <c r="T140" s="21"/>
      <c r="U140" s="21"/>
      <c r="V140" s="21"/>
      <c r="W140" s="21"/>
      <c r="X140" s="21"/>
      <c r="Y140" s="21"/>
      <c r="Z140" s="21"/>
      <c r="AA140" s="21"/>
      <c r="AB140" s="21"/>
      <c r="AC140" s="21"/>
      <c r="AD140" s="21"/>
      <c r="AE140" s="21"/>
      <c r="AF140" s="21"/>
      <c r="AG140" s="21"/>
      <c r="AH140" s="21"/>
      <c r="AI140" s="21"/>
      <c r="AJ140" s="21"/>
      <c r="AK140" s="21"/>
      <c r="AL140" s="79"/>
    </row>
    <row r="141" spans="1:38" ht="12.75" customHeight="1">
      <c r="A141" s="20"/>
      <c r="B141" s="21"/>
      <c r="C141" s="21"/>
      <c r="D141" s="21"/>
      <c r="E141" s="21"/>
      <c r="F141" s="21"/>
      <c r="G141" s="21"/>
      <c r="H141" s="21"/>
      <c r="I141" s="21"/>
      <c r="J141" s="21"/>
      <c r="K141" s="21"/>
      <c r="L141" s="21"/>
      <c r="M141" s="21"/>
      <c r="N141" s="21"/>
      <c r="O141" s="21"/>
      <c r="P141" s="21"/>
      <c r="Q141" s="21"/>
      <c r="R141" s="21"/>
      <c r="S141" s="79"/>
      <c r="T141" s="21"/>
      <c r="U141" s="21"/>
      <c r="V141" s="21"/>
      <c r="W141" s="21"/>
      <c r="X141" s="21"/>
      <c r="Y141" s="21"/>
      <c r="Z141" s="21"/>
      <c r="AA141" s="21"/>
      <c r="AB141" s="21"/>
      <c r="AC141" s="21"/>
      <c r="AD141" s="21"/>
      <c r="AE141" s="21"/>
      <c r="AF141" s="21"/>
      <c r="AG141" s="21"/>
      <c r="AH141" s="21"/>
      <c r="AI141" s="21"/>
      <c r="AJ141" s="21"/>
      <c r="AK141" s="21"/>
      <c r="AL141" s="79"/>
    </row>
    <row r="142" spans="1:38" ht="12.75" customHeight="1">
      <c r="A142" s="20"/>
      <c r="B142" s="21"/>
      <c r="C142" s="21"/>
      <c r="D142" s="21"/>
      <c r="E142" s="21"/>
      <c r="F142" s="21"/>
      <c r="G142" s="21"/>
      <c r="H142" s="21"/>
      <c r="I142" s="21"/>
      <c r="J142" s="21"/>
      <c r="K142" s="21"/>
      <c r="L142" s="21"/>
      <c r="M142" s="21"/>
      <c r="N142" s="21"/>
      <c r="O142" s="21"/>
      <c r="P142" s="21"/>
      <c r="Q142" s="21"/>
      <c r="R142" s="21"/>
      <c r="S142" s="79"/>
      <c r="T142" s="21"/>
      <c r="U142" s="21"/>
      <c r="V142" s="21"/>
      <c r="W142" s="21"/>
      <c r="X142" s="21"/>
      <c r="Y142" s="21"/>
      <c r="Z142" s="21"/>
      <c r="AA142" s="21"/>
      <c r="AB142" s="21"/>
      <c r="AC142" s="21"/>
      <c r="AD142" s="21"/>
      <c r="AE142" s="21"/>
      <c r="AF142" s="21"/>
      <c r="AG142" s="21"/>
      <c r="AH142" s="21"/>
      <c r="AI142" s="21"/>
      <c r="AJ142" s="21"/>
      <c r="AK142" s="21"/>
      <c r="AL142" s="79"/>
    </row>
    <row r="143" spans="1:38" ht="12.75" customHeight="1">
      <c r="A143" s="20"/>
      <c r="B143" s="21"/>
      <c r="C143" s="21"/>
      <c r="D143" s="21"/>
      <c r="E143" s="21"/>
      <c r="F143" s="21"/>
      <c r="G143" s="21"/>
      <c r="H143" s="21"/>
      <c r="I143" s="21"/>
      <c r="J143" s="21"/>
      <c r="K143" s="21"/>
      <c r="L143" s="21"/>
      <c r="M143" s="21"/>
      <c r="N143" s="21"/>
      <c r="O143" s="21"/>
      <c r="P143" s="21"/>
      <c r="Q143" s="21"/>
      <c r="R143" s="21"/>
      <c r="S143" s="79"/>
      <c r="T143" s="21"/>
      <c r="U143" s="21"/>
      <c r="V143" s="21"/>
      <c r="W143" s="21"/>
      <c r="X143" s="21"/>
      <c r="Y143" s="21"/>
      <c r="Z143" s="21"/>
      <c r="AA143" s="21"/>
      <c r="AB143" s="21"/>
      <c r="AC143" s="21"/>
      <c r="AD143" s="21"/>
      <c r="AE143" s="21"/>
      <c r="AF143" s="21"/>
      <c r="AG143" s="21"/>
      <c r="AH143" s="21"/>
      <c r="AI143" s="21"/>
      <c r="AJ143" s="21"/>
      <c r="AK143" s="21"/>
      <c r="AL143" s="79"/>
    </row>
    <row r="144" spans="1:38" ht="12.75" customHeight="1">
      <c r="A144" s="20"/>
      <c r="B144" s="21"/>
      <c r="C144" s="21"/>
      <c r="D144" s="21"/>
      <c r="E144" s="21"/>
      <c r="F144" s="21"/>
      <c r="G144" s="21"/>
      <c r="H144" s="21"/>
      <c r="I144" s="21"/>
      <c r="J144" s="21"/>
      <c r="K144" s="21"/>
      <c r="L144" s="21"/>
      <c r="M144" s="21"/>
      <c r="N144" s="21"/>
      <c r="O144" s="21"/>
      <c r="P144" s="21"/>
      <c r="Q144" s="21"/>
      <c r="R144" s="21"/>
      <c r="S144" s="79"/>
      <c r="T144" s="21"/>
      <c r="U144" s="21"/>
      <c r="V144" s="21"/>
      <c r="W144" s="21"/>
      <c r="X144" s="21"/>
      <c r="Y144" s="21"/>
      <c r="Z144" s="21"/>
      <c r="AA144" s="21"/>
      <c r="AB144" s="21"/>
      <c r="AC144" s="21"/>
      <c r="AD144" s="21"/>
      <c r="AE144" s="21"/>
      <c r="AF144" s="21"/>
      <c r="AG144" s="21"/>
      <c r="AH144" s="21"/>
      <c r="AI144" s="21"/>
      <c r="AJ144" s="21"/>
      <c r="AK144" s="21"/>
      <c r="AL144" s="79"/>
    </row>
    <row r="145" spans="1:38" ht="12.75" customHeight="1">
      <c r="A145" s="20"/>
      <c r="B145" s="21"/>
      <c r="C145" s="21"/>
      <c r="D145" s="21"/>
      <c r="E145" s="21"/>
      <c r="F145" s="21"/>
      <c r="G145" s="21"/>
      <c r="H145" s="21"/>
      <c r="I145" s="21"/>
      <c r="J145" s="21"/>
      <c r="K145" s="21"/>
      <c r="L145" s="21"/>
      <c r="M145" s="21"/>
      <c r="N145" s="21"/>
      <c r="O145" s="21"/>
      <c r="P145" s="21"/>
      <c r="Q145" s="21"/>
      <c r="R145" s="21"/>
      <c r="S145" s="79"/>
      <c r="T145" s="21"/>
      <c r="U145" s="21"/>
      <c r="V145" s="21"/>
      <c r="W145" s="21"/>
      <c r="X145" s="21"/>
      <c r="Y145" s="21"/>
      <c r="Z145" s="21"/>
      <c r="AA145" s="21"/>
      <c r="AB145" s="21"/>
      <c r="AC145" s="21"/>
      <c r="AD145" s="21"/>
      <c r="AE145" s="21"/>
      <c r="AF145" s="21"/>
      <c r="AG145" s="21"/>
      <c r="AH145" s="21"/>
      <c r="AI145" s="21"/>
      <c r="AJ145" s="21"/>
      <c r="AK145" s="21"/>
      <c r="AL145" s="79"/>
    </row>
    <row r="146" spans="1:38" ht="12.75" customHeight="1">
      <c r="A146" s="20"/>
      <c r="B146" s="21"/>
      <c r="C146" s="21"/>
      <c r="D146" s="21"/>
      <c r="E146" s="21"/>
      <c r="F146" s="21"/>
      <c r="G146" s="21"/>
      <c r="H146" s="21"/>
      <c r="I146" s="21"/>
      <c r="J146" s="21"/>
      <c r="K146" s="21"/>
      <c r="L146" s="21"/>
      <c r="M146" s="21"/>
      <c r="N146" s="21"/>
      <c r="O146" s="21"/>
      <c r="P146" s="21"/>
      <c r="Q146" s="21"/>
      <c r="R146" s="21"/>
      <c r="S146" s="79"/>
      <c r="T146" s="21"/>
      <c r="U146" s="21"/>
      <c r="V146" s="21"/>
      <c r="W146" s="21"/>
      <c r="X146" s="21"/>
      <c r="Y146" s="21"/>
      <c r="Z146" s="21"/>
      <c r="AA146" s="21"/>
      <c r="AB146" s="21"/>
      <c r="AC146" s="21"/>
      <c r="AD146" s="21"/>
      <c r="AE146" s="21"/>
      <c r="AF146" s="21"/>
      <c r="AG146" s="21"/>
      <c r="AH146" s="21"/>
      <c r="AI146" s="21"/>
      <c r="AJ146" s="21"/>
      <c r="AK146" s="21"/>
      <c r="AL146" s="79"/>
    </row>
    <row r="147" spans="1:38" ht="12.75" customHeight="1">
      <c r="A147" s="20"/>
      <c r="B147" s="21"/>
      <c r="C147" s="21"/>
      <c r="D147" s="21"/>
      <c r="E147" s="21"/>
      <c r="F147" s="21"/>
      <c r="G147" s="21"/>
      <c r="H147" s="21"/>
      <c r="I147" s="21"/>
      <c r="J147" s="21"/>
      <c r="K147" s="21"/>
      <c r="L147" s="21"/>
      <c r="M147" s="21"/>
      <c r="N147" s="21"/>
      <c r="O147" s="21"/>
      <c r="P147" s="21"/>
      <c r="Q147" s="21"/>
      <c r="R147" s="21"/>
      <c r="S147" s="79"/>
      <c r="T147" s="21"/>
      <c r="U147" s="21"/>
      <c r="V147" s="21"/>
      <c r="W147" s="21"/>
      <c r="X147" s="21"/>
      <c r="Y147" s="21"/>
      <c r="Z147" s="21"/>
      <c r="AA147" s="21"/>
      <c r="AB147" s="21"/>
      <c r="AC147" s="21"/>
      <c r="AD147" s="21"/>
      <c r="AE147" s="21"/>
      <c r="AF147" s="21"/>
      <c r="AG147" s="21"/>
      <c r="AH147" s="21"/>
      <c r="AI147" s="21"/>
      <c r="AJ147" s="21"/>
      <c r="AK147" s="21"/>
      <c r="AL147" s="79"/>
    </row>
    <row r="148" spans="1:38" ht="12.75" customHeight="1">
      <c r="A148" s="20"/>
      <c r="B148" s="21"/>
      <c r="C148" s="21"/>
      <c r="D148" s="21"/>
      <c r="E148" s="21"/>
      <c r="F148" s="21"/>
      <c r="G148" s="21"/>
      <c r="H148" s="21"/>
      <c r="I148" s="21"/>
      <c r="J148" s="21"/>
      <c r="K148" s="21"/>
      <c r="L148" s="21"/>
      <c r="M148" s="21"/>
      <c r="N148" s="21"/>
      <c r="O148" s="21"/>
      <c r="P148" s="21"/>
      <c r="Q148" s="21"/>
      <c r="R148" s="21"/>
      <c r="S148" s="79"/>
      <c r="T148" s="21"/>
      <c r="U148" s="21"/>
      <c r="V148" s="21"/>
      <c r="W148" s="21"/>
      <c r="X148" s="21"/>
      <c r="Y148" s="21"/>
      <c r="Z148" s="21"/>
      <c r="AA148" s="21"/>
      <c r="AB148" s="21"/>
      <c r="AC148" s="21"/>
      <c r="AD148" s="21"/>
      <c r="AE148" s="21"/>
      <c r="AF148" s="21"/>
      <c r="AG148" s="21"/>
      <c r="AH148" s="21"/>
      <c r="AI148" s="21"/>
      <c r="AJ148" s="21"/>
      <c r="AK148" s="21"/>
      <c r="AL148" s="79"/>
    </row>
    <row r="149" spans="1:38" ht="12.75" customHeight="1">
      <c r="A149" s="20"/>
      <c r="B149" s="21"/>
      <c r="C149" s="21"/>
      <c r="D149" s="21"/>
      <c r="E149" s="21"/>
      <c r="F149" s="21"/>
      <c r="G149" s="21"/>
      <c r="H149" s="21"/>
      <c r="I149" s="21"/>
      <c r="J149" s="21"/>
      <c r="K149" s="21"/>
      <c r="L149" s="21"/>
      <c r="M149" s="21"/>
      <c r="N149" s="21"/>
      <c r="O149" s="21"/>
      <c r="P149" s="21"/>
      <c r="Q149" s="21"/>
      <c r="R149" s="21"/>
      <c r="S149" s="79"/>
      <c r="T149" s="21"/>
      <c r="U149" s="21"/>
      <c r="V149" s="21"/>
      <c r="W149" s="21"/>
      <c r="X149" s="21"/>
      <c r="Y149" s="21"/>
      <c r="Z149" s="21"/>
      <c r="AA149" s="21"/>
      <c r="AB149" s="21"/>
      <c r="AC149" s="21"/>
      <c r="AD149" s="21"/>
      <c r="AE149" s="21"/>
      <c r="AF149" s="21"/>
      <c r="AG149" s="21"/>
      <c r="AH149" s="21"/>
      <c r="AI149" s="21"/>
      <c r="AJ149" s="21"/>
      <c r="AK149" s="21"/>
      <c r="AL149" s="79"/>
    </row>
    <row r="150" spans="1:38" ht="12.75" customHeight="1">
      <c r="A150" s="20"/>
      <c r="B150" s="21"/>
      <c r="C150" s="21"/>
      <c r="D150" s="21"/>
      <c r="E150" s="21"/>
      <c r="F150" s="21"/>
      <c r="G150" s="21"/>
      <c r="H150" s="21"/>
      <c r="I150" s="21"/>
      <c r="J150" s="21"/>
      <c r="K150" s="21"/>
      <c r="L150" s="21"/>
      <c r="M150" s="21"/>
      <c r="N150" s="21"/>
      <c r="O150" s="21"/>
      <c r="P150" s="21"/>
      <c r="Q150" s="21"/>
      <c r="R150" s="21"/>
      <c r="S150" s="79"/>
      <c r="T150" s="21"/>
      <c r="U150" s="21"/>
      <c r="V150" s="21"/>
      <c r="W150" s="21"/>
      <c r="X150" s="21"/>
      <c r="Y150" s="21"/>
      <c r="Z150" s="21"/>
      <c r="AA150" s="21"/>
      <c r="AB150" s="21"/>
      <c r="AC150" s="21"/>
      <c r="AD150" s="21"/>
      <c r="AE150" s="21"/>
      <c r="AF150" s="21"/>
      <c r="AG150" s="21"/>
      <c r="AH150" s="21"/>
      <c r="AI150" s="21"/>
      <c r="AJ150" s="21"/>
      <c r="AK150" s="21"/>
      <c r="AL150" s="79"/>
    </row>
    <row r="151" spans="1:38" ht="12.75" customHeight="1">
      <c r="A151" s="20"/>
      <c r="B151" s="21"/>
      <c r="C151" s="21"/>
      <c r="D151" s="21"/>
      <c r="E151" s="21"/>
      <c r="F151" s="21"/>
      <c r="G151" s="21"/>
      <c r="H151" s="21"/>
      <c r="I151" s="21"/>
      <c r="J151" s="21"/>
      <c r="K151" s="21"/>
      <c r="L151" s="21"/>
      <c r="M151" s="21"/>
      <c r="N151" s="21"/>
      <c r="O151" s="21"/>
      <c r="P151" s="21"/>
      <c r="Q151" s="21"/>
      <c r="R151" s="21"/>
      <c r="S151" s="79"/>
      <c r="T151" s="21"/>
      <c r="U151" s="21"/>
      <c r="V151" s="21"/>
      <c r="W151" s="21"/>
      <c r="X151" s="21"/>
      <c r="Y151" s="21"/>
      <c r="Z151" s="21"/>
      <c r="AA151" s="21"/>
      <c r="AB151" s="21"/>
      <c r="AC151" s="21"/>
      <c r="AD151" s="21"/>
      <c r="AE151" s="21"/>
      <c r="AF151" s="21"/>
      <c r="AG151" s="21"/>
      <c r="AH151" s="21"/>
      <c r="AI151" s="21"/>
      <c r="AJ151" s="21"/>
      <c r="AK151" s="21"/>
      <c r="AL151" s="79"/>
    </row>
    <row r="152" spans="1:38" ht="12.75" customHeight="1">
      <c r="A152" s="20"/>
      <c r="B152" s="21"/>
      <c r="C152" s="21"/>
      <c r="D152" s="21"/>
      <c r="E152" s="21"/>
      <c r="F152" s="21"/>
      <c r="G152" s="21"/>
      <c r="H152" s="21"/>
      <c r="I152" s="21"/>
      <c r="J152" s="21"/>
      <c r="K152" s="21"/>
      <c r="L152" s="21"/>
      <c r="M152" s="21"/>
      <c r="N152" s="21"/>
      <c r="O152" s="21"/>
      <c r="P152" s="21"/>
      <c r="Q152" s="21"/>
      <c r="R152" s="21"/>
      <c r="S152" s="79"/>
      <c r="T152" s="21"/>
      <c r="U152" s="21"/>
      <c r="V152" s="21"/>
      <c r="W152" s="21"/>
      <c r="X152" s="21"/>
      <c r="Y152" s="21"/>
      <c r="Z152" s="21"/>
      <c r="AA152" s="21"/>
      <c r="AB152" s="21"/>
      <c r="AC152" s="21"/>
      <c r="AD152" s="21"/>
      <c r="AE152" s="21"/>
      <c r="AF152" s="21"/>
      <c r="AG152" s="21"/>
      <c r="AH152" s="21"/>
      <c r="AI152" s="21"/>
      <c r="AJ152" s="21"/>
      <c r="AK152" s="21"/>
      <c r="AL152" s="79"/>
    </row>
    <row r="153" spans="1:38" ht="12.75" customHeight="1">
      <c r="A153" s="20"/>
      <c r="B153" s="21"/>
      <c r="C153" s="21"/>
      <c r="D153" s="21"/>
      <c r="E153" s="21"/>
      <c r="F153" s="21"/>
      <c r="G153" s="21"/>
      <c r="H153" s="21"/>
      <c r="I153" s="21"/>
      <c r="J153" s="21"/>
      <c r="K153" s="21"/>
      <c r="L153" s="21"/>
      <c r="M153" s="21"/>
      <c r="N153" s="21"/>
      <c r="O153" s="21"/>
      <c r="P153" s="21"/>
      <c r="Q153" s="21"/>
      <c r="R153" s="21"/>
      <c r="S153" s="79"/>
      <c r="T153" s="21"/>
      <c r="U153" s="21"/>
      <c r="V153" s="21"/>
      <c r="W153" s="21"/>
      <c r="X153" s="21"/>
      <c r="Y153" s="21"/>
      <c r="Z153" s="21"/>
      <c r="AA153" s="21"/>
      <c r="AB153" s="21"/>
      <c r="AC153" s="21"/>
      <c r="AD153" s="21"/>
      <c r="AE153" s="21"/>
      <c r="AF153" s="21"/>
      <c r="AG153" s="21"/>
      <c r="AH153" s="21"/>
      <c r="AI153" s="21"/>
      <c r="AJ153" s="21"/>
      <c r="AK153" s="21"/>
      <c r="AL153" s="79"/>
    </row>
    <row r="154" spans="1:38" ht="12.75" customHeight="1">
      <c r="A154" s="20"/>
      <c r="B154" s="21"/>
      <c r="C154" s="21"/>
      <c r="D154" s="21"/>
      <c r="E154" s="21"/>
      <c r="F154" s="21"/>
      <c r="G154" s="21"/>
      <c r="H154" s="21"/>
      <c r="I154" s="21"/>
      <c r="J154" s="21"/>
      <c r="K154" s="21"/>
      <c r="L154" s="21"/>
      <c r="M154" s="21"/>
      <c r="N154" s="21"/>
      <c r="O154" s="21"/>
      <c r="P154" s="21"/>
      <c r="Q154" s="21"/>
      <c r="R154" s="21"/>
      <c r="S154" s="79"/>
      <c r="T154" s="21"/>
      <c r="U154" s="21"/>
      <c r="V154" s="21"/>
      <c r="W154" s="21"/>
      <c r="X154" s="21"/>
      <c r="Y154" s="21"/>
      <c r="Z154" s="21"/>
      <c r="AA154" s="21"/>
      <c r="AB154" s="21"/>
      <c r="AC154" s="21"/>
      <c r="AD154" s="21"/>
      <c r="AE154" s="21"/>
      <c r="AF154" s="21"/>
      <c r="AG154" s="21"/>
      <c r="AH154" s="21"/>
      <c r="AI154" s="21"/>
      <c r="AJ154" s="21"/>
      <c r="AK154" s="21"/>
      <c r="AL154" s="79"/>
    </row>
    <row r="155" spans="1:38" ht="12.75" customHeight="1">
      <c r="A155" s="20"/>
      <c r="B155" s="21"/>
      <c r="C155" s="21"/>
      <c r="D155" s="21"/>
      <c r="E155" s="21"/>
      <c r="F155" s="21"/>
      <c r="G155" s="21"/>
      <c r="H155" s="21"/>
      <c r="I155" s="21"/>
      <c r="J155" s="21"/>
      <c r="K155" s="21"/>
      <c r="L155" s="21"/>
      <c r="M155" s="21"/>
      <c r="N155" s="21"/>
      <c r="O155" s="21"/>
      <c r="P155" s="21"/>
      <c r="Q155" s="21"/>
      <c r="R155" s="21"/>
      <c r="S155" s="79"/>
      <c r="T155" s="21"/>
      <c r="U155" s="21"/>
      <c r="V155" s="21"/>
      <c r="W155" s="21"/>
      <c r="X155" s="21"/>
      <c r="Y155" s="21"/>
      <c r="Z155" s="21"/>
      <c r="AA155" s="21"/>
      <c r="AB155" s="21"/>
      <c r="AC155" s="21"/>
      <c r="AD155" s="21"/>
      <c r="AE155" s="21"/>
      <c r="AF155" s="21"/>
      <c r="AG155" s="21"/>
      <c r="AH155" s="21"/>
      <c r="AI155" s="21"/>
      <c r="AJ155" s="21"/>
      <c r="AK155" s="21"/>
      <c r="AL155" s="79"/>
    </row>
    <row r="156" spans="1:38" ht="12.75" customHeight="1">
      <c r="A156" s="20"/>
      <c r="B156" s="21"/>
      <c r="C156" s="21"/>
      <c r="D156" s="21"/>
      <c r="E156" s="21"/>
      <c r="F156" s="21"/>
      <c r="G156" s="21"/>
      <c r="H156" s="21"/>
      <c r="I156" s="21"/>
      <c r="J156" s="21"/>
      <c r="K156" s="21"/>
      <c r="L156" s="21"/>
      <c r="M156" s="21"/>
      <c r="N156" s="21"/>
      <c r="O156" s="21"/>
      <c r="P156" s="21"/>
      <c r="Q156" s="21"/>
      <c r="R156" s="21"/>
      <c r="S156" s="79"/>
      <c r="T156" s="21"/>
      <c r="U156" s="21"/>
      <c r="V156" s="21"/>
      <c r="W156" s="21"/>
      <c r="X156" s="21"/>
      <c r="Y156" s="21"/>
      <c r="Z156" s="21"/>
      <c r="AA156" s="21"/>
      <c r="AB156" s="21"/>
      <c r="AC156" s="21"/>
      <c r="AD156" s="21"/>
      <c r="AE156" s="21"/>
      <c r="AF156" s="21"/>
      <c r="AG156" s="21"/>
      <c r="AH156" s="21"/>
      <c r="AI156" s="21"/>
      <c r="AJ156" s="21"/>
      <c r="AK156" s="21"/>
      <c r="AL156" s="79"/>
    </row>
    <row r="157" spans="1:38" ht="12.75" customHeight="1">
      <c r="A157" s="20"/>
      <c r="B157" s="21"/>
      <c r="C157" s="21"/>
      <c r="D157" s="21"/>
      <c r="E157" s="21"/>
      <c r="F157" s="21"/>
      <c r="G157" s="21"/>
      <c r="H157" s="21"/>
      <c r="I157" s="21"/>
      <c r="J157" s="21"/>
      <c r="K157" s="21"/>
      <c r="L157" s="21"/>
      <c r="M157" s="21"/>
      <c r="N157" s="21"/>
      <c r="O157" s="21"/>
      <c r="P157" s="21"/>
      <c r="Q157" s="21"/>
      <c r="R157" s="21"/>
      <c r="S157" s="79"/>
      <c r="T157" s="21"/>
      <c r="U157" s="21"/>
      <c r="V157" s="21"/>
      <c r="W157" s="21"/>
      <c r="X157" s="21"/>
      <c r="Y157" s="21"/>
      <c r="Z157" s="21"/>
      <c r="AA157" s="21"/>
      <c r="AB157" s="21"/>
      <c r="AC157" s="21"/>
      <c r="AD157" s="21"/>
      <c r="AE157" s="21"/>
      <c r="AF157" s="21"/>
      <c r="AG157" s="21"/>
      <c r="AH157" s="21"/>
      <c r="AI157" s="21"/>
      <c r="AJ157" s="21"/>
      <c r="AK157" s="21"/>
      <c r="AL157" s="79"/>
    </row>
    <row r="158" spans="1:38" ht="12.75" customHeight="1">
      <c r="A158" s="20"/>
      <c r="B158" s="21"/>
      <c r="C158" s="21"/>
      <c r="D158" s="21"/>
      <c r="E158" s="21"/>
      <c r="F158" s="21"/>
      <c r="G158" s="21"/>
      <c r="H158" s="21"/>
      <c r="I158" s="21"/>
      <c r="J158" s="21"/>
      <c r="K158" s="21"/>
      <c r="L158" s="21"/>
      <c r="M158" s="21"/>
      <c r="N158" s="21"/>
      <c r="O158" s="21"/>
      <c r="P158" s="21"/>
      <c r="Q158" s="21"/>
      <c r="R158" s="21"/>
      <c r="S158" s="79"/>
      <c r="T158" s="21"/>
      <c r="U158" s="21"/>
      <c r="V158" s="21"/>
      <c r="W158" s="21"/>
      <c r="X158" s="21"/>
      <c r="Y158" s="21"/>
      <c r="Z158" s="21"/>
      <c r="AA158" s="21"/>
      <c r="AB158" s="21"/>
      <c r="AC158" s="21"/>
      <c r="AD158" s="21"/>
      <c r="AE158" s="21"/>
      <c r="AF158" s="21"/>
      <c r="AG158" s="21"/>
      <c r="AH158" s="21"/>
      <c r="AI158" s="21"/>
      <c r="AJ158" s="21"/>
      <c r="AK158" s="21"/>
      <c r="AL158" s="79"/>
    </row>
    <row r="159" spans="1:38" ht="12.75" customHeight="1">
      <c r="A159" s="20"/>
      <c r="B159" s="21"/>
      <c r="C159" s="21"/>
      <c r="D159" s="21"/>
      <c r="E159" s="21"/>
      <c r="F159" s="21"/>
      <c r="G159" s="21"/>
      <c r="H159" s="21"/>
      <c r="I159" s="21"/>
      <c r="J159" s="21"/>
      <c r="K159" s="21"/>
      <c r="L159" s="21"/>
      <c r="M159" s="21"/>
      <c r="N159" s="21"/>
      <c r="O159" s="21"/>
      <c r="P159" s="21"/>
      <c r="Q159" s="21"/>
      <c r="R159" s="21"/>
      <c r="S159" s="79"/>
      <c r="T159" s="21"/>
      <c r="U159" s="21"/>
      <c r="V159" s="21"/>
      <c r="W159" s="21"/>
      <c r="X159" s="21"/>
      <c r="Y159" s="21"/>
      <c r="Z159" s="21"/>
      <c r="AA159" s="21"/>
      <c r="AB159" s="21"/>
      <c r="AC159" s="21"/>
      <c r="AD159" s="21"/>
      <c r="AE159" s="21"/>
      <c r="AF159" s="21"/>
      <c r="AG159" s="21"/>
      <c r="AH159" s="21"/>
      <c r="AI159" s="21"/>
      <c r="AJ159" s="21"/>
      <c r="AK159" s="21"/>
      <c r="AL159" s="79"/>
    </row>
    <row r="160" spans="1:38" ht="12.75" customHeight="1">
      <c r="A160" s="20"/>
      <c r="B160" s="21"/>
      <c r="C160" s="21"/>
      <c r="D160" s="21"/>
      <c r="E160" s="21"/>
      <c r="F160" s="21"/>
      <c r="G160" s="21"/>
      <c r="H160" s="21"/>
      <c r="I160" s="21"/>
      <c r="J160" s="21"/>
      <c r="K160" s="21"/>
      <c r="L160" s="21"/>
      <c r="M160" s="21"/>
      <c r="N160" s="21"/>
      <c r="O160" s="21"/>
      <c r="P160" s="21"/>
      <c r="Q160" s="21"/>
      <c r="R160" s="21"/>
      <c r="S160" s="79"/>
      <c r="T160" s="21"/>
      <c r="U160" s="21"/>
      <c r="V160" s="21"/>
      <c r="W160" s="21"/>
      <c r="X160" s="21"/>
      <c r="Y160" s="21"/>
      <c r="Z160" s="21"/>
      <c r="AA160" s="21"/>
      <c r="AB160" s="21"/>
      <c r="AC160" s="21"/>
      <c r="AD160" s="21"/>
      <c r="AE160" s="21"/>
      <c r="AF160" s="21"/>
      <c r="AG160" s="21"/>
      <c r="AH160" s="21"/>
      <c r="AI160" s="21"/>
      <c r="AJ160" s="21"/>
      <c r="AK160" s="21"/>
      <c r="AL160" s="79"/>
    </row>
    <row r="161" spans="1:38" ht="12.75" customHeight="1">
      <c r="A161" s="20"/>
      <c r="B161" s="21"/>
      <c r="C161" s="21"/>
      <c r="D161" s="21"/>
      <c r="E161" s="21"/>
      <c r="F161" s="21"/>
      <c r="G161" s="21"/>
      <c r="H161" s="21"/>
      <c r="I161" s="21"/>
      <c r="J161" s="21"/>
      <c r="K161" s="21"/>
      <c r="L161" s="21"/>
      <c r="M161" s="21"/>
      <c r="N161" s="21"/>
      <c r="O161" s="21"/>
      <c r="P161" s="21"/>
      <c r="Q161" s="21"/>
      <c r="R161" s="21"/>
      <c r="S161" s="79"/>
      <c r="T161" s="21"/>
      <c r="U161" s="21"/>
      <c r="V161" s="21"/>
      <c r="W161" s="21"/>
      <c r="X161" s="21"/>
      <c r="Y161" s="21"/>
      <c r="Z161" s="21"/>
      <c r="AA161" s="21"/>
      <c r="AB161" s="21"/>
      <c r="AC161" s="21"/>
      <c r="AD161" s="21"/>
      <c r="AE161" s="21"/>
      <c r="AF161" s="21"/>
      <c r="AG161" s="21"/>
      <c r="AH161" s="21"/>
      <c r="AI161" s="21"/>
      <c r="AJ161" s="21"/>
      <c r="AK161" s="21"/>
      <c r="AL161" s="79"/>
    </row>
    <row r="162" spans="1:38" ht="12.75" customHeight="1">
      <c r="A162" s="20"/>
      <c r="B162" s="21"/>
      <c r="C162" s="21"/>
      <c r="D162" s="21"/>
      <c r="E162" s="21"/>
      <c r="F162" s="21"/>
      <c r="G162" s="21"/>
      <c r="H162" s="21"/>
      <c r="I162" s="21"/>
      <c r="J162" s="21"/>
      <c r="K162" s="21"/>
      <c r="L162" s="21"/>
      <c r="M162" s="21"/>
      <c r="N162" s="21"/>
      <c r="O162" s="21"/>
      <c r="P162" s="21"/>
      <c r="Q162" s="21"/>
      <c r="R162" s="21"/>
      <c r="S162" s="79"/>
      <c r="T162" s="21"/>
      <c r="U162" s="21"/>
      <c r="V162" s="21"/>
      <c r="W162" s="21"/>
      <c r="X162" s="21"/>
      <c r="Y162" s="21"/>
      <c r="Z162" s="21"/>
      <c r="AA162" s="21"/>
      <c r="AB162" s="21"/>
      <c r="AC162" s="21"/>
      <c r="AD162" s="21"/>
      <c r="AE162" s="21"/>
      <c r="AF162" s="21"/>
      <c r="AG162" s="21"/>
      <c r="AH162" s="21"/>
      <c r="AI162" s="21"/>
      <c r="AJ162" s="21"/>
      <c r="AK162" s="21"/>
      <c r="AL162" s="79"/>
    </row>
    <row r="163" spans="1:38" ht="12.75" customHeight="1">
      <c r="A163" s="20"/>
      <c r="B163" s="21"/>
      <c r="C163" s="21"/>
      <c r="D163" s="21"/>
      <c r="E163" s="21"/>
      <c r="F163" s="21"/>
      <c r="G163" s="21"/>
      <c r="H163" s="21"/>
      <c r="I163" s="21"/>
      <c r="J163" s="21"/>
      <c r="K163" s="21"/>
      <c r="L163" s="21"/>
      <c r="M163" s="21"/>
      <c r="N163" s="21"/>
      <c r="O163" s="21"/>
      <c r="P163" s="21"/>
      <c r="Q163" s="21"/>
      <c r="R163" s="21"/>
      <c r="S163" s="79"/>
      <c r="T163" s="21"/>
      <c r="U163" s="21"/>
      <c r="V163" s="21"/>
      <c r="W163" s="21"/>
      <c r="X163" s="21"/>
      <c r="Y163" s="21"/>
      <c r="Z163" s="21"/>
      <c r="AA163" s="21"/>
      <c r="AB163" s="21"/>
      <c r="AC163" s="21"/>
      <c r="AD163" s="21"/>
      <c r="AE163" s="21"/>
      <c r="AF163" s="21"/>
      <c r="AG163" s="21"/>
      <c r="AH163" s="21"/>
      <c r="AI163" s="21"/>
      <c r="AJ163" s="21"/>
      <c r="AK163" s="21"/>
      <c r="AL163" s="79"/>
    </row>
    <row r="164" spans="1:38" ht="12.75" customHeight="1"/>
    <row r="165" spans="1:38" ht="12.75" customHeight="1"/>
    <row r="166" spans="1:38" ht="12.75" customHeight="1"/>
    <row r="167" spans="1:38" ht="12.75" customHeight="1"/>
    <row r="168" spans="1:38" ht="12.75" customHeight="1"/>
    <row r="169" spans="1:38" ht="12.75" customHeight="1"/>
    <row r="170" spans="1:38" ht="12.75" customHeight="1"/>
    <row r="171" spans="1:38" ht="12.75" customHeight="1"/>
    <row r="172" spans="1:38" ht="12.75" customHeight="1"/>
    <row r="173" spans="1:38" ht="12.75" customHeight="1"/>
    <row r="174" spans="1:38" ht="12.75" customHeight="1"/>
    <row r="175" spans="1:38" ht="12.75" customHeight="1"/>
    <row r="176" spans="1:38"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8">
    <mergeCell ref="T1:AL1"/>
    <mergeCell ref="W3:AC3"/>
    <mergeCell ref="AH3:AL3"/>
    <mergeCell ref="X46:Y46"/>
    <mergeCell ref="Z46:AA46"/>
    <mergeCell ref="AG46:AH46"/>
    <mergeCell ref="V46:W46"/>
    <mergeCell ref="A1:S1"/>
    <mergeCell ref="D3:J3"/>
    <mergeCell ref="O3:S3"/>
    <mergeCell ref="N46:O46"/>
    <mergeCell ref="G46:H46"/>
    <mergeCell ref="C46:D46"/>
    <mergeCell ref="A46:B46"/>
    <mergeCell ref="E46:F46"/>
    <mergeCell ref="C60:D60"/>
    <mergeCell ref="C56:D56"/>
    <mergeCell ref="C57:D57"/>
    <mergeCell ref="C58:D58"/>
    <mergeCell ref="A5:S5"/>
    <mergeCell ref="P46:R46"/>
    <mergeCell ref="A54:B54"/>
    <mergeCell ref="A55:B55"/>
    <mergeCell ref="A56:B56"/>
    <mergeCell ref="A57:B57"/>
    <mergeCell ref="C54:D54"/>
    <mergeCell ref="C51:D51"/>
    <mergeCell ref="A50:B50"/>
    <mergeCell ref="A47:B47"/>
    <mergeCell ref="C50:D50"/>
    <mergeCell ref="C53:D53"/>
    <mergeCell ref="E47:F47"/>
    <mergeCell ref="G47:H47"/>
    <mergeCell ref="C47:D47"/>
    <mergeCell ref="C59:D59"/>
    <mergeCell ref="C55:D55"/>
    <mergeCell ref="AG52:AH52"/>
    <mergeCell ref="AG50:AH50"/>
    <mergeCell ref="AG51:AH51"/>
    <mergeCell ref="V53:W53"/>
    <mergeCell ref="T46:U46"/>
    <mergeCell ref="X47:Y47"/>
    <mergeCell ref="Z47:AA47"/>
    <mergeCell ref="V52:W52"/>
    <mergeCell ref="V51:W51"/>
    <mergeCell ref="V47:W47"/>
    <mergeCell ref="V50:W50"/>
    <mergeCell ref="T47:U47"/>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dimension ref="A1:AO1000"/>
  <sheetViews>
    <sheetView showGridLines="0" workbookViewId="0">
      <selection sqref="A1:S1"/>
    </sheetView>
  </sheetViews>
  <sheetFormatPr defaultColWidth="14.42578125" defaultRowHeight="15" customHeight="1"/>
  <cols>
    <col min="1" max="38" width="5" customWidth="1"/>
    <col min="39" max="41" width="9.140625" customWidth="1"/>
  </cols>
  <sheetData>
    <row r="1" spans="1:41" ht="12.75" customHeight="1">
      <c r="A1" s="300" t="s">
        <v>505</v>
      </c>
      <c r="B1" s="264"/>
      <c r="C1" s="264"/>
      <c r="D1" s="264"/>
      <c r="E1" s="264"/>
      <c r="F1" s="264"/>
      <c r="G1" s="264"/>
      <c r="H1" s="264"/>
      <c r="I1" s="264"/>
      <c r="J1" s="264"/>
      <c r="K1" s="264"/>
      <c r="L1" s="264"/>
      <c r="M1" s="264"/>
      <c r="N1" s="264"/>
      <c r="O1" s="264"/>
      <c r="P1" s="264"/>
      <c r="Q1" s="264"/>
      <c r="R1" s="264"/>
      <c r="S1" s="264"/>
      <c r="T1" s="300" t="s">
        <v>505</v>
      </c>
      <c r="U1" s="264"/>
      <c r="V1" s="264"/>
      <c r="W1" s="264"/>
      <c r="X1" s="264"/>
      <c r="Y1" s="264"/>
      <c r="Z1" s="264"/>
      <c r="AA1" s="264"/>
      <c r="AB1" s="264"/>
      <c r="AC1" s="264"/>
      <c r="AD1" s="264"/>
      <c r="AE1" s="264"/>
      <c r="AF1" s="264"/>
      <c r="AG1" s="264"/>
      <c r="AH1" s="264"/>
      <c r="AI1" s="264"/>
      <c r="AJ1" s="264"/>
      <c r="AK1" s="264"/>
      <c r="AL1" s="264"/>
    </row>
    <row r="2" spans="1:41" ht="12.75" customHeight="1">
      <c r="AM2" s="34" t="s">
        <v>131</v>
      </c>
      <c r="AN2" s="34"/>
      <c r="AO2" s="34"/>
    </row>
    <row r="3" spans="1:41"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t="s">
        <v>34</v>
      </c>
      <c r="W3" s="316" t="str">
        <f>IF('Cover Sheet'!W14:AC14&gt;0,'Cover Sheet'!W14:AC14,"")</f>
        <v/>
      </c>
      <c r="X3" s="287"/>
      <c r="Y3" s="287"/>
      <c r="Z3" s="287"/>
      <c r="AA3" s="287"/>
      <c r="AB3" s="287"/>
      <c r="AC3" s="287"/>
      <c r="AD3" t="s">
        <v>35</v>
      </c>
      <c r="AH3" s="316" t="str">
        <f>IF('Cover Sheet'!AH14:AL14&gt;0,'Cover Sheet'!AH14:AL14,"")</f>
        <v/>
      </c>
      <c r="AI3" s="287"/>
      <c r="AJ3" s="287"/>
      <c r="AK3" s="287"/>
      <c r="AL3" s="287"/>
    </row>
    <row r="4" spans="1:41" ht="12.75" customHeight="1"/>
    <row r="5" spans="1:41" ht="12.75" customHeight="1">
      <c r="A5" s="123"/>
      <c r="B5" s="124"/>
      <c r="C5" s="124"/>
      <c r="D5" s="124"/>
      <c r="E5" s="124"/>
      <c r="F5" s="124"/>
      <c r="G5" s="124"/>
      <c r="H5" s="124"/>
      <c r="I5" s="124"/>
      <c r="J5" s="124"/>
      <c r="K5" s="124"/>
      <c r="L5" s="124"/>
      <c r="M5" s="124"/>
      <c r="N5" s="124"/>
      <c r="O5" s="124"/>
      <c r="P5" s="124"/>
      <c r="Q5" s="124"/>
      <c r="R5" s="124"/>
      <c r="S5" s="125"/>
      <c r="T5" s="327"/>
      <c r="U5" s="328"/>
      <c r="V5" s="328"/>
      <c r="W5" s="328"/>
      <c r="X5" s="328"/>
      <c r="Y5" s="328"/>
      <c r="Z5" s="328"/>
      <c r="AA5" s="328"/>
      <c r="AB5" s="328"/>
      <c r="AC5" s="328"/>
      <c r="AD5" s="328"/>
      <c r="AE5" s="328"/>
      <c r="AF5" s="328"/>
      <c r="AG5" s="328"/>
      <c r="AH5" s="328"/>
      <c r="AI5" s="328"/>
      <c r="AJ5" s="328"/>
      <c r="AK5" s="328"/>
      <c r="AL5" s="329"/>
    </row>
    <row r="6" spans="1:41" ht="12.75" customHeight="1">
      <c r="A6" s="126"/>
      <c r="B6" s="355" t="s">
        <v>246</v>
      </c>
      <c r="C6" s="356"/>
      <c r="D6" s="356"/>
      <c r="E6" s="356"/>
      <c r="F6" s="318"/>
      <c r="G6" s="127"/>
      <c r="H6" s="127"/>
      <c r="I6" s="127"/>
      <c r="J6" s="127"/>
      <c r="K6" s="127"/>
      <c r="L6" s="127"/>
      <c r="M6" s="127"/>
      <c r="N6" s="127"/>
      <c r="O6" s="127"/>
      <c r="P6" s="127"/>
      <c r="Q6" s="127"/>
      <c r="R6" s="127"/>
      <c r="S6" s="128"/>
      <c r="T6" s="126"/>
      <c r="U6" s="127"/>
      <c r="V6" s="127"/>
      <c r="W6" s="127"/>
      <c r="X6" s="127"/>
      <c r="Y6" s="127"/>
      <c r="Z6" s="127"/>
      <c r="AA6" s="127"/>
      <c r="AB6" s="127"/>
      <c r="AC6" s="127"/>
      <c r="AD6" s="127"/>
      <c r="AE6" s="127"/>
      <c r="AF6" s="127"/>
      <c r="AG6" s="127"/>
      <c r="AH6" s="127"/>
      <c r="AI6" s="127"/>
      <c r="AJ6" s="127"/>
      <c r="AK6" s="127"/>
      <c r="AL6" s="128"/>
    </row>
    <row r="7" spans="1:41" ht="12.75" customHeight="1">
      <c r="A7" s="126"/>
      <c r="B7" s="127"/>
      <c r="C7" s="127"/>
      <c r="D7" s="127"/>
      <c r="E7" s="127"/>
      <c r="F7" s="127"/>
      <c r="G7" s="127"/>
      <c r="H7" s="127"/>
      <c r="I7" s="127"/>
      <c r="J7" s="127"/>
      <c r="K7" s="127"/>
      <c r="L7" s="127"/>
      <c r="M7" s="127"/>
      <c r="N7" s="127"/>
      <c r="O7" s="127"/>
      <c r="P7" s="127"/>
      <c r="Q7" s="127"/>
      <c r="R7" s="127"/>
      <c r="S7" s="128"/>
      <c r="T7" s="126"/>
      <c r="U7" s="127"/>
      <c r="V7" s="127"/>
      <c r="W7" s="127"/>
      <c r="X7" s="127"/>
      <c r="Y7" s="127"/>
      <c r="Z7" s="127"/>
      <c r="AA7" s="127"/>
      <c r="AB7" s="127"/>
      <c r="AC7" s="127"/>
      <c r="AD7" s="127"/>
      <c r="AE7" s="127"/>
      <c r="AF7" s="127"/>
      <c r="AG7" s="127"/>
      <c r="AH7" s="127"/>
      <c r="AI7" s="127"/>
      <c r="AJ7" s="127"/>
      <c r="AK7" s="127"/>
      <c r="AL7" s="128"/>
    </row>
    <row r="8" spans="1:41" ht="12.75" customHeight="1">
      <c r="A8" s="126"/>
      <c r="B8" s="127"/>
      <c r="C8" s="127"/>
      <c r="D8" s="127"/>
      <c r="E8" s="127"/>
      <c r="F8" s="127"/>
      <c r="G8" s="127"/>
      <c r="H8" s="127"/>
      <c r="I8" s="127"/>
      <c r="J8" s="127"/>
      <c r="K8" s="127"/>
      <c r="L8" s="127"/>
      <c r="M8" s="127"/>
      <c r="N8" s="127"/>
      <c r="O8" s="127"/>
      <c r="P8" s="127"/>
      <c r="Q8" s="127"/>
      <c r="R8" s="127"/>
      <c r="S8" s="128"/>
      <c r="T8" s="126"/>
      <c r="U8" s="127"/>
      <c r="V8" s="127"/>
      <c r="W8" s="127"/>
      <c r="X8" s="127"/>
      <c r="Y8" s="127"/>
      <c r="Z8" s="127"/>
      <c r="AA8" s="127"/>
      <c r="AB8" s="127"/>
      <c r="AC8" s="127"/>
      <c r="AD8" s="127"/>
      <c r="AE8" s="127"/>
      <c r="AF8" s="127"/>
      <c r="AG8" s="127"/>
      <c r="AH8" s="127"/>
      <c r="AI8" s="127"/>
      <c r="AJ8" s="127"/>
      <c r="AK8" s="127"/>
      <c r="AL8" s="128"/>
    </row>
    <row r="9" spans="1:41" ht="12.75" customHeight="1">
      <c r="A9" s="126"/>
      <c r="B9" s="127"/>
      <c r="C9" s="127"/>
      <c r="D9" s="127"/>
      <c r="E9" s="127"/>
      <c r="F9" s="21"/>
      <c r="G9" s="21"/>
      <c r="H9" s="127"/>
      <c r="I9" s="127"/>
      <c r="J9" s="127"/>
      <c r="K9" s="127"/>
      <c r="L9" s="127"/>
      <c r="M9" s="127"/>
      <c r="N9" s="127"/>
      <c r="O9" s="127"/>
      <c r="P9" s="127"/>
      <c r="Q9" s="127"/>
      <c r="R9" s="127"/>
      <c r="S9" s="128"/>
      <c r="T9" s="126"/>
      <c r="U9" s="127"/>
      <c r="V9" s="127"/>
      <c r="W9" s="127"/>
      <c r="X9" s="127"/>
      <c r="Y9" s="21"/>
      <c r="Z9" s="21"/>
      <c r="AA9" s="127"/>
      <c r="AB9" s="127"/>
      <c r="AC9" s="127"/>
      <c r="AD9" s="127"/>
      <c r="AE9" s="127"/>
      <c r="AF9" s="127"/>
      <c r="AG9" s="127"/>
      <c r="AH9" s="127"/>
      <c r="AI9" s="127"/>
      <c r="AJ9" s="127"/>
      <c r="AK9" s="127"/>
      <c r="AL9" s="128"/>
    </row>
    <row r="10" spans="1:41" ht="12.75" customHeight="1">
      <c r="A10" s="126"/>
      <c r="B10" s="127"/>
      <c r="C10" s="127"/>
      <c r="D10" s="127"/>
      <c r="E10" s="127"/>
      <c r="F10" s="127"/>
      <c r="G10" s="127"/>
      <c r="H10" s="127"/>
      <c r="I10" s="127"/>
      <c r="J10" s="127"/>
      <c r="K10" s="127"/>
      <c r="L10" s="127"/>
      <c r="M10" s="127"/>
      <c r="N10" s="127"/>
      <c r="O10" s="127"/>
      <c r="P10" s="127"/>
      <c r="Q10" s="127"/>
      <c r="R10" s="127"/>
      <c r="S10" s="128"/>
      <c r="T10" s="126"/>
      <c r="U10" s="127"/>
      <c r="V10" s="127"/>
      <c r="W10" s="127"/>
      <c r="X10" s="127"/>
      <c r="Y10" s="127"/>
      <c r="Z10" s="127"/>
      <c r="AA10" s="127"/>
      <c r="AB10" s="127"/>
      <c r="AC10" s="127"/>
      <c r="AD10" s="127"/>
      <c r="AE10" s="127"/>
      <c r="AF10" s="127"/>
      <c r="AG10" s="127"/>
      <c r="AH10" s="127"/>
      <c r="AI10" s="127"/>
      <c r="AJ10" s="127"/>
      <c r="AK10" s="127"/>
      <c r="AL10" s="128"/>
    </row>
    <row r="11" spans="1:41" ht="12.75" customHeight="1">
      <c r="A11" s="126"/>
      <c r="B11" s="127"/>
      <c r="C11" s="127"/>
      <c r="D11" s="127"/>
      <c r="E11" s="127"/>
      <c r="F11" s="127"/>
      <c r="G11" s="129" t="s">
        <v>377</v>
      </c>
      <c r="H11" s="127"/>
      <c r="I11" s="127"/>
      <c r="J11" s="127"/>
      <c r="K11" s="127"/>
      <c r="L11" s="127"/>
      <c r="M11" s="127"/>
      <c r="N11" s="127"/>
      <c r="O11" s="127"/>
      <c r="P11" s="127"/>
      <c r="Q11" s="127"/>
      <c r="R11" s="127"/>
      <c r="S11" s="128"/>
      <c r="T11" s="126"/>
      <c r="U11" s="127"/>
      <c r="V11" s="127"/>
      <c r="W11" s="127"/>
      <c r="X11" s="127"/>
      <c r="Y11" s="127"/>
      <c r="Z11" s="129" t="s">
        <v>377</v>
      </c>
      <c r="AA11" s="127"/>
      <c r="AB11" s="127"/>
      <c r="AC11" s="127"/>
      <c r="AD11" s="127"/>
      <c r="AE11" s="127"/>
      <c r="AF11" s="127"/>
      <c r="AG11" s="127"/>
      <c r="AH11" s="127"/>
      <c r="AI11" s="127"/>
      <c r="AJ11" s="127"/>
      <c r="AK11" s="127"/>
      <c r="AL11" s="128"/>
    </row>
    <row r="12" spans="1:41" ht="12.75" customHeight="1">
      <c r="A12" s="126"/>
      <c r="B12" s="127"/>
      <c r="C12" s="127"/>
      <c r="D12" s="127"/>
      <c r="E12" s="127"/>
      <c r="F12" s="127"/>
      <c r="G12" s="127"/>
      <c r="H12" s="127"/>
      <c r="I12" s="127"/>
      <c r="J12" s="127"/>
      <c r="K12" s="127"/>
      <c r="L12" s="127"/>
      <c r="M12" s="127"/>
      <c r="N12" s="127"/>
      <c r="O12" s="127"/>
      <c r="P12" s="127"/>
      <c r="Q12" s="127"/>
      <c r="R12" s="127"/>
      <c r="S12" s="128"/>
      <c r="T12" s="126"/>
      <c r="U12" s="127"/>
      <c r="V12" s="127"/>
      <c r="W12" s="127"/>
      <c r="X12" s="127"/>
      <c r="Y12" s="127"/>
      <c r="Z12" s="127"/>
      <c r="AA12" s="127"/>
      <c r="AB12" s="127"/>
      <c r="AC12" s="127"/>
      <c r="AD12" s="127"/>
      <c r="AE12" s="127"/>
      <c r="AF12" s="127"/>
      <c r="AG12" s="127"/>
      <c r="AH12" s="127"/>
      <c r="AI12" s="127"/>
      <c r="AJ12" s="127"/>
      <c r="AK12" s="127"/>
      <c r="AL12" s="128"/>
    </row>
    <row r="13" spans="1:41" ht="12.75" customHeight="1">
      <c r="A13" s="126"/>
      <c r="B13" s="127"/>
      <c r="C13" s="127"/>
      <c r="D13" s="127"/>
      <c r="E13" s="127"/>
      <c r="F13" s="127"/>
      <c r="G13" s="129" t="s">
        <v>378</v>
      </c>
      <c r="H13" s="127"/>
      <c r="I13" s="127"/>
      <c r="J13" s="127"/>
      <c r="K13" s="127"/>
      <c r="L13" s="127"/>
      <c r="M13" s="127"/>
      <c r="N13" s="127"/>
      <c r="O13" s="127"/>
      <c r="P13" s="127"/>
      <c r="Q13" s="127"/>
      <c r="R13" s="127"/>
      <c r="S13" s="128"/>
      <c r="T13" s="126"/>
      <c r="U13" s="127"/>
      <c r="V13" s="127"/>
      <c r="W13" s="127"/>
      <c r="X13" s="127"/>
      <c r="Y13" s="127"/>
      <c r="Z13" s="129" t="s">
        <v>378</v>
      </c>
      <c r="AA13" s="127"/>
      <c r="AB13" s="127"/>
      <c r="AC13" s="127"/>
      <c r="AD13" s="127"/>
      <c r="AE13" s="127"/>
      <c r="AF13" s="127"/>
      <c r="AG13" s="127"/>
      <c r="AH13" s="127"/>
      <c r="AI13" s="127"/>
      <c r="AJ13" s="127"/>
      <c r="AK13" s="127"/>
      <c r="AL13" s="128"/>
    </row>
    <row r="14" spans="1:41" ht="12.75" customHeight="1">
      <c r="A14" s="126"/>
      <c r="B14" s="127"/>
      <c r="C14" s="127"/>
      <c r="D14" s="127"/>
      <c r="E14" s="127"/>
      <c r="F14" s="127"/>
      <c r="G14" s="127"/>
      <c r="H14" s="127"/>
      <c r="I14" s="127"/>
      <c r="J14" s="127"/>
      <c r="K14" s="127"/>
      <c r="L14" s="127"/>
      <c r="M14" s="127"/>
      <c r="N14" s="127"/>
      <c r="O14" s="127"/>
      <c r="P14" s="127"/>
      <c r="Q14" s="127"/>
      <c r="R14" s="127"/>
      <c r="S14" s="128"/>
      <c r="T14" s="126"/>
      <c r="U14" s="127"/>
      <c r="V14" s="127"/>
      <c r="W14" s="127"/>
      <c r="X14" s="127"/>
      <c r="Y14" s="127"/>
      <c r="Z14" s="127"/>
      <c r="AA14" s="127"/>
      <c r="AB14" s="127"/>
      <c r="AC14" s="127"/>
      <c r="AD14" s="127"/>
      <c r="AE14" s="127"/>
      <c r="AF14" s="127"/>
      <c r="AG14" s="127"/>
      <c r="AH14" s="127"/>
      <c r="AI14" s="127"/>
      <c r="AJ14" s="127"/>
      <c r="AK14" s="127"/>
      <c r="AL14" s="128"/>
    </row>
    <row r="15" spans="1:41" ht="12.75" customHeight="1">
      <c r="A15" s="126"/>
      <c r="B15" s="127"/>
      <c r="C15" s="127"/>
      <c r="D15" s="127"/>
      <c r="E15" s="127"/>
      <c r="F15" s="127"/>
      <c r="G15" s="165" t="s">
        <v>506</v>
      </c>
      <c r="H15" s="127"/>
      <c r="I15" s="127"/>
      <c r="J15" s="127"/>
      <c r="K15" s="127"/>
      <c r="L15" s="127"/>
      <c r="M15" s="127"/>
      <c r="N15" s="127"/>
      <c r="O15" s="127"/>
      <c r="P15" s="127"/>
      <c r="Q15" s="127"/>
      <c r="R15" s="127"/>
      <c r="S15" s="128"/>
      <c r="T15" s="126"/>
      <c r="U15" s="127"/>
      <c r="V15" s="127"/>
      <c r="W15" s="127"/>
      <c r="X15" s="127"/>
      <c r="Y15" s="127"/>
      <c r="Z15" s="165" t="s">
        <v>507</v>
      </c>
      <c r="AA15" s="127"/>
      <c r="AB15" s="127"/>
      <c r="AC15" s="127"/>
      <c r="AD15" s="127"/>
      <c r="AE15" s="127"/>
      <c r="AF15" s="127"/>
      <c r="AG15" s="127"/>
      <c r="AH15" s="127"/>
      <c r="AI15" s="127"/>
      <c r="AJ15" s="127"/>
      <c r="AK15" s="127"/>
      <c r="AL15" s="128"/>
    </row>
    <row r="16" spans="1:41" ht="12.75" customHeight="1">
      <c r="A16" s="126"/>
      <c r="B16" s="127"/>
      <c r="C16" s="127"/>
      <c r="D16" s="127"/>
      <c r="E16" s="127"/>
      <c r="F16" s="127"/>
      <c r="G16" s="21"/>
      <c r="H16" s="127"/>
      <c r="I16" s="127"/>
      <c r="J16" s="127"/>
      <c r="K16" s="127"/>
      <c r="L16" s="127"/>
      <c r="M16" s="127"/>
      <c r="N16" s="127"/>
      <c r="O16" s="127"/>
      <c r="P16" s="127"/>
      <c r="Q16" s="127"/>
      <c r="R16" s="127"/>
      <c r="S16" s="128"/>
      <c r="T16" s="126"/>
      <c r="U16" s="127"/>
      <c r="V16" s="127"/>
      <c r="W16" s="127"/>
      <c r="X16" s="127"/>
      <c r="Y16" s="127"/>
      <c r="Z16" s="127"/>
      <c r="AA16" s="127"/>
      <c r="AB16" s="127"/>
      <c r="AC16" s="127"/>
      <c r="AD16" s="127"/>
      <c r="AE16" s="127"/>
      <c r="AF16" s="127"/>
      <c r="AG16" s="127"/>
      <c r="AH16" s="127"/>
      <c r="AI16" s="127"/>
      <c r="AJ16" s="127"/>
      <c r="AK16" s="127"/>
      <c r="AL16" s="128"/>
    </row>
    <row r="17" spans="1:38" ht="12.75" customHeight="1">
      <c r="A17" s="126"/>
      <c r="B17" s="127"/>
      <c r="C17" s="127"/>
      <c r="D17" s="127"/>
      <c r="E17" s="127"/>
      <c r="F17" s="127"/>
      <c r="G17" s="127"/>
      <c r="H17" s="127"/>
      <c r="I17" s="127"/>
      <c r="J17" s="127"/>
      <c r="K17" s="127"/>
      <c r="L17" s="127"/>
      <c r="M17" s="127"/>
      <c r="N17" s="127"/>
      <c r="O17" s="127"/>
      <c r="P17" s="127"/>
      <c r="Q17" s="127"/>
      <c r="R17" s="127"/>
      <c r="S17" s="128"/>
      <c r="T17" s="126"/>
      <c r="U17" s="127"/>
      <c r="V17" s="127"/>
      <c r="W17" s="127"/>
      <c r="X17" s="127"/>
      <c r="Y17" s="127"/>
      <c r="Z17" s="127"/>
      <c r="AA17" s="127"/>
      <c r="AB17" s="127"/>
      <c r="AC17" s="127"/>
      <c r="AD17" s="127"/>
      <c r="AE17" s="127"/>
      <c r="AF17" s="127"/>
      <c r="AG17" s="127"/>
      <c r="AH17" s="127"/>
      <c r="AI17" s="127"/>
      <c r="AJ17" s="127"/>
      <c r="AK17" s="127"/>
      <c r="AL17" s="128"/>
    </row>
    <row r="18" spans="1:38" ht="12.75" customHeight="1">
      <c r="A18" s="130"/>
      <c r="B18" s="131"/>
      <c r="C18" s="131"/>
      <c r="D18" s="131"/>
      <c r="E18" s="29"/>
      <c r="F18" s="29"/>
      <c r="G18" s="131"/>
      <c r="H18" s="29"/>
      <c r="I18" s="131"/>
      <c r="J18" s="131"/>
      <c r="K18" s="131"/>
      <c r="L18" s="131"/>
      <c r="M18" s="131"/>
      <c r="N18" s="131"/>
      <c r="O18" s="131"/>
      <c r="P18" s="131"/>
      <c r="Q18" s="131"/>
      <c r="R18" s="131"/>
      <c r="S18" s="132"/>
      <c r="T18" s="130"/>
      <c r="U18" s="131"/>
      <c r="V18" s="131"/>
      <c r="W18" s="131"/>
      <c r="X18" s="29"/>
      <c r="Y18" s="29"/>
      <c r="Z18" s="131"/>
      <c r="AA18" s="29"/>
      <c r="AB18" s="131"/>
      <c r="AC18" s="131"/>
      <c r="AD18" s="131"/>
      <c r="AE18" s="131"/>
      <c r="AF18" s="131"/>
      <c r="AG18" s="131"/>
      <c r="AH18" s="131"/>
      <c r="AI18" s="131"/>
      <c r="AJ18" s="131"/>
      <c r="AK18" s="131"/>
      <c r="AL18" s="132"/>
    </row>
    <row r="19" spans="1:38" ht="12.75" customHeight="1">
      <c r="A19" s="133" t="s">
        <v>379</v>
      </c>
      <c r="B19" s="134"/>
      <c r="C19" s="134"/>
      <c r="D19" s="134"/>
      <c r="E19" s="134"/>
      <c r="F19" s="134"/>
      <c r="G19" s="134"/>
      <c r="H19" s="134"/>
      <c r="I19" s="134"/>
      <c r="J19" s="134"/>
      <c r="K19" s="134"/>
      <c r="L19" s="134"/>
      <c r="M19" s="134"/>
      <c r="N19" s="134"/>
      <c r="O19" s="134"/>
      <c r="P19" s="134"/>
      <c r="Q19" s="134"/>
      <c r="R19" s="134"/>
      <c r="S19" s="136"/>
      <c r="T19" s="133" t="s">
        <v>379</v>
      </c>
      <c r="U19" s="134"/>
      <c r="V19" s="134"/>
      <c r="W19" s="134"/>
      <c r="X19" s="134"/>
      <c r="Y19" s="134"/>
      <c r="Z19" s="134"/>
      <c r="AA19" s="134"/>
      <c r="AB19" s="134"/>
      <c r="AC19" s="134"/>
      <c r="AD19" s="134"/>
      <c r="AE19" s="134"/>
      <c r="AF19" s="134"/>
      <c r="AG19" s="134"/>
      <c r="AH19" s="134"/>
      <c r="AI19" s="134"/>
      <c r="AJ19" s="134"/>
      <c r="AK19" s="134"/>
      <c r="AL19" s="136"/>
    </row>
    <row r="20" spans="1:38" ht="12.75" customHeight="1">
      <c r="A20" s="137"/>
      <c r="B20" s="134"/>
      <c r="C20" s="134"/>
      <c r="D20" s="134"/>
      <c r="E20" s="134"/>
      <c r="F20" s="134"/>
      <c r="G20" s="134"/>
      <c r="H20" s="134"/>
      <c r="I20" s="134"/>
      <c r="J20" s="134"/>
      <c r="K20" s="134"/>
      <c r="L20" s="134"/>
      <c r="M20" s="134"/>
      <c r="N20" s="134"/>
      <c r="O20" s="134"/>
      <c r="P20" s="134"/>
      <c r="Q20" s="134"/>
      <c r="R20" s="134"/>
      <c r="S20" s="136"/>
      <c r="T20" s="137"/>
      <c r="U20" s="134"/>
      <c r="V20" s="134"/>
      <c r="W20" s="134"/>
      <c r="X20" s="134"/>
      <c r="Y20" s="134"/>
      <c r="Z20" s="134"/>
      <c r="AA20" s="134"/>
      <c r="AB20" s="134"/>
      <c r="AC20" s="134"/>
      <c r="AD20" s="134"/>
      <c r="AE20" s="134"/>
      <c r="AF20" s="134"/>
      <c r="AG20" s="134"/>
      <c r="AH20" s="134"/>
      <c r="AI20" s="134"/>
      <c r="AJ20" s="134"/>
      <c r="AK20" s="134"/>
      <c r="AL20" s="136"/>
    </row>
    <row r="21" spans="1:38" ht="12.75" customHeight="1">
      <c r="A21" s="123"/>
      <c r="B21" s="124"/>
      <c r="C21" s="124"/>
      <c r="D21" s="124"/>
      <c r="E21" s="124"/>
      <c r="F21" s="124"/>
      <c r="G21" s="124"/>
      <c r="H21" s="124"/>
      <c r="I21" s="124"/>
      <c r="J21" s="124"/>
      <c r="K21" s="124"/>
      <c r="L21" s="124"/>
      <c r="M21" s="124"/>
      <c r="N21" s="124"/>
      <c r="O21" s="124"/>
      <c r="P21" s="124"/>
      <c r="Q21" s="124"/>
      <c r="R21" s="124"/>
      <c r="S21" s="125"/>
      <c r="T21" s="123"/>
      <c r="U21" s="124"/>
      <c r="V21" s="124"/>
      <c r="W21" s="124"/>
      <c r="X21" s="124"/>
      <c r="Y21" s="124"/>
      <c r="Z21" s="124"/>
      <c r="AA21" s="124"/>
      <c r="AB21" s="124"/>
      <c r="AC21" s="124"/>
      <c r="AD21" s="124"/>
      <c r="AE21" s="124"/>
      <c r="AF21" s="124"/>
      <c r="AG21" s="124"/>
      <c r="AH21" s="124"/>
      <c r="AI21" s="124"/>
      <c r="AJ21" s="124"/>
      <c r="AK21" s="124"/>
      <c r="AL21" s="125"/>
    </row>
    <row r="22" spans="1:38" ht="12.75" customHeight="1">
      <c r="A22" s="126"/>
      <c r="B22" s="127"/>
      <c r="C22" s="127"/>
      <c r="D22" s="127"/>
      <c r="E22" s="127"/>
      <c r="F22" s="127"/>
      <c r="G22" s="127"/>
      <c r="H22" s="127"/>
      <c r="I22" s="127"/>
      <c r="J22" s="127"/>
      <c r="K22" s="127"/>
      <c r="L22" s="127"/>
      <c r="M22" s="127"/>
      <c r="N22" s="127"/>
      <c r="O22" s="127"/>
      <c r="P22" s="127"/>
      <c r="Q22" s="127"/>
      <c r="R22" s="127"/>
      <c r="S22" s="128"/>
      <c r="T22" s="126"/>
      <c r="U22" s="127"/>
      <c r="V22" s="127"/>
      <c r="W22" s="127"/>
      <c r="X22" s="127"/>
      <c r="Y22" s="127"/>
      <c r="Z22" s="127"/>
      <c r="AA22" s="127"/>
      <c r="AB22" s="127"/>
      <c r="AC22" s="127"/>
      <c r="AD22" s="127"/>
      <c r="AE22" s="127"/>
      <c r="AF22" s="127"/>
      <c r="AG22" s="127"/>
      <c r="AH22" s="127"/>
      <c r="AI22" s="127"/>
      <c r="AJ22" s="127"/>
      <c r="AK22" s="127"/>
      <c r="AL22" s="128"/>
    </row>
    <row r="23" spans="1:38" ht="12.75" customHeight="1">
      <c r="A23" s="126"/>
      <c r="B23" s="127"/>
      <c r="C23" s="127"/>
      <c r="D23" s="127"/>
      <c r="E23" s="127"/>
      <c r="F23" s="127"/>
      <c r="G23" s="127"/>
      <c r="H23" s="127"/>
      <c r="I23" s="127"/>
      <c r="J23" s="127"/>
      <c r="K23" s="127"/>
      <c r="L23" s="127"/>
      <c r="M23" s="127"/>
      <c r="N23" s="127"/>
      <c r="O23" s="127"/>
      <c r="P23" s="127"/>
      <c r="Q23" s="127"/>
      <c r="R23" s="127"/>
      <c r="S23" s="128"/>
      <c r="T23" s="126"/>
      <c r="U23" s="127"/>
      <c r="V23" s="127"/>
      <c r="W23" s="127"/>
      <c r="X23" s="127"/>
      <c r="Y23" s="127"/>
      <c r="Z23" s="127"/>
      <c r="AA23" s="127"/>
      <c r="AB23" s="127"/>
      <c r="AC23" s="127"/>
      <c r="AD23" s="127"/>
      <c r="AE23" s="127"/>
      <c r="AF23" s="127"/>
      <c r="AG23" s="127"/>
      <c r="AH23" s="127"/>
      <c r="AI23" s="127"/>
      <c r="AJ23" s="127"/>
      <c r="AK23" s="127"/>
      <c r="AL23" s="128"/>
    </row>
    <row r="24" spans="1:38" ht="12.75" customHeight="1">
      <c r="A24" s="126"/>
      <c r="B24" s="127"/>
      <c r="C24" s="127"/>
      <c r="D24" s="127"/>
      <c r="E24" s="127"/>
      <c r="F24" s="127"/>
      <c r="G24" s="127"/>
      <c r="H24" s="127"/>
      <c r="I24" s="127"/>
      <c r="J24" s="127"/>
      <c r="K24" s="127"/>
      <c r="L24" s="127"/>
      <c r="M24" s="127"/>
      <c r="N24" s="127"/>
      <c r="O24" s="127"/>
      <c r="P24" s="127"/>
      <c r="Q24" s="127"/>
      <c r="R24" s="127"/>
      <c r="S24" s="128"/>
      <c r="T24" s="126"/>
      <c r="U24" s="127"/>
      <c r="V24" s="127"/>
      <c r="W24" s="127"/>
      <c r="X24" s="127"/>
      <c r="Y24" s="127"/>
      <c r="Z24" s="127"/>
      <c r="AA24" s="127"/>
      <c r="AB24" s="127"/>
      <c r="AC24" s="127"/>
      <c r="AD24" s="127"/>
      <c r="AE24" s="127"/>
      <c r="AF24" s="127"/>
      <c r="AG24" s="127"/>
      <c r="AH24" s="127"/>
      <c r="AI24" s="127"/>
      <c r="AJ24" s="127"/>
      <c r="AK24" s="127"/>
      <c r="AL24" s="128"/>
    </row>
    <row r="25" spans="1:38" ht="12.75" customHeight="1">
      <c r="A25" s="126"/>
      <c r="B25" s="127"/>
      <c r="C25" s="127"/>
      <c r="D25" s="127"/>
      <c r="E25" s="127"/>
      <c r="F25" s="127"/>
      <c r="G25" s="127"/>
      <c r="H25" s="127"/>
      <c r="I25" s="127"/>
      <c r="J25" s="127"/>
      <c r="K25" s="127"/>
      <c r="L25" s="127"/>
      <c r="M25" s="127"/>
      <c r="N25" s="127"/>
      <c r="O25" s="127"/>
      <c r="P25" s="127"/>
      <c r="Q25" s="127"/>
      <c r="R25" s="127"/>
      <c r="S25" s="128"/>
      <c r="T25" s="126"/>
      <c r="U25" s="127"/>
      <c r="V25" s="127"/>
      <c r="W25" s="127"/>
      <c r="X25" s="127"/>
      <c r="Y25" s="127"/>
      <c r="Z25" s="127"/>
      <c r="AA25" s="127"/>
      <c r="AB25" s="127"/>
      <c r="AC25" s="127"/>
      <c r="AD25" s="127"/>
      <c r="AE25" s="127"/>
      <c r="AF25" s="127"/>
      <c r="AG25" s="127"/>
      <c r="AH25" s="127"/>
      <c r="AI25" s="127"/>
      <c r="AJ25" s="127"/>
      <c r="AK25" s="127"/>
      <c r="AL25" s="128"/>
    </row>
    <row r="26" spans="1:38" ht="12.75" customHeight="1">
      <c r="A26" s="126"/>
      <c r="B26" s="127"/>
      <c r="C26" s="127"/>
      <c r="D26" s="127"/>
      <c r="E26" s="127"/>
      <c r="F26" s="127"/>
      <c r="G26" s="127"/>
      <c r="H26" s="127"/>
      <c r="I26" s="127"/>
      <c r="J26" s="127"/>
      <c r="K26" s="127"/>
      <c r="L26" s="127"/>
      <c r="M26" s="127"/>
      <c r="N26" s="127"/>
      <c r="O26" s="127"/>
      <c r="P26" s="127"/>
      <c r="Q26" s="127"/>
      <c r="R26" s="127"/>
      <c r="S26" s="128"/>
      <c r="T26" s="126"/>
      <c r="U26" s="127"/>
      <c r="V26" s="127"/>
      <c r="W26" s="127"/>
      <c r="X26" s="127"/>
      <c r="Y26" s="127"/>
      <c r="Z26" s="127"/>
      <c r="AA26" s="127"/>
      <c r="AB26" s="127"/>
      <c r="AC26" s="127"/>
      <c r="AD26" s="127"/>
      <c r="AE26" s="127"/>
      <c r="AF26" s="127"/>
      <c r="AG26" s="127"/>
      <c r="AH26" s="127"/>
      <c r="AI26" s="127"/>
      <c r="AJ26" s="127"/>
      <c r="AK26" s="127"/>
      <c r="AL26" s="128"/>
    </row>
    <row r="27" spans="1:38" ht="12.75" customHeight="1">
      <c r="A27" s="126"/>
      <c r="B27" s="127"/>
      <c r="C27" s="127"/>
      <c r="D27" s="127"/>
      <c r="E27" s="127"/>
      <c r="F27" s="127"/>
      <c r="G27" s="127"/>
      <c r="H27" s="127"/>
      <c r="I27" s="127"/>
      <c r="J27" s="127"/>
      <c r="K27" s="127"/>
      <c r="L27" s="127"/>
      <c r="M27" s="127"/>
      <c r="N27" s="127"/>
      <c r="O27" s="127"/>
      <c r="P27" s="127"/>
      <c r="Q27" s="127"/>
      <c r="R27" s="127"/>
      <c r="S27" s="128"/>
      <c r="T27" s="126"/>
      <c r="U27" s="127"/>
      <c r="V27" s="127"/>
      <c r="W27" s="127"/>
      <c r="X27" s="127"/>
      <c r="Y27" s="127"/>
      <c r="Z27" s="127"/>
      <c r="AA27" s="127"/>
      <c r="AB27" s="127"/>
      <c r="AC27" s="127"/>
      <c r="AD27" s="127"/>
      <c r="AE27" s="127"/>
      <c r="AF27" s="127"/>
      <c r="AG27" s="127"/>
      <c r="AH27" s="127"/>
      <c r="AI27" s="127"/>
      <c r="AJ27" s="127"/>
      <c r="AK27" s="127"/>
      <c r="AL27" s="128"/>
    </row>
    <row r="28" spans="1:38" ht="12.75" customHeight="1">
      <c r="A28" s="126"/>
      <c r="B28" s="127"/>
      <c r="C28" s="127"/>
      <c r="D28" s="127"/>
      <c r="E28" s="127"/>
      <c r="F28" s="127"/>
      <c r="G28" s="127"/>
      <c r="H28" s="127"/>
      <c r="I28" s="127"/>
      <c r="J28" s="127"/>
      <c r="K28" s="127"/>
      <c r="L28" s="127"/>
      <c r="M28" s="127"/>
      <c r="N28" s="127"/>
      <c r="O28" s="127"/>
      <c r="P28" s="127"/>
      <c r="Q28" s="127"/>
      <c r="R28" s="127"/>
      <c r="S28" s="128"/>
      <c r="T28" s="126"/>
      <c r="U28" s="127"/>
      <c r="V28" s="127"/>
      <c r="W28" s="127"/>
      <c r="X28" s="127"/>
      <c r="Y28" s="127"/>
      <c r="Z28" s="127"/>
      <c r="AA28" s="127"/>
      <c r="AB28" s="127"/>
      <c r="AC28" s="127"/>
      <c r="AD28" s="127"/>
      <c r="AE28" s="127"/>
      <c r="AF28" s="127"/>
      <c r="AG28" s="127"/>
      <c r="AH28" s="127"/>
      <c r="AI28" s="127"/>
      <c r="AJ28" s="127"/>
      <c r="AK28" s="127"/>
      <c r="AL28" s="128"/>
    </row>
    <row r="29" spans="1:38" ht="12.75" customHeight="1">
      <c r="A29" s="126"/>
      <c r="B29" s="127"/>
      <c r="C29" s="127"/>
      <c r="D29" s="127"/>
      <c r="E29" s="127"/>
      <c r="F29" s="127"/>
      <c r="G29" s="127"/>
      <c r="H29" s="127"/>
      <c r="I29" s="127"/>
      <c r="J29" s="127"/>
      <c r="K29" s="127"/>
      <c r="L29" s="127"/>
      <c r="M29" s="127"/>
      <c r="N29" s="127"/>
      <c r="O29" s="127"/>
      <c r="P29" s="127"/>
      <c r="Q29" s="127"/>
      <c r="R29" s="127"/>
      <c r="S29" s="128"/>
      <c r="T29" s="126"/>
      <c r="U29" s="127"/>
      <c r="V29" s="127"/>
      <c r="W29" s="127"/>
      <c r="X29" s="127"/>
      <c r="Y29" s="127"/>
      <c r="Z29" s="127"/>
      <c r="AA29" s="127"/>
      <c r="AB29" s="127"/>
      <c r="AC29" s="127"/>
      <c r="AD29" s="127"/>
      <c r="AE29" s="127"/>
      <c r="AF29" s="127"/>
      <c r="AG29" s="127"/>
      <c r="AH29" s="127"/>
      <c r="AI29" s="127"/>
      <c r="AJ29" s="127"/>
      <c r="AK29" s="127"/>
      <c r="AL29" s="128"/>
    </row>
    <row r="30" spans="1:38" ht="12.75" customHeight="1">
      <c r="A30" s="126"/>
      <c r="B30" s="127"/>
      <c r="C30" s="127"/>
      <c r="D30" s="127"/>
      <c r="E30" s="127"/>
      <c r="F30" s="127"/>
      <c r="G30" s="127"/>
      <c r="H30" s="127"/>
      <c r="I30" s="127"/>
      <c r="J30" s="127"/>
      <c r="K30" s="127"/>
      <c r="L30" s="127"/>
      <c r="M30" s="127"/>
      <c r="N30" s="127"/>
      <c r="O30" s="127"/>
      <c r="P30" s="127"/>
      <c r="Q30" s="127"/>
      <c r="R30" s="127"/>
      <c r="S30" s="128"/>
      <c r="T30" s="126"/>
      <c r="U30" s="127"/>
      <c r="V30" s="127"/>
      <c r="W30" s="127"/>
      <c r="X30" s="127"/>
      <c r="Y30" s="127"/>
      <c r="Z30" s="127"/>
      <c r="AA30" s="127"/>
      <c r="AB30" s="127"/>
      <c r="AC30" s="127"/>
      <c r="AD30" s="127"/>
      <c r="AE30" s="127"/>
      <c r="AF30" s="127"/>
      <c r="AG30" s="127"/>
      <c r="AH30" s="127"/>
      <c r="AI30" s="127"/>
      <c r="AJ30" s="127"/>
      <c r="AK30" s="127"/>
      <c r="AL30" s="128"/>
    </row>
    <row r="31" spans="1:38" ht="12.75" customHeight="1">
      <c r="A31" s="126"/>
      <c r="B31" s="127"/>
      <c r="C31" s="127"/>
      <c r="D31" s="127"/>
      <c r="E31" s="127"/>
      <c r="F31" s="127"/>
      <c r="G31" s="127"/>
      <c r="H31" s="127"/>
      <c r="I31" s="127"/>
      <c r="J31" s="127"/>
      <c r="K31" s="127"/>
      <c r="L31" s="127"/>
      <c r="M31" s="127"/>
      <c r="N31" s="127"/>
      <c r="O31" s="127"/>
      <c r="P31" s="127"/>
      <c r="Q31" s="127"/>
      <c r="R31" s="127"/>
      <c r="S31" s="128"/>
      <c r="T31" s="126"/>
      <c r="U31" s="127"/>
      <c r="V31" s="127"/>
      <c r="W31" s="127"/>
      <c r="X31" s="127"/>
      <c r="Y31" s="127"/>
      <c r="Z31" s="127"/>
      <c r="AA31" s="127"/>
      <c r="AB31" s="127"/>
      <c r="AC31" s="127"/>
      <c r="AD31" s="127"/>
      <c r="AE31" s="127"/>
      <c r="AF31" s="127"/>
      <c r="AG31" s="127"/>
      <c r="AH31" s="127"/>
      <c r="AI31" s="127"/>
      <c r="AJ31" s="127"/>
      <c r="AK31" s="127"/>
      <c r="AL31" s="128"/>
    </row>
    <row r="32" spans="1:38" ht="12.75" customHeight="1">
      <c r="A32" s="126"/>
      <c r="B32" s="127"/>
      <c r="C32" s="127"/>
      <c r="D32" s="127"/>
      <c r="E32" s="21"/>
      <c r="F32" s="21"/>
      <c r="G32" s="129" t="s">
        <v>382</v>
      </c>
      <c r="H32" s="127"/>
      <c r="I32" s="127"/>
      <c r="J32" s="127"/>
      <c r="K32" s="127"/>
      <c r="L32" s="127"/>
      <c r="M32" s="127"/>
      <c r="N32" s="127"/>
      <c r="O32" s="127"/>
      <c r="P32" s="127"/>
      <c r="Q32" s="127"/>
      <c r="R32" s="127"/>
      <c r="S32" s="128"/>
      <c r="T32" s="126"/>
      <c r="U32" s="127"/>
      <c r="V32" s="127"/>
      <c r="W32" s="127"/>
      <c r="X32" s="21"/>
      <c r="Y32" s="21"/>
      <c r="Z32" s="129" t="s">
        <v>382</v>
      </c>
      <c r="AA32" s="127"/>
      <c r="AB32" s="127"/>
      <c r="AC32" s="127"/>
      <c r="AD32" s="127"/>
      <c r="AE32" s="127"/>
      <c r="AF32" s="127"/>
      <c r="AG32" s="127"/>
      <c r="AH32" s="127"/>
      <c r="AI32" s="127"/>
      <c r="AJ32" s="127"/>
      <c r="AK32" s="127"/>
      <c r="AL32" s="128"/>
    </row>
    <row r="33" spans="1:38" ht="12.75" customHeight="1">
      <c r="A33" s="126"/>
      <c r="B33" s="127"/>
      <c r="C33" s="127"/>
      <c r="D33" s="129"/>
      <c r="E33" s="21"/>
      <c r="F33" s="127"/>
      <c r="G33" s="21"/>
      <c r="H33" s="127"/>
      <c r="I33" s="127"/>
      <c r="J33" s="127"/>
      <c r="K33" s="127"/>
      <c r="L33" s="127"/>
      <c r="M33" s="127"/>
      <c r="N33" s="127"/>
      <c r="O33" s="127"/>
      <c r="P33" s="127"/>
      <c r="Q33" s="127"/>
      <c r="R33" s="127"/>
      <c r="S33" s="128"/>
      <c r="T33" s="126"/>
      <c r="U33" s="127"/>
      <c r="V33" s="127"/>
      <c r="W33" s="129"/>
      <c r="X33" s="21"/>
      <c r="Y33" s="127"/>
      <c r="Z33" s="21"/>
      <c r="AA33" s="127"/>
      <c r="AB33" s="127"/>
      <c r="AC33" s="127"/>
      <c r="AD33" s="127"/>
      <c r="AE33" s="127"/>
      <c r="AF33" s="127"/>
      <c r="AG33" s="127"/>
      <c r="AH33" s="127"/>
      <c r="AI33" s="127"/>
      <c r="AJ33" s="127"/>
      <c r="AK33" s="127"/>
      <c r="AL33" s="128"/>
    </row>
    <row r="34" spans="1:38" ht="12.75" customHeight="1">
      <c r="A34" s="126"/>
      <c r="B34" s="127"/>
      <c r="C34" s="127"/>
      <c r="D34" s="127"/>
      <c r="E34" s="127"/>
      <c r="F34" s="127"/>
      <c r="G34" s="129" t="s">
        <v>383</v>
      </c>
      <c r="H34" s="129"/>
      <c r="I34" s="127"/>
      <c r="J34" s="127"/>
      <c r="K34" s="127"/>
      <c r="L34" s="127"/>
      <c r="M34" s="127"/>
      <c r="N34" s="127"/>
      <c r="O34" s="127"/>
      <c r="P34" s="127"/>
      <c r="Q34" s="127"/>
      <c r="R34" s="127"/>
      <c r="S34" s="128"/>
      <c r="T34" s="126"/>
      <c r="U34" s="127"/>
      <c r="V34" s="127"/>
      <c r="W34" s="127"/>
      <c r="X34" s="127"/>
      <c r="Y34" s="127"/>
      <c r="Z34" s="129" t="s">
        <v>383</v>
      </c>
      <c r="AA34" s="127"/>
      <c r="AB34" s="127"/>
      <c r="AC34" s="127"/>
      <c r="AD34" s="127"/>
      <c r="AE34" s="127"/>
      <c r="AF34" s="127"/>
      <c r="AG34" s="127"/>
      <c r="AH34" s="127"/>
      <c r="AI34" s="127"/>
      <c r="AJ34" s="127"/>
      <c r="AK34" s="127"/>
      <c r="AL34" s="128"/>
    </row>
    <row r="35" spans="1:38" ht="12.75" customHeight="1">
      <c r="A35" s="20"/>
      <c r="B35" s="127"/>
      <c r="C35" s="127"/>
      <c r="D35" s="127"/>
      <c r="E35" s="127"/>
      <c r="F35" s="127"/>
      <c r="G35" s="127"/>
      <c r="H35" s="127"/>
      <c r="I35" s="127"/>
      <c r="J35" s="127"/>
      <c r="K35" s="127"/>
      <c r="L35" s="127"/>
      <c r="M35" s="127"/>
      <c r="N35" s="127"/>
      <c r="O35" s="127"/>
      <c r="P35" s="127"/>
      <c r="Q35" s="127"/>
      <c r="R35" s="127"/>
      <c r="S35" s="128"/>
      <c r="T35" s="20"/>
      <c r="U35" s="127"/>
      <c r="V35" s="127"/>
      <c r="W35" s="127"/>
      <c r="X35" s="127"/>
      <c r="Y35" s="127"/>
      <c r="Z35" s="127"/>
      <c r="AA35" s="127"/>
      <c r="AB35" s="127"/>
      <c r="AC35" s="127"/>
      <c r="AD35" s="127"/>
      <c r="AE35" s="127"/>
      <c r="AF35" s="127"/>
      <c r="AG35" s="127"/>
      <c r="AH35" s="127"/>
      <c r="AI35" s="127"/>
      <c r="AJ35" s="127"/>
      <c r="AK35" s="127"/>
      <c r="AL35" s="128"/>
    </row>
    <row r="36" spans="1:38" ht="12.75" customHeight="1">
      <c r="A36" s="20"/>
      <c r="B36" s="127"/>
      <c r="C36" s="127"/>
      <c r="D36" s="127"/>
      <c r="E36" s="127"/>
      <c r="F36" s="127"/>
      <c r="G36" s="127"/>
      <c r="H36" s="127"/>
      <c r="I36" s="127"/>
      <c r="J36" s="127"/>
      <c r="K36" s="127"/>
      <c r="L36" s="127"/>
      <c r="M36" s="127"/>
      <c r="N36" s="127"/>
      <c r="O36" s="127"/>
      <c r="P36" s="127"/>
      <c r="Q36" s="127"/>
      <c r="R36" s="127"/>
      <c r="S36" s="128"/>
      <c r="T36" s="20"/>
      <c r="U36" s="127"/>
      <c r="V36" s="127"/>
      <c r="W36" s="127"/>
      <c r="X36" s="127"/>
      <c r="Y36" s="127"/>
      <c r="Z36" s="127"/>
      <c r="AA36" s="127"/>
      <c r="AB36" s="127"/>
      <c r="AC36" s="127"/>
      <c r="AD36" s="127"/>
      <c r="AE36" s="127"/>
      <c r="AF36" s="127"/>
      <c r="AG36" s="127"/>
      <c r="AH36" s="127"/>
      <c r="AI36" s="127"/>
      <c r="AJ36" s="127"/>
      <c r="AK36" s="127"/>
      <c r="AL36" s="128"/>
    </row>
    <row r="37" spans="1:38" ht="12.75" customHeight="1">
      <c r="A37" s="20"/>
      <c r="B37" s="127"/>
      <c r="C37" s="127"/>
      <c r="D37" s="127"/>
      <c r="E37" s="127"/>
      <c r="F37" s="127"/>
      <c r="G37" s="127"/>
      <c r="H37" s="127"/>
      <c r="I37" s="127"/>
      <c r="J37" s="127"/>
      <c r="K37" s="127"/>
      <c r="L37" s="127"/>
      <c r="M37" s="127"/>
      <c r="N37" s="127"/>
      <c r="O37" s="127"/>
      <c r="P37" s="127"/>
      <c r="Q37" s="127"/>
      <c r="R37" s="127"/>
      <c r="S37" s="128"/>
      <c r="T37" s="20"/>
      <c r="U37" s="127"/>
      <c r="V37" s="127"/>
      <c r="W37" s="127"/>
      <c r="X37" s="127"/>
      <c r="Y37" s="127"/>
      <c r="Z37" s="127"/>
      <c r="AA37" s="127"/>
      <c r="AB37" s="127"/>
      <c r="AC37" s="127"/>
      <c r="AD37" s="127"/>
      <c r="AE37" s="127"/>
      <c r="AF37" s="127"/>
      <c r="AG37" s="127"/>
      <c r="AH37" s="127"/>
      <c r="AI37" s="127"/>
      <c r="AJ37" s="127"/>
      <c r="AK37" s="127"/>
      <c r="AL37" s="128"/>
    </row>
    <row r="38" spans="1:38" ht="12.75" customHeight="1">
      <c r="A38" s="20"/>
      <c r="B38" s="127"/>
      <c r="C38" s="127"/>
      <c r="D38" s="127"/>
      <c r="E38" s="127"/>
      <c r="F38" s="127"/>
      <c r="G38" s="127"/>
      <c r="H38" s="127"/>
      <c r="I38" s="127"/>
      <c r="J38" s="127"/>
      <c r="K38" s="127"/>
      <c r="L38" s="127"/>
      <c r="M38" s="127"/>
      <c r="N38" s="127"/>
      <c r="O38" s="127"/>
      <c r="P38" s="127"/>
      <c r="Q38" s="127"/>
      <c r="R38" s="127"/>
      <c r="S38" s="128"/>
      <c r="T38" s="20"/>
      <c r="U38" s="127"/>
      <c r="V38" s="127"/>
      <c r="W38" s="127"/>
      <c r="X38" s="127"/>
      <c r="Y38" s="127"/>
      <c r="Z38" s="127"/>
      <c r="AA38" s="127"/>
      <c r="AB38" s="127"/>
      <c r="AC38" s="127"/>
      <c r="AD38" s="127"/>
      <c r="AE38" s="127"/>
      <c r="AF38" s="127"/>
      <c r="AG38" s="127"/>
      <c r="AH38" s="127"/>
      <c r="AI38" s="127"/>
      <c r="AJ38" s="127"/>
      <c r="AK38" s="127"/>
      <c r="AL38" s="128"/>
    </row>
    <row r="39" spans="1:38" ht="12.75" customHeight="1">
      <c r="A39" s="20"/>
      <c r="B39" s="127"/>
      <c r="C39" s="127"/>
      <c r="D39" s="127"/>
      <c r="E39" s="127"/>
      <c r="F39" s="127"/>
      <c r="G39" s="127"/>
      <c r="H39" s="127"/>
      <c r="I39" s="127"/>
      <c r="J39" s="127"/>
      <c r="K39" s="127"/>
      <c r="L39" s="127"/>
      <c r="M39" s="127"/>
      <c r="N39" s="127"/>
      <c r="O39" s="127"/>
      <c r="P39" s="127"/>
      <c r="Q39" s="127"/>
      <c r="R39" s="127"/>
      <c r="S39" s="128"/>
      <c r="T39" s="20"/>
      <c r="U39" s="127"/>
      <c r="V39" s="127"/>
      <c r="W39" s="127"/>
      <c r="X39" s="127"/>
      <c r="Y39" s="127"/>
      <c r="Z39" s="127"/>
      <c r="AA39" s="127"/>
      <c r="AB39" s="127"/>
      <c r="AC39" s="127"/>
      <c r="AD39" s="127"/>
      <c r="AE39" s="127"/>
      <c r="AF39" s="127"/>
      <c r="AG39" s="127"/>
      <c r="AH39" s="127"/>
      <c r="AI39" s="127"/>
      <c r="AJ39" s="127"/>
      <c r="AK39" s="127"/>
      <c r="AL39" s="128"/>
    </row>
    <row r="40" spans="1:38" ht="12.75" customHeight="1">
      <c r="A40" s="20"/>
      <c r="B40" s="127"/>
      <c r="C40" s="127"/>
      <c r="D40" s="127"/>
      <c r="E40" s="127"/>
      <c r="F40" s="127"/>
      <c r="G40" s="127"/>
      <c r="H40" s="127"/>
      <c r="I40" s="127"/>
      <c r="J40" s="127"/>
      <c r="K40" s="127"/>
      <c r="L40" s="127"/>
      <c r="M40" s="127"/>
      <c r="N40" s="127"/>
      <c r="O40" s="127"/>
      <c r="P40" s="127"/>
      <c r="Q40" s="127"/>
      <c r="R40" s="127"/>
      <c r="S40" s="128"/>
      <c r="T40" s="20"/>
      <c r="U40" s="127"/>
      <c r="V40" s="127"/>
      <c r="W40" s="127"/>
      <c r="X40" s="127"/>
      <c r="Y40" s="127"/>
      <c r="Z40" s="127"/>
      <c r="AA40" s="127"/>
      <c r="AB40" s="127"/>
      <c r="AC40" s="127"/>
      <c r="AD40" s="127"/>
      <c r="AE40" s="127"/>
      <c r="AF40" s="127"/>
      <c r="AG40" s="127"/>
      <c r="AH40" s="127"/>
      <c r="AI40" s="127"/>
      <c r="AJ40" s="127"/>
      <c r="AK40" s="127"/>
      <c r="AL40" s="128"/>
    </row>
    <row r="41" spans="1:38" ht="12.75" customHeight="1">
      <c r="A41" s="20"/>
      <c r="B41" s="127"/>
      <c r="C41" s="127"/>
      <c r="D41" s="127"/>
      <c r="E41" s="127"/>
      <c r="F41" s="127"/>
      <c r="G41" s="127"/>
      <c r="H41" s="127"/>
      <c r="I41" s="127"/>
      <c r="J41" s="127"/>
      <c r="K41" s="127"/>
      <c r="L41" s="127"/>
      <c r="M41" s="127"/>
      <c r="N41" s="127"/>
      <c r="O41" s="127"/>
      <c r="P41" s="127"/>
      <c r="Q41" s="127"/>
      <c r="R41" s="127"/>
      <c r="S41" s="128"/>
      <c r="T41" s="20"/>
      <c r="U41" s="127"/>
      <c r="V41" s="127"/>
      <c r="W41" s="127"/>
      <c r="X41" s="127"/>
      <c r="Y41" s="127"/>
      <c r="Z41" s="127"/>
      <c r="AA41" s="127"/>
      <c r="AB41" s="127"/>
      <c r="AC41" s="127"/>
      <c r="AD41" s="127"/>
      <c r="AE41" s="127"/>
      <c r="AF41" s="127"/>
      <c r="AG41" s="127"/>
      <c r="AH41" s="127"/>
      <c r="AI41" s="127"/>
      <c r="AJ41" s="127"/>
      <c r="AK41" s="127"/>
      <c r="AL41" s="128"/>
    </row>
    <row r="42" spans="1:38" ht="12.75" customHeight="1">
      <c r="A42" s="20"/>
      <c r="B42" s="127"/>
      <c r="C42" s="127"/>
      <c r="D42" s="127"/>
      <c r="E42" s="127"/>
      <c r="F42" s="127"/>
      <c r="G42" s="127"/>
      <c r="H42" s="127"/>
      <c r="I42" s="127"/>
      <c r="J42" s="127"/>
      <c r="K42" s="127"/>
      <c r="L42" s="127"/>
      <c r="M42" s="127"/>
      <c r="N42" s="127"/>
      <c r="O42" s="127"/>
      <c r="P42" s="127"/>
      <c r="Q42" s="127"/>
      <c r="R42" s="127"/>
      <c r="S42" s="128"/>
      <c r="T42" s="20"/>
      <c r="U42" s="127"/>
      <c r="V42" s="127"/>
      <c r="W42" s="127"/>
      <c r="X42" s="127"/>
      <c r="Y42" s="127"/>
      <c r="Z42" s="127"/>
      <c r="AA42" s="127"/>
      <c r="AB42" s="127"/>
      <c r="AC42" s="127"/>
      <c r="AD42" s="127"/>
      <c r="AE42" s="127"/>
      <c r="AF42" s="127"/>
      <c r="AG42" s="127"/>
      <c r="AH42" s="127"/>
      <c r="AI42" s="127"/>
      <c r="AJ42" s="127"/>
      <c r="AK42" s="127"/>
      <c r="AL42" s="128"/>
    </row>
    <row r="43" spans="1:38" ht="12.75" customHeight="1">
      <c r="A43" s="20"/>
      <c r="B43" s="127"/>
      <c r="C43" s="127"/>
      <c r="D43" s="127"/>
      <c r="E43" s="127"/>
      <c r="F43" s="127"/>
      <c r="G43" s="127"/>
      <c r="H43" s="127"/>
      <c r="I43" s="127"/>
      <c r="J43" s="127"/>
      <c r="K43" s="127"/>
      <c r="L43" s="127"/>
      <c r="M43" s="127"/>
      <c r="N43" s="127"/>
      <c r="O43" s="127"/>
      <c r="P43" s="127"/>
      <c r="Q43" s="127"/>
      <c r="R43" s="127"/>
      <c r="S43" s="128"/>
      <c r="T43" s="20"/>
      <c r="U43" s="127"/>
      <c r="V43" s="127"/>
      <c r="W43" s="127"/>
      <c r="X43" s="127"/>
      <c r="Y43" s="127"/>
      <c r="Z43" s="127"/>
      <c r="AA43" s="127"/>
      <c r="AB43" s="127"/>
      <c r="AC43" s="127"/>
      <c r="AD43" s="127"/>
      <c r="AE43" s="127"/>
      <c r="AF43" s="127"/>
      <c r="AG43" s="127"/>
      <c r="AH43" s="127"/>
      <c r="AI43" s="127"/>
      <c r="AJ43" s="127"/>
      <c r="AK43" s="127"/>
      <c r="AL43" s="128"/>
    </row>
    <row r="44" spans="1:38" ht="12.75" customHeight="1">
      <c r="A44" s="28"/>
      <c r="B44" s="131"/>
      <c r="C44" s="131"/>
      <c r="D44" s="131"/>
      <c r="E44" s="131"/>
      <c r="F44" s="131"/>
      <c r="G44" s="131"/>
      <c r="H44" s="131"/>
      <c r="I44" s="131"/>
      <c r="J44" s="131"/>
      <c r="K44" s="131"/>
      <c r="L44" s="131"/>
      <c r="M44" s="131"/>
      <c r="N44" s="131"/>
      <c r="O44" s="131"/>
      <c r="P44" s="131"/>
      <c r="Q44" s="131"/>
      <c r="R44" s="131"/>
      <c r="S44" s="132"/>
      <c r="T44" s="28"/>
      <c r="U44" s="131"/>
      <c r="V44" s="131"/>
      <c r="W44" s="131"/>
      <c r="X44" s="131"/>
      <c r="Y44" s="131"/>
      <c r="Z44" s="131"/>
      <c r="AA44" s="131"/>
      <c r="AB44" s="131"/>
      <c r="AC44" s="131"/>
      <c r="AD44" s="131"/>
      <c r="AE44" s="131"/>
      <c r="AF44" s="131"/>
      <c r="AG44" s="131"/>
      <c r="AH44" s="131"/>
      <c r="AI44" s="131"/>
      <c r="AJ44" s="131"/>
      <c r="AK44" s="131"/>
      <c r="AL44" s="132"/>
    </row>
    <row r="45" spans="1:38" ht="12.75" customHeight="1">
      <c r="A45" s="133" t="s">
        <v>384</v>
      </c>
      <c r="B45" s="134"/>
      <c r="C45" s="134"/>
      <c r="D45" s="134"/>
      <c r="E45" s="134"/>
      <c r="F45" s="134"/>
      <c r="G45" s="134"/>
      <c r="H45" s="134"/>
      <c r="I45" s="134"/>
      <c r="J45" s="134"/>
      <c r="K45" s="134"/>
      <c r="L45" s="134"/>
      <c r="M45" s="134"/>
      <c r="N45" s="134"/>
      <c r="O45" s="134"/>
      <c r="P45" s="134"/>
      <c r="Q45" s="134"/>
      <c r="R45" s="134"/>
      <c r="S45" s="136"/>
      <c r="T45" s="133" t="s">
        <v>384</v>
      </c>
      <c r="U45" s="134"/>
      <c r="V45" s="134"/>
      <c r="W45" s="134"/>
      <c r="X45" s="134"/>
      <c r="Y45" s="134"/>
      <c r="Z45" s="134"/>
      <c r="AA45" s="134"/>
      <c r="AB45" s="134"/>
      <c r="AC45" s="134"/>
      <c r="AD45" s="134"/>
      <c r="AE45" s="134"/>
      <c r="AF45" s="134"/>
      <c r="AG45" s="134"/>
      <c r="AH45" s="134"/>
      <c r="AI45" s="134"/>
      <c r="AJ45" s="134"/>
      <c r="AK45" s="134"/>
      <c r="AL45" s="136"/>
    </row>
    <row r="46" spans="1:38" ht="12.75" customHeight="1">
      <c r="A46" s="137"/>
      <c r="B46" s="134"/>
      <c r="C46" s="134"/>
      <c r="D46" s="134"/>
      <c r="E46" s="134"/>
      <c r="F46" s="134"/>
      <c r="G46" s="134"/>
      <c r="H46" s="134"/>
      <c r="I46" s="134"/>
      <c r="J46" s="134"/>
      <c r="K46" s="134"/>
      <c r="L46" s="134"/>
      <c r="M46" s="134"/>
      <c r="N46" s="134"/>
      <c r="O46" s="134"/>
      <c r="P46" s="134"/>
      <c r="Q46" s="134"/>
      <c r="R46" s="134"/>
      <c r="S46" s="136"/>
      <c r="T46" s="137"/>
      <c r="U46" s="134"/>
      <c r="V46" s="134"/>
      <c r="W46" s="134"/>
      <c r="X46" s="134"/>
      <c r="Y46" s="134"/>
      <c r="Z46" s="134"/>
      <c r="AA46" s="134"/>
      <c r="AB46" s="134"/>
      <c r="AC46" s="134"/>
      <c r="AD46" s="134"/>
      <c r="AE46" s="134"/>
      <c r="AF46" s="134"/>
      <c r="AG46" s="134"/>
      <c r="AH46" s="134"/>
      <c r="AI46" s="134"/>
      <c r="AJ46" s="134"/>
      <c r="AK46" s="134"/>
      <c r="AL46" s="136"/>
    </row>
    <row r="47" spans="1:38" ht="12.75" customHeight="1">
      <c r="A47" s="133" t="s">
        <v>509</v>
      </c>
      <c r="B47" s="138"/>
      <c r="C47" s="138"/>
      <c r="D47" s="138"/>
      <c r="E47" s="138"/>
      <c r="F47" s="138"/>
      <c r="G47" s="138"/>
      <c r="H47" s="138"/>
      <c r="I47" s="138"/>
      <c r="J47" s="138"/>
      <c r="K47" s="138"/>
      <c r="L47" s="138"/>
      <c r="M47" s="138"/>
      <c r="N47" s="138"/>
      <c r="O47" s="138"/>
      <c r="P47" s="138"/>
      <c r="Q47" s="138"/>
      <c r="R47" s="138"/>
      <c r="S47" s="139"/>
      <c r="T47" s="133" t="s">
        <v>509</v>
      </c>
      <c r="U47" s="138"/>
      <c r="V47" s="138"/>
      <c r="W47" s="138"/>
      <c r="X47" s="138"/>
      <c r="Y47" s="138"/>
      <c r="Z47" s="138"/>
      <c r="AA47" s="138"/>
      <c r="AB47" s="138"/>
      <c r="AC47" s="138"/>
      <c r="AD47" s="138"/>
      <c r="AE47" s="138"/>
      <c r="AF47" s="138"/>
      <c r="AG47" s="138"/>
      <c r="AH47" s="138"/>
      <c r="AI47" s="138"/>
      <c r="AJ47" s="138"/>
      <c r="AK47" s="138"/>
      <c r="AL47" s="139"/>
    </row>
    <row r="48" spans="1:38" ht="12.75" customHeight="1">
      <c r="A48" s="333" t="s">
        <v>510</v>
      </c>
      <c r="B48" s="264"/>
      <c r="C48" s="285"/>
      <c r="D48" s="330">
        <v>0</v>
      </c>
      <c r="E48" s="268"/>
      <c r="F48" s="167" t="s">
        <v>511</v>
      </c>
      <c r="G48" s="7"/>
      <c r="H48" s="141"/>
      <c r="I48" s="138"/>
      <c r="J48" s="138"/>
      <c r="K48" s="138"/>
      <c r="L48" s="138"/>
      <c r="M48" s="138"/>
      <c r="N48" s="138"/>
      <c r="O48" s="138"/>
      <c r="P48" s="138"/>
      <c r="Q48" s="138"/>
      <c r="R48" s="138"/>
      <c r="S48" s="139"/>
      <c r="T48" s="333" t="s">
        <v>512</v>
      </c>
      <c r="U48" s="264"/>
      <c r="V48" s="285"/>
      <c r="W48" s="354">
        <v>0</v>
      </c>
      <c r="X48" s="268"/>
      <c r="Y48" s="167" t="s">
        <v>513</v>
      </c>
      <c r="Z48" s="7"/>
      <c r="AA48" s="141"/>
      <c r="AB48" s="138"/>
      <c r="AC48" s="138"/>
      <c r="AD48" s="138"/>
      <c r="AE48" s="138"/>
      <c r="AF48" s="138"/>
      <c r="AG48" s="138"/>
      <c r="AH48" s="138"/>
      <c r="AI48" s="138"/>
      <c r="AJ48" s="138"/>
      <c r="AK48" s="138"/>
      <c r="AL48" s="139"/>
    </row>
    <row r="49" spans="1:38" ht="12.75" customHeight="1">
      <c r="A49" s="333" t="s">
        <v>514</v>
      </c>
      <c r="B49" s="264"/>
      <c r="C49" s="264"/>
      <c r="D49" s="330">
        <v>0</v>
      </c>
      <c r="E49" s="268"/>
      <c r="F49" s="319" t="str">
        <f>IF(D49&gt;=4000,"PASS","FAIL")</f>
        <v>FAIL</v>
      </c>
      <c r="G49" s="268"/>
      <c r="H49" s="141"/>
      <c r="I49" s="138"/>
      <c r="J49" s="138"/>
      <c r="K49" s="138"/>
      <c r="L49" s="138"/>
      <c r="M49" s="138"/>
      <c r="N49" s="138"/>
      <c r="O49" s="138"/>
      <c r="P49" s="138"/>
      <c r="Q49" s="138"/>
      <c r="R49" s="138"/>
      <c r="S49" s="139"/>
      <c r="T49" s="333" t="s">
        <v>514</v>
      </c>
      <c r="U49" s="264"/>
      <c r="V49" s="264"/>
      <c r="W49" s="354">
        <v>0</v>
      </c>
      <c r="X49" s="268"/>
      <c r="Y49" s="319" t="str">
        <f>IF(W49&gt;=7500,"PASS","FAIL")</f>
        <v>FAIL</v>
      </c>
      <c r="Z49" s="268"/>
      <c r="AA49" s="141"/>
      <c r="AB49" s="138"/>
      <c r="AC49" s="138"/>
      <c r="AD49" s="138"/>
      <c r="AE49" s="138"/>
      <c r="AF49" s="138"/>
      <c r="AG49" s="138"/>
      <c r="AH49" s="138"/>
      <c r="AI49" s="138"/>
      <c r="AJ49" s="138"/>
      <c r="AK49" s="138"/>
      <c r="AL49" s="139"/>
    </row>
    <row r="50" spans="1:38" ht="12.75" customHeight="1">
      <c r="A50" s="143"/>
      <c r="B50" s="138"/>
      <c r="C50" s="138"/>
      <c r="D50" s="138"/>
      <c r="E50" s="138"/>
      <c r="F50" s="138"/>
      <c r="G50" s="138"/>
      <c r="H50" s="138"/>
      <c r="I50" s="138"/>
      <c r="J50" s="138"/>
      <c r="K50" s="138"/>
      <c r="L50" s="138"/>
      <c r="M50" s="138"/>
      <c r="N50" s="138"/>
      <c r="O50" s="138"/>
      <c r="P50" s="138"/>
      <c r="Q50" s="138"/>
      <c r="R50" s="138"/>
      <c r="S50" s="139"/>
      <c r="T50" s="143"/>
      <c r="U50" s="138"/>
      <c r="V50" s="138"/>
      <c r="W50" s="138"/>
      <c r="X50" s="138"/>
      <c r="Y50" s="138"/>
      <c r="Z50" s="138"/>
      <c r="AA50" s="138"/>
      <c r="AB50" s="138"/>
      <c r="AC50" s="138"/>
      <c r="AD50" s="138"/>
      <c r="AE50" s="138"/>
      <c r="AF50" s="138"/>
      <c r="AG50" s="138"/>
      <c r="AH50" s="138"/>
      <c r="AI50" s="138"/>
      <c r="AJ50" s="138"/>
      <c r="AK50" s="138"/>
      <c r="AL50" s="139"/>
    </row>
    <row r="51" spans="1:38" ht="12.75" customHeight="1">
      <c r="A51" s="144" t="s">
        <v>389</v>
      </c>
      <c r="B51" s="138"/>
      <c r="C51" s="138"/>
      <c r="D51" s="138"/>
      <c r="E51" s="138"/>
      <c r="F51" s="138"/>
      <c r="G51" s="138"/>
      <c r="H51" s="138"/>
      <c r="I51" s="138"/>
      <c r="J51" s="138"/>
      <c r="K51" s="138"/>
      <c r="L51" s="138"/>
      <c r="M51" s="138"/>
      <c r="N51" s="138"/>
      <c r="O51" s="138"/>
      <c r="P51" s="138"/>
      <c r="Q51" s="138"/>
      <c r="R51" s="138"/>
      <c r="S51" s="139"/>
      <c r="T51" s="144" t="s">
        <v>389</v>
      </c>
      <c r="U51" s="138"/>
      <c r="V51" s="138"/>
      <c r="W51" s="138"/>
      <c r="X51" s="138"/>
      <c r="Y51" s="138"/>
      <c r="Z51" s="138"/>
      <c r="AA51" s="138"/>
      <c r="AB51" s="138"/>
      <c r="AC51" s="138"/>
      <c r="AD51" s="138"/>
      <c r="AE51" s="138"/>
      <c r="AF51" s="138"/>
      <c r="AG51" s="138"/>
      <c r="AH51" s="138"/>
      <c r="AI51" s="138"/>
      <c r="AJ51" s="138"/>
      <c r="AK51" s="138"/>
      <c r="AL51" s="139"/>
    </row>
    <row r="52" spans="1:38" ht="15.75" customHeight="1">
      <c r="A52" s="6"/>
      <c r="B52" s="349" t="s">
        <v>522</v>
      </c>
      <c r="C52" s="285"/>
      <c r="D52" s="350">
        <v>0</v>
      </c>
      <c r="E52" s="268"/>
      <c r="F52" s="141"/>
      <c r="G52" s="141"/>
      <c r="H52" s="141"/>
      <c r="I52" s="141"/>
      <c r="J52" s="141"/>
      <c r="K52" s="141"/>
      <c r="L52" s="141"/>
      <c r="M52" s="141"/>
      <c r="N52" s="141"/>
      <c r="O52" s="138"/>
      <c r="P52" s="138"/>
      <c r="Q52" s="138"/>
      <c r="R52" s="138"/>
      <c r="S52" s="139"/>
      <c r="T52" s="6"/>
      <c r="U52" s="349" t="s">
        <v>523</v>
      </c>
      <c r="V52" s="285"/>
      <c r="W52" s="350">
        <v>0</v>
      </c>
      <c r="X52" s="268"/>
      <c r="Y52" s="141"/>
      <c r="Z52" s="141"/>
      <c r="AA52" s="141"/>
      <c r="AB52" s="141"/>
      <c r="AC52" s="141"/>
      <c r="AD52" s="141"/>
      <c r="AE52" s="141"/>
      <c r="AF52" s="141"/>
      <c r="AG52" s="141"/>
      <c r="AH52" s="138"/>
      <c r="AI52" s="138"/>
      <c r="AJ52" s="138"/>
      <c r="AK52" s="138"/>
      <c r="AL52" s="139"/>
    </row>
    <row r="53" spans="1:38" ht="15.75" customHeight="1">
      <c r="A53" s="147"/>
      <c r="B53" s="145"/>
      <c r="C53" s="148"/>
      <c r="D53" s="149"/>
      <c r="E53" s="141"/>
      <c r="F53" s="141"/>
      <c r="G53" s="141"/>
      <c r="H53" s="141"/>
      <c r="I53" s="141"/>
      <c r="J53" s="141"/>
      <c r="K53" s="141"/>
      <c r="L53" s="141"/>
      <c r="M53" s="141"/>
      <c r="N53" s="141"/>
      <c r="O53" s="138"/>
      <c r="P53" s="138"/>
      <c r="Q53" s="138"/>
      <c r="R53" s="138"/>
      <c r="S53" s="139"/>
      <c r="T53" s="147"/>
      <c r="U53" s="145"/>
      <c r="V53" s="148"/>
      <c r="W53" s="149"/>
      <c r="X53" s="141"/>
      <c r="Y53" s="141"/>
      <c r="Z53" s="141"/>
      <c r="AA53" s="141"/>
      <c r="AB53" s="141"/>
      <c r="AC53" s="141"/>
      <c r="AD53" s="141"/>
      <c r="AE53" s="141"/>
      <c r="AF53" s="141"/>
      <c r="AG53" s="141"/>
      <c r="AH53" s="138"/>
      <c r="AI53" s="138"/>
      <c r="AJ53" s="138"/>
      <c r="AK53" s="138"/>
      <c r="AL53" s="139"/>
    </row>
    <row r="54" spans="1:38" ht="15.75" customHeight="1">
      <c r="A54" s="347" t="s">
        <v>524</v>
      </c>
      <c r="B54" s="264"/>
      <c r="C54" s="285"/>
      <c r="D54" s="348">
        <f>IF(D52&gt;0,D48/(PI()*25*D52),0)</f>
        <v>0</v>
      </c>
      <c r="E54" s="268"/>
      <c r="F54" s="141" t="s">
        <v>397</v>
      </c>
      <c r="G54" s="141"/>
      <c r="H54" s="141"/>
      <c r="I54" s="141"/>
      <c r="J54" s="141"/>
      <c r="K54" s="141"/>
      <c r="L54" s="141"/>
      <c r="M54" s="141"/>
      <c r="N54" s="141"/>
      <c r="O54" s="141"/>
      <c r="P54" s="138"/>
      <c r="Q54" s="138"/>
      <c r="R54" s="138"/>
      <c r="S54" s="139"/>
      <c r="T54" s="347" t="s">
        <v>525</v>
      </c>
      <c r="U54" s="264"/>
      <c r="V54" s="285"/>
      <c r="W54" s="348">
        <f>IF(W52&gt;0,W48/(PI()*25*W52),0)</f>
        <v>0</v>
      </c>
      <c r="X54" s="268"/>
      <c r="Y54" s="141" t="s">
        <v>397</v>
      </c>
      <c r="Z54" s="141"/>
      <c r="AA54" s="141"/>
      <c r="AB54" s="141"/>
      <c r="AC54" s="141"/>
      <c r="AD54" s="141"/>
      <c r="AE54" s="141"/>
      <c r="AF54" s="141"/>
      <c r="AG54" s="141"/>
      <c r="AH54" s="141"/>
      <c r="AI54" s="138"/>
      <c r="AJ54" s="138"/>
      <c r="AK54" s="138"/>
      <c r="AL54" s="139"/>
    </row>
    <row r="55" spans="1:38" ht="12.75" customHeight="1">
      <c r="A55" s="150"/>
      <c r="B55" s="151"/>
      <c r="C55" s="151"/>
      <c r="D55" s="151"/>
      <c r="E55" s="151"/>
      <c r="F55" s="151"/>
      <c r="G55" s="151"/>
      <c r="H55" s="151"/>
      <c r="I55" s="151"/>
      <c r="J55" s="151"/>
      <c r="K55" s="151"/>
      <c r="L55" s="151"/>
      <c r="M55" s="151"/>
      <c r="N55" s="151"/>
      <c r="O55" s="151"/>
      <c r="P55" s="151"/>
      <c r="Q55" s="151"/>
      <c r="R55" s="151"/>
      <c r="S55" s="152"/>
      <c r="T55" s="150"/>
      <c r="U55" s="151"/>
      <c r="V55" s="151"/>
      <c r="W55" s="151"/>
      <c r="X55" s="151"/>
      <c r="Y55" s="151"/>
      <c r="Z55" s="151"/>
      <c r="AA55" s="151"/>
      <c r="AB55" s="151"/>
      <c r="AC55" s="151"/>
      <c r="AD55" s="151"/>
      <c r="AE55" s="151"/>
      <c r="AF55" s="151"/>
      <c r="AG55" s="151"/>
      <c r="AH55" s="151"/>
      <c r="AI55" s="151"/>
      <c r="AJ55" s="151"/>
      <c r="AK55" s="151"/>
      <c r="AL55" s="152"/>
    </row>
    <row r="56" spans="1:38" ht="12.75" customHeight="1">
      <c r="A56" s="18"/>
      <c r="B56" s="19"/>
      <c r="C56" s="19"/>
      <c r="D56" s="19"/>
      <c r="E56" s="19"/>
      <c r="F56" s="19"/>
      <c r="G56" s="19"/>
      <c r="H56" s="19"/>
      <c r="I56" s="19"/>
      <c r="J56" s="19"/>
      <c r="K56" s="19"/>
      <c r="L56" s="19"/>
      <c r="M56" s="19"/>
      <c r="N56" s="19"/>
      <c r="O56" s="19"/>
      <c r="P56" s="19"/>
      <c r="Q56" s="19"/>
      <c r="R56" s="19"/>
      <c r="S56" s="77"/>
      <c r="T56" s="19"/>
      <c r="U56" s="19"/>
      <c r="V56" s="19"/>
      <c r="W56" s="19"/>
      <c r="X56" s="19"/>
      <c r="Y56" s="19"/>
      <c r="Z56" s="19"/>
      <c r="AA56" s="19"/>
      <c r="AB56" s="19"/>
      <c r="AC56" s="19"/>
      <c r="AD56" s="19"/>
      <c r="AE56" s="19"/>
      <c r="AF56" s="19"/>
      <c r="AG56" s="19"/>
      <c r="AH56" s="19"/>
      <c r="AI56" s="19"/>
      <c r="AJ56" s="19"/>
      <c r="AK56" s="19"/>
      <c r="AL56" s="77"/>
    </row>
    <row r="57" spans="1:38" ht="12.75" customHeight="1">
      <c r="A57" s="153" t="s">
        <v>400</v>
      </c>
      <c r="B57" s="21"/>
      <c r="C57" s="21"/>
      <c r="D57" s="21"/>
      <c r="E57" s="21"/>
      <c r="F57" s="21"/>
      <c r="G57" s="21"/>
      <c r="H57" s="21"/>
      <c r="I57" s="21"/>
      <c r="J57" s="21"/>
      <c r="K57" s="21"/>
      <c r="L57" s="21"/>
      <c r="M57" s="21"/>
      <c r="N57" s="21"/>
      <c r="O57" s="21"/>
      <c r="P57" s="21"/>
      <c r="Q57" s="21"/>
      <c r="R57" s="21"/>
      <c r="S57" s="79"/>
      <c r="T57" s="153" t="s">
        <v>400</v>
      </c>
      <c r="U57" s="21"/>
      <c r="V57" s="21"/>
      <c r="W57" s="21"/>
      <c r="X57" s="21"/>
      <c r="Y57" s="21"/>
      <c r="Z57" s="21"/>
      <c r="AA57" s="21"/>
      <c r="AB57" s="21"/>
      <c r="AC57" s="21"/>
      <c r="AD57" s="21"/>
      <c r="AE57" s="21"/>
      <c r="AF57" s="21"/>
      <c r="AG57" s="21"/>
      <c r="AH57" s="21"/>
      <c r="AI57" s="21"/>
      <c r="AJ57" s="21"/>
      <c r="AK57" s="21"/>
      <c r="AL57" s="79"/>
    </row>
    <row r="58" spans="1:38" ht="12.75" customHeight="1">
      <c r="A58" s="20" t="s">
        <v>403</v>
      </c>
      <c r="B58" s="21"/>
      <c r="C58" s="21"/>
      <c r="D58" s="21"/>
      <c r="E58" s="21"/>
      <c r="F58" s="21"/>
      <c r="G58" s="21"/>
      <c r="H58" s="21"/>
      <c r="I58" s="21"/>
      <c r="J58" s="21"/>
      <c r="K58" s="21"/>
      <c r="L58" s="21"/>
      <c r="M58" s="21"/>
      <c r="N58" s="21"/>
      <c r="O58" s="21"/>
      <c r="P58" s="21"/>
      <c r="Q58" s="21"/>
      <c r="R58" s="21"/>
      <c r="S58" s="79"/>
      <c r="T58" s="20" t="s">
        <v>403</v>
      </c>
      <c r="U58" s="21"/>
      <c r="V58" s="21"/>
      <c r="W58" s="21"/>
      <c r="X58" s="21"/>
      <c r="Y58" s="21"/>
      <c r="Z58" s="21"/>
      <c r="AA58" s="21"/>
      <c r="AB58" s="21"/>
      <c r="AC58" s="21"/>
      <c r="AD58" s="21"/>
      <c r="AE58" s="21"/>
      <c r="AF58" s="21"/>
      <c r="AG58" s="21"/>
      <c r="AH58" s="21"/>
      <c r="AI58" s="21"/>
      <c r="AJ58" s="21"/>
      <c r="AK58" s="21"/>
      <c r="AL58" s="79"/>
    </row>
    <row r="59" spans="1:38" ht="12.75" customHeight="1">
      <c r="A59" s="20"/>
      <c r="B59" s="21"/>
      <c r="C59" s="21"/>
      <c r="D59" s="21"/>
      <c r="E59" s="21"/>
      <c r="F59" s="21"/>
      <c r="G59" s="21"/>
      <c r="H59" s="21"/>
      <c r="I59" s="21"/>
      <c r="J59" s="21"/>
      <c r="K59" s="21"/>
      <c r="L59" s="21"/>
      <c r="M59" s="21"/>
      <c r="N59" s="21"/>
      <c r="O59" s="21"/>
      <c r="P59" s="21"/>
      <c r="Q59" s="21"/>
      <c r="R59" s="21"/>
      <c r="S59" s="79"/>
      <c r="T59" s="21"/>
      <c r="U59" s="21"/>
      <c r="V59" s="21"/>
      <c r="W59" s="21"/>
      <c r="X59" s="21"/>
      <c r="Y59" s="21"/>
      <c r="Z59" s="21"/>
      <c r="AA59" s="21"/>
      <c r="AB59" s="21"/>
      <c r="AC59" s="21"/>
      <c r="AD59" s="21"/>
      <c r="AE59" s="21"/>
      <c r="AF59" s="21"/>
      <c r="AG59" s="21"/>
      <c r="AH59" s="21"/>
      <c r="AI59" s="21"/>
      <c r="AJ59" s="21"/>
      <c r="AK59" s="21"/>
      <c r="AL59" s="79"/>
    </row>
    <row r="60" spans="1:38" ht="12.75" customHeight="1">
      <c r="A60" s="20"/>
      <c r="B60" s="21"/>
      <c r="C60" s="21"/>
      <c r="D60" s="21"/>
      <c r="E60" s="21"/>
      <c r="F60" s="21"/>
      <c r="G60" s="21"/>
      <c r="H60" s="21"/>
      <c r="I60" s="21"/>
      <c r="J60" s="21"/>
      <c r="K60" s="21"/>
      <c r="L60" s="21"/>
      <c r="M60" s="21"/>
      <c r="N60" s="21"/>
      <c r="O60" s="21"/>
      <c r="P60" s="21"/>
      <c r="Q60" s="21"/>
      <c r="R60" s="21"/>
      <c r="S60" s="79"/>
      <c r="T60" s="21"/>
      <c r="U60" s="21"/>
      <c r="V60" s="21"/>
      <c r="W60" s="21"/>
      <c r="X60" s="21"/>
      <c r="Y60" s="21"/>
      <c r="Z60" s="21"/>
      <c r="AA60" s="21"/>
      <c r="AB60" s="21"/>
      <c r="AC60" s="21"/>
      <c r="AD60" s="21"/>
      <c r="AE60" s="21"/>
      <c r="AF60" s="21"/>
      <c r="AG60" s="21"/>
      <c r="AH60" s="21"/>
      <c r="AI60" s="21"/>
      <c r="AJ60" s="21"/>
      <c r="AK60" s="21"/>
      <c r="AL60" s="79"/>
    </row>
    <row r="61" spans="1:38" ht="12.75" customHeight="1">
      <c r="A61" s="20"/>
      <c r="B61" s="21"/>
      <c r="C61" s="21"/>
      <c r="D61" s="21"/>
      <c r="E61" s="21"/>
      <c r="F61" s="21"/>
      <c r="G61" s="21"/>
      <c r="H61" s="21"/>
      <c r="I61" s="21"/>
      <c r="J61" s="21"/>
      <c r="K61" s="21"/>
      <c r="L61" s="21"/>
      <c r="M61" s="21"/>
      <c r="N61" s="21"/>
      <c r="O61" s="21"/>
      <c r="P61" s="21"/>
      <c r="Q61" s="21"/>
      <c r="R61" s="21"/>
      <c r="S61" s="79"/>
      <c r="T61" s="21"/>
      <c r="U61" s="21"/>
      <c r="V61" s="21"/>
      <c r="W61" s="21"/>
      <c r="X61" s="21"/>
      <c r="Y61" s="21"/>
      <c r="Z61" s="21"/>
      <c r="AA61" s="21"/>
      <c r="AB61" s="21"/>
      <c r="AC61" s="21"/>
      <c r="AD61" s="21"/>
      <c r="AE61" s="21"/>
      <c r="AF61" s="21"/>
      <c r="AG61" s="21"/>
      <c r="AH61" s="21"/>
      <c r="AI61" s="21"/>
      <c r="AJ61" s="21"/>
      <c r="AK61" s="21"/>
      <c r="AL61" s="79"/>
    </row>
    <row r="62" spans="1:38" ht="12.75" customHeight="1">
      <c r="A62" s="20"/>
      <c r="B62" s="21"/>
      <c r="C62" s="21"/>
      <c r="D62" s="21"/>
      <c r="E62" s="21"/>
      <c r="F62" s="21"/>
      <c r="G62" s="21"/>
      <c r="H62" s="21"/>
      <c r="I62" s="21"/>
      <c r="J62" s="21"/>
      <c r="K62" s="21"/>
      <c r="L62" s="21"/>
      <c r="M62" s="21"/>
      <c r="N62" s="21"/>
      <c r="O62" s="21"/>
      <c r="P62" s="21"/>
      <c r="Q62" s="21"/>
      <c r="R62" s="21"/>
      <c r="S62" s="79"/>
      <c r="T62" s="21"/>
      <c r="U62" s="21"/>
      <c r="V62" s="21"/>
      <c r="W62" s="21"/>
      <c r="X62" s="21"/>
      <c r="Y62" s="21"/>
      <c r="Z62" s="21"/>
      <c r="AA62" s="21"/>
      <c r="AB62" s="21"/>
      <c r="AC62" s="21"/>
      <c r="AD62" s="21"/>
      <c r="AE62" s="21"/>
      <c r="AF62" s="21"/>
      <c r="AG62" s="21"/>
      <c r="AH62" s="21"/>
      <c r="AI62" s="21"/>
      <c r="AJ62" s="21"/>
      <c r="AK62" s="21"/>
      <c r="AL62" s="79"/>
    </row>
    <row r="63" spans="1:38" ht="12.75" customHeight="1">
      <c r="A63" s="20"/>
      <c r="B63" s="21"/>
      <c r="C63" s="21"/>
      <c r="D63" s="21"/>
      <c r="E63" s="21"/>
      <c r="F63" s="21"/>
      <c r="G63" s="21"/>
      <c r="H63" s="21"/>
      <c r="I63" s="21"/>
      <c r="J63" s="21"/>
      <c r="K63" s="21"/>
      <c r="L63" s="21"/>
      <c r="M63" s="21"/>
      <c r="N63" s="21"/>
      <c r="O63" s="21"/>
      <c r="P63" s="21"/>
      <c r="Q63" s="21"/>
      <c r="R63" s="21"/>
      <c r="S63" s="79"/>
      <c r="T63" s="21"/>
      <c r="U63" s="21"/>
      <c r="V63" s="21"/>
      <c r="W63" s="21"/>
      <c r="X63" s="21"/>
      <c r="Y63" s="21"/>
      <c r="Z63" s="21"/>
      <c r="AA63" s="21"/>
      <c r="AB63" s="21"/>
      <c r="AC63" s="21"/>
      <c r="AD63" s="21"/>
      <c r="AE63" s="21"/>
      <c r="AF63" s="21"/>
      <c r="AG63" s="21"/>
      <c r="AH63" s="21"/>
      <c r="AI63" s="21"/>
      <c r="AJ63" s="21"/>
      <c r="AK63" s="21"/>
      <c r="AL63" s="79"/>
    </row>
    <row r="64" spans="1:38" ht="12.75" customHeight="1">
      <c r="A64" s="20"/>
      <c r="B64" s="21"/>
      <c r="C64" s="21"/>
      <c r="D64" s="21"/>
      <c r="E64" s="21"/>
      <c r="F64" s="21"/>
      <c r="G64" s="21"/>
      <c r="H64" s="21"/>
      <c r="I64" s="21"/>
      <c r="J64" s="21"/>
      <c r="K64" s="21"/>
      <c r="L64" s="21"/>
      <c r="M64" s="21"/>
      <c r="N64" s="21"/>
      <c r="O64" s="21"/>
      <c r="P64" s="21"/>
      <c r="Q64" s="21"/>
      <c r="R64" s="21"/>
      <c r="S64" s="79"/>
      <c r="T64" s="21"/>
      <c r="U64" s="21"/>
      <c r="V64" s="21"/>
      <c r="W64" s="21"/>
      <c r="X64" s="21"/>
      <c r="Y64" s="21"/>
      <c r="Z64" s="21"/>
      <c r="AA64" s="21"/>
      <c r="AB64" s="21"/>
      <c r="AC64" s="21"/>
      <c r="AD64" s="21"/>
      <c r="AE64" s="21"/>
      <c r="AF64" s="21"/>
      <c r="AG64" s="21"/>
      <c r="AH64" s="21"/>
      <c r="AI64" s="21"/>
      <c r="AJ64" s="21"/>
      <c r="AK64" s="21"/>
      <c r="AL64" s="79"/>
    </row>
    <row r="65" spans="1:38" ht="12.75" customHeight="1">
      <c r="A65" s="20"/>
      <c r="B65" s="21"/>
      <c r="C65" s="21"/>
      <c r="D65" s="21"/>
      <c r="E65" s="21"/>
      <c r="F65" s="21"/>
      <c r="G65" s="21"/>
      <c r="H65" s="21"/>
      <c r="I65" s="21"/>
      <c r="J65" s="21"/>
      <c r="K65" s="21"/>
      <c r="L65" s="21"/>
      <c r="M65" s="21"/>
      <c r="N65" s="21"/>
      <c r="O65" s="21"/>
      <c r="P65" s="21"/>
      <c r="Q65" s="21"/>
      <c r="R65" s="21"/>
      <c r="S65" s="79"/>
      <c r="T65" s="21"/>
      <c r="U65" s="21"/>
      <c r="V65" s="21"/>
      <c r="W65" s="21"/>
      <c r="X65" s="21"/>
      <c r="Y65" s="21"/>
      <c r="Z65" s="21"/>
      <c r="AA65" s="21"/>
      <c r="AB65" s="21"/>
      <c r="AC65" s="21"/>
      <c r="AD65" s="21"/>
      <c r="AE65" s="21"/>
      <c r="AF65" s="21"/>
      <c r="AG65" s="21"/>
      <c r="AH65" s="21"/>
      <c r="AI65" s="21"/>
      <c r="AJ65" s="21"/>
      <c r="AK65" s="21"/>
      <c r="AL65" s="79"/>
    </row>
    <row r="66" spans="1:38" ht="12.75" customHeight="1">
      <c r="A66" s="20"/>
      <c r="B66" s="21"/>
      <c r="C66" s="21"/>
      <c r="D66" s="21"/>
      <c r="E66" s="21"/>
      <c r="F66" s="21"/>
      <c r="G66" s="21"/>
      <c r="H66" s="21"/>
      <c r="I66" s="21"/>
      <c r="J66" s="21"/>
      <c r="K66" s="21"/>
      <c r="L66" s="21"/>
      <c r="M66" s="21"/>
      <c r="N66" s="21"/>
      <c r="O66" s="21"/>
      <c r="P66" s="21"/>
      <c r="Q66" s="21"/>
      <c r="R66" s="21"/>
      <c r="S66" s="79"/>
      <c r="T66" s="21"/>
      <c r="U66" s="21"/>
      <c r="V66" s="21"/>
      <c r="W66" s="21"/>
      <c r="X66" s="21"/>
      <c r="Y66" s="21"/>
      <c r="Z66" s="21"/>
      <c r="AA66" s="21"/>
      <c r="AB66" s="21"/>
      <c r="AC66" s="21"/>
      <c r="AD66" s="21"/>
      <c r="AE66" s="21"/>
      <c r="AF66" s="21"/>
      <c r="AG66" s="21"/>
      <c r="AH66" s="21"/>
      <c r="AI66" s="21"/>
      <c r="AJ66" s="21"/>
      <c r="AK66" s="21"/>
      <c r="AL66" s="79"/>
    </row>
    <row r="67" spans="1:38" ht="12.75" customHeight="1">
      <c r="A67" s="20"/>
      <c r="B67" s="21"/>
      <c r="C67" s="21"/>
      <c r="D67" s="21"/>
      <c r="E67" s="21"/>
      <c r="F67" s="21"/>
      <c r="G67" s="21"/>
      <c r="H67" s="21"/>
      <c r="I67" s="21"/>
      <c r="J67" s="21"/>
      <c r="K67" s="21"/>
      <c r="L67" s="21"/>
      <c r="M67" s="21"/>
      <c r="N67" s="21"/>
      <c r="O67" s="21"/>
      <c r="P67" s="21"/>
      <c r="Q67" s="21"/>
      <c r="R67" s="21"/>
      <c r="S67" s="79"/>
      <c r="T67" s="21"/>
      <c r="U67" s="21"/>
      <c r="V67" s="21"/>
      <c r="W67" s="21"/>
      <c r="X67" s="21"/>
      <c r="Y67" s="21"/>
      <c r="Z67" s="21"/>
      <c r="AA67" s="21"/>
      <c r="AB67" s="21"/>
      <c r="AC67" s="21"/>
      <c r="AD67" s="21"/>
      <c r="AE67" s="21"/>
      <c r="AF67" s="21"/>
      <c r="AG67" s="21"/>
      <c r="AH67" s="21"/>
      <c r="AI67" s="21"/>
      <c r="AJ67" s="21"/>
      <c r="AK67" s="21"/>
      <c r="AL67" s="79"/>
    </row>
    <row r="68" spans="1:38" ht="12.75" customHeight="1">
      <c r="A68" s="20"/>
      <c r="B68" s="21"/>
      <c r="C68" s="21"/>
      <c r="D68" s="21"/>
      <c r="E68" s="21"/>
      <c r="F68" s="21"/>
      <c r="G68" s="21"/>
      <c r="H68" s="21"/>
      <c r="I68" s="21"/>
      <c r="J68" s="21"/>
      <c r="K68" s="21"/>
      <c r="L68" s="21"/>
      <c r="M68" s="21"/>
      <c r="N68" s="21"/>
      <c r="O68" s="21"/>
      <c r="P68" s="21"/>
      <c r="Q68" s="21"/>
      <c r="R68" s="21"/>
      <c r="S68" s="79"/>
      <c r="T68" s="21"/>
      <c r="U68" s="21"/>
      <c r="V68" s="21"/>
      <c r="W68" s="21"/>
      <c r="X68" s="21"/>
      <c r="Y68" s="21"/>
      <c r="Z68" s="21"/>
      <c r="AA68" s="21"/>
      <c r="AB68" s="21"/>
      <c r="AC68" s="21"/>
      <c r="AD68" s="21"/>
      <c r="AE68" s="21"/>
      <c r="AF68" s="21"/>
      <c r="AG68" s="21"/>
      <c r="AH68" s="21"/>
      <c r="AI68" s="21"/>
      <c r="AJ68" s="21"/>
      <c r="AK68" s="21"/>
      <c r="AL68" s="79"/>
    </row>
    <row r="69" spans="1:38" ht="12.75" customHeight="1">
      <c r="A69" s="20"/>
      <c r="B69" s="21"/>
      <c r="C69" s="21"/>
      <c r="D69" s="21"/>
      <c r="E69" s="21"/>
      <c r="F69" s="21"/>
      <c r="G69" s="21"/>
      <c r="H69" s="21"/>
      <c r="I69" s="21"/>
      <c r="J69" s="21"/>
      <c r="K69" s="21"/>
      <c r="L69" s="21"/>
      <c r="M69" s="21"/>
      <c r="N69" s="21"/>
      <c r="O69" s="21"/>
      <c r="P69" s="21"/>
      <c r="Q69" s="21"/>
      <c r="R69" s="21"/>
      <c r="S69" s="79"/>
      <c r="T69" s="21"/>
      <c r="U69" s="21"/>
      <c r="V69" s="21"/>
      <c r="W69" s="21"/>
      <c r="X69" s="21"/>
      <c r="Y69" s="21"/>
      <c r="Z69" s="21"/>
      <c r="AA69" s="21"/>
      <c r="AB69" s="21"/>
      <c r="AC69" s="21"/>
      <c r="AD69" s="21"/>
      <c r="AE69" s="21"/>
      <c r="AF69" s="21"/>
      <c r="AG69" s="21"/>
      <c r="AH69" s="21"/>
      <c r="AI69" s="21"/>
      <c r="AJ69" s="21"/>
      <c r="AK69" s="21"/>
      <c r="AL69" s="79"/>
    </row>
    <row r="70" spans="1:38" ht="12.75" customHeight="1">
      <c r="A70" s="20"/>
      <c r="B70" s="21"/>
      <c r="C70" s="21"/>
      <c r="D70" s="21"/>
      <c r="E70" s="21"/>
      <c r="F70" s="21"/>
      <c r="G70" s="21"/>
      <c r="H70" s="21"/>
      <c r="I70" s="21"/>
      <c r="J70" s="21"/>
      <c r="K70" s="21"/>
      <c r="L70" s="21"/>
      <c r="M70" s="21"/>
      <c r="N70" s="21"/>
      <c r="O70" s="21"/>
      <c r="P70" s="21"/>
      <c r="Q70" s="21"/>
      <c r="R70" s="21"/>
      <c r="S70" s="79"/>
      <c r="T70" s="21"/>
      <c r="U70" s="21"/>
      <c r="V70" s="21"/>
      <c r="W70" s="21"/>
      <c r="X70" s="21"/>
      <c r="Y70" s="21"/>
      <c r="Z70" s="21"/>
      <c r="AA70" s="21"/>
      <c r="AB70" s="21"/>
      <c r="AC70" s="21"/>
      <c r="AD70" s="21"/>
      <c r="AE70" s="21"/>
      <c r="AF70" s="21"/>
      <c r="AG70" s="21"/>
      <c r="AH70" s="21"/>
      <c r="AI70" s="21"/>
      <c r="AJ70" s="21"/>
      <c r="AK70" s="21"/>
      <c r="AL70" s="79"/>
    </row>
    <row r="71" spans="1:38" ht="12.75" customHeight="1">
      <c r="A71" s="20"/>
      <c r="B71" s="21"/>
      <c r="C71" s="21"/>
      <c r="D71" s="21"/>
      <c r="E71" s="21"/>
      <c r="F71" s="21"/>
      <c r="G71" s="21"/>
      <c r="H71" s="21"/>
      <c r="I71" s="21"/>
      <c r="J71" s="21"/>
      <c r="K71" s="21"/>
      <c r="L71" s="21"/>
      <c r="M71" s="21"/>
      <c r="N71" s="21"/>
      <c r="O71" s="21"/>
      <c r="P71" s="21"/>
      <c r="Q71" s="21"/>
      <c r="R71" s="21"/>
      <c r="S71" s="79"/>
      <c r="T71" s="21"/>
      <c r="U71" s="21"/>
      <c r="V71" s="21"/>
      <c r="W71" s="21"/>
      <c r="X71" s="21"/>
      <c r="Y71" s="21"/>
      <c r="Z71" s="21"/>
      <c r="AA71" s="21"/>
      <c r="AB71" s="21"/>
      <c r="AC71" s="21"/>
      <c r="AD71" s="21"/>
      <c r="AE71" s="21"/>
      <c r="AF71" s="21"/>
      <c r="AG71" s="21"/>
      <c r="AH71" s="21"/>
      <c r="AI71" s="21"/>
      <c r="AJ71" s="21"/>
      <c r="AK71" s="21"/>
      <c r="AL71" s="79"/>
    </row>
    <row r="72" spans="1:38" ht="12.75" customHeight="1">
      <c r="A72" s="20"/>
      <c r="B72" s="21"/>
      <c r="C72" s="21"/>
      <c r="D72" s="21"/>
      <c r="E72" s="21"/>
      <c r="F72" s="21"/>
      <c r="G72" s="21"/>
      <c r="H72" s="21"/>
      <c r="I72" s="21"/>
      <c r="J72" s="21"/>
      <c r="K72" s="21"/>
      <c r="L72" s="21"/>
      <c r="M72" s="21"/>
      <c r="N72" s="21"/>
      <c r="O72" s="21"/>
      <c r="P72" s="21"/>
      <c r="Q72" s="21"/>
      <c r="R72" s="21"/>
      <c r="S72" s="79"/>
      <c r="T72" s="21"/>
      <c r="U72" s="21"/>
      <c r="V72" s="21"/>
      <c r="W72" s="21"/>
      <c r="X72" s="21"/>
      <c r="Y72" s="21"/>
      <c r="Z72" s="21"/>
      <c r="AA72" s="21"/>
      <c r="AB72" s="21"/>
      <c r="AC72" s="21"/>
      <c r="AD72" s="21"/>
      <c r="AE72" s="21"/>
      <c r="AF72" s="21"/>
      <c r="AG72" s="21"/>
      <c r="AH72" s="21"/>
      <c r="AI72" s="21"/>
      <c r="AJ72" s="21"/>
      <c r="AK72" s="21"/>
      <c r="AL72" s="79"/>
    </row>
    <row r="73" spans="1:38" ht="12.75" customHeight="1">
      <c r="A73" s="20"/>
      <c r="B73" s="21"/>
      <c r="C73" s="21"/>
      <c r="D73" s="21"/>
      <c r="E73" s="21"/>
      <c r="F73" s="21"/>
      <c r="G73" s="21"/>
      <c r="H73" s="21"/>
      <c r="I73" s="21"/>
      <c r="J73" s="21"/>
      <c r="K73" s="21"/>
      <c r="L73" s="21"/>
      <c r="M73" s="21"/>
      <c r="N73" s="21"/>
      <c r="O73" s="21"/>
      <c r="P73" s="21"/>
      <c r="Q73" s="21"/>
      <c r="R73" s="21"/>
      <c r="S73" s="79"/>
      <c r="T73" s="21"/>
      <c r="U73" s="21"/>
      <c r="V73" s="21"/>
      <c r="W73" s="21"/>
      <c r="X73" s="21"/>
      <c r="Y73" s="21"/>
      <c r="Z73" s="21"/>
      <c r="AA73" s="21"/>
      <c r="AB73" s="21"/>
      <c r="AC73" s="21"/>
      <c r="AD73" s="21"/>
      <c r="AE73" s="21"/>
      <c r="AF73" s="21"/>
      <c r="AG73" s="21"/>
      <c r="AH73" s="21"/>
      <c r="AI73" s="21"/>
      <c r="AJ73" s="21"/>
      <c r="AK73" s="21"/>
      <c r="AL73" s="79"/>
    </row>
    <row r="74" spans="1:38" ht="12.75" customHeight="1">
      <c r="A74" s="20"/>
      <c r="B74" s="21"/>
      <c r="C74" s="21"/>
      <c r="D74" s="21"/>
      <c r="E74" s="21"/>
      <c r="F74" s="21"/>
      <c r="G74" s="21"/>
      <c r="H74" s="21"/>
      <c r="I74" s="21"/>
      <c r="J74" s="21"/>
      <c r="K74" s="21"/>
      <c r="L74" s="21"/>
      <c r="M74" s="21"/>
      <c r="N74" s="21"/>
      <c r="O74" s="21"/>
      <c r="P74" s="21"/>
      <c r="Q74" s="21"/>
      <c r="R74" s="21"/>
      <c r="S74" s="79"/>
      <c r="T74" s="21"/>
      <c r="U74" s="21"/>
      <c r="V74" s="21"/>
      <c r="W74" s="21"/>
      <c r="X74" s="21"/>
      <c r="Y74" s="21"/>
      <c r="Z74" s="21"/>
      <c r="AA74" s="21"/>
      <c r="AB74" s="21"/>
      <c r="AC74" s="21"/>
      <c r="AD74" s="21"/>
      <c r="AE74" s="21"/>
      <c r="AF74" s="21"/>
      <c r="AG74" s="21"/>
      <c r="AH74" s="21"/>
      <c r="AI74" s="21"/>
      <c r="AJ74" s="21"/>
      <c r="AK74" s="21"/>
      <c r="AL74" s="79"/>
    </row>
    <row r="75" spans="1:38" ht="12.75" customHeight="1">
      <c r="A75" s="20"/>
      <c r="B75" s="21"/>
      <c r="C75" s="21"/>
      <c r="D75" s="21"/>
      <c r="E75" s="21"/>
      <c r="F75" s="21"/>
      <c r="G75" s="21"/>
      <c r="H75" s="21"/>
      <c r="I75" s="21"/>
      <c r="J75" s="21"/>
      <c r="K75" s="21"/>
      <c r="L75" s="21"/>
      <c r="M75" s="21"/>
      <c r="N75" s="21"/>
      <c r="O75" s="21"/>
      <c r="P75" s="21"/>
      <c r="Q75" s="21"/>
      <c r="R75" s="21"/>
      <c r="S75" s="79"/>
      <c r="T75" s="21"/>
      <c r="U75" s="21"/>
      <c r="V75" s="21"/>
      <c r="W75" s="21"/>
      <c r="X75" s="21"/>
      <c r="Y75" s="21"/>
      <c r="Z75" s="21"/>
      <c r="AA75" s="21"/>
      <c r="AB75" s="21"/>
      <c r="AC75" s="21"/>
      <c r="AD75" s="21"/>
      <c r="AE75" s="21"/>
      <c r="AF75" s="21"/>
      <c r="AG75" s="21"/>
      <c r="AH75" s="21"/>
      <c r="AI75" s="21"/>
      <c r="AJ75" s="21"/>
      <c r="AK75" s="21"/>
      <c r="AL75" s="79"/>
    </row>
    <row r="76" spans="1:38" ht="12.75" customHeight="1">
      <c r="A76" s="20"/>
      <c r="B76" s="21"/>
      <c r="C76" s="21"/>
      <c r="D76" s="21"/>
      <c r="E76" s="21"/>
      <c r="F76" s="21"/>
      <c r="G76" s="21"/>
      <c r="H76" s="21"/>
      <c r="I76" s="21"/>
      <c r="J76" s="21"/>
      <c r="K76" s="21"/>
      <c r="L76" s="21"/>
      <c r="M76" s="21"/>
      <c r="N76" s="21"/>
      <c r="O76" s="21"/>
      <c r="P76" s="21"/>
      <c r="Q76" s="21"/>
      <c r="R76" s="21"/>
      <c r="S76" s="79"/>
      <c r="T76" s="21"/>
      <c r="U76" s="21"/>
      <c r="V76" s="21"/>
      <c r="W76" s="21"/>
      <c r="X76" s="21"/>
      <c r="Y76" s="21"/>
      <c r="Z76" s="21"/>
      <c r="AA76" s="21"/>
      <c r="AB76" s="21"/>
      <c r="AC76" s="21"/>
      <c r="AD76" s="21"/>
      <c r="AE76" s="21"/>
      <c r="AF76" s="21"/>
      <c r="AG76" s="21"/>
      <c r="AH76" s="21"/>
      <c r="AI76" s="21"/>
      <c r="AJ76" s="21"/>
      <c r="AK76" s="21"/>
      <c r="AL76" s="79"/>
    </row>
    <row r="77" spans="1:38" ht="12.75" customHeight="1">
      <c r="A77" s="20"/>
      <c r="B77" s="21"/>
      <c r="C77" s="21"/>
      <c r="D77" s="21"/>
      <c r="E77" s="21"/>
      <c r="F77" s="21"/>
      <c r="G77" s="21"/>
      <c r="H77" s="21"/>
      <c r="I77" s="21"/>
      <c r="J77" s="21"/>
      <c r="K77" s="21"/>
      <c r="L77" s="21"/>
      <c r="M77" s="21"/>
      <c r="N77" s="21"/>
      <c r="O77" s="21"/>
      <c r="P77" s="21"/>
      <c r="Q77" s="21"/>
      <c r="R77" s="21"/>
      <c r="S77" s="79"/>
      <c r="T77" s="21"/>
      <c r="U77" s="21"/>
      <c r="V77" s="21"/>
      <c r="W77" s="21"/>
      <c r="X77" s="21"/>
      <c r="Y77" s="21"/>
      <c r="Z77" s="21"/>
      <c r="AA77" s="21"/>
      <c r="AB77" s="21"/>
      <c r="AC77" s="21"/>
      <c r="AD77" s="21"/>
      <c r="AE77" s="21"/>
      <c r="AF77" s="21"/>
      <c r="AG77" s="21"/>
      <c r="AH77" s="21"/>
      <c r="AI77" s="21"/>
      <c r="AJ77" s="21"/>
      <c r="AK77" s="21"/>
      <c r="AL77" s="79"/>
    </row>
    <row r="78" spans="1:38" ht="12.75" customHeight="1">
      <c r="A78" s="20"/>
      <c r="B78" s="21"/>
      <c r="C78" s="21"/>
      <c r="D78" s="21"/>
      <c r="E78" s="21"/>
      <c r="F78" s="21"/>
      <c r="G78" s="21"/>
      <c r="H78" s="21"/>
      <c r="I78" s="21"/>
      <c r="J78" s="21"/>
      <c r="K78" s="21"/>
      <c r="L78" s="21"/>
      <c r="M78" s="21"/>
      <c r="N78" s="21"/>
      <c r="O78" s="21"/>
      <c r="P78" s="21"/>
      <c r="Q78" s="21"/>
      <c r="R78" s="21"/>
      <c r="S78" s="79"/>
      <c r="T78" s="21"/>
      <c r="U78" s="21"/>
      <c r="V78" s="21"/>
      <c r="W78" s="21"/>
      <c r="X78" s="21"/>
      <c r="Y78" s="21"/>
      <c r="Z78" s="21"/>
      <c r="AA78" s="21"/>
      <c r="AB78" s="21"/>
      <c r="AC78" s="21"/>
      <c r="AD78" s="21"/>
      <c r="AE78" s="21"/>
      <c r="AF78" s="21"/>
      <c r="AG78" s="21"/>
      <c r="AH78" s="21"/>
      <c r="AI78" s="21"/>
      <c r="AJ78" s="21"/>
      <c r="AK78" s="21"/>
      <c r="AL78" s="79"/>
    </row>
    <row r="79" spans="1:38" ht="12.75" customHeight="1">
      <c r="A79" s="20"/>
      <c r="B79" s="21"/>
      <c r="C79" s="21"/>
      <c r="D79" s="21"/>
      <c r="E79" s="21"/>
      <c r="F79" s="21"/>
      <c r="G79" s="21"/>
      <c r="H79" s="21"/>
      <c r="I79" s="21"/>
      <c r="J79" s="21"/>
      <c r="K79" s="21"/>
      <c r="L79" s="21"/>
      <c r="M79" s="21"/>
      <c r="N79" s="21"/>
      <c r="O79" s="21"/>
      <c r="P79" s="21"/>
      <c r="Q79" s="21"/>
      <c r="R79" s="21"/>
      <c r="S79" s="79"/>
      <c r="T79" s="21"/>
      <c r="U79" s="21"/>
      <c r="V79" s="21"/>
      <c r="W79" s="21"/>
      <c r="X79" s="21"/>
      <c r="Y79" s="21"/>
      <c r="Z79" s="21"/>
      <c r="AA79" s="21"/>
      <c r="AB79" s="21"/>
      <c r="AC79" s="21"/>
      <c r="AD79" s="21"/>
      <c r="AE79" s="21"/>
      <c r="AF79" s="21"/>
      <c r="AG79" s="21"/>
      <c r="AH79" s="21"/>
      <c r="AI79" s="21"/>
      <c r="AJ79" s="21"/>
      <c r="AK79" s="21"/>
      <c r="AL79" s="79"/>
    </row>
    <row r="80" spans="1:38" ht="12.75" customHeight="1">
      <c r="A80" s="20"/>
      <c r="B80" s="21"/>
      <c r="C80" s="21"/>
      <c r="D80" s="21"/>
      <c r="E80" s="21"/>
      <c r="F80" s="21"/>
      <c r="G80" s="21"/>
      <c r="H80" s="21"/>
      <c r="I80" s="21"/>
      <c r="J80" s="21"/>
      <c r="K80" s="21"/>
      <c r="L80" s="21"/>
      <c r="M80" s="21"/>
      <c r="N80" s="21"/>
      <c r="O80" s="21"/>
      <c r="P80" s="21"/>
      <c r="Q80" s="21"/>
      <c r="R80" s="21"/>
      <c r="S80" s="79"/>
      <c r="T80" s="21"/>
      <c r="U80" s="21"/>
      <c r="V80" s="21"/>
      <c r="W80" s="21"/>
      <c r="X80" s="21"/>
      <c r="Y80" s="21"/>
      <c r="Z80" s="21"/>
      <c r="AA80" s="21"/>
      <c r="AB80" s="21"/>
      <c r="AC80" s="21"/>
      <c r="AD80" s="21"/>
      <c r="AE80" s="21"/>
      <c r="AF80" s="21"/>
      <c r="AG80" s="21"/>
      <c r="AH80" s="21"/>
      <c r="AI80" s="21"/>
      <c r="AJ80" s="21"/>
      <c r="AK80" s="21"/>
      <c r="AL80" s="79"/>
    </row>
    <row r="81" spans="1:38" ht="12.75" customHeight="1">
      <c r="A81" s="20"/>
      <c r="B81" s="21"/>
      <c r="C81" s="21"/>
      <c r="D81" s="21"/>
      <c r="E81" s="21"/>
      <c r="F81" s="21"/>
      <c r="G81" s="21"/>
      <c r="H81" s="21"/>
      <c r="I81" s="21"/>
      <c r="J81" s="21"/>
      <c r="K81" s="21"/>
      <c r="L81" s="21"/>
      <c r="M81" s="21"/>
      <c r="N81" s="21"/>
      <c r="O81" s="21"/>
      <c r="P81" s="21"/>
      <c r="Q81" s="21"/>
      <c r="R81" s="21"/>
      <c r="S81" s="79"/>
      <c r="T81" s="21"/>
      <c r="U81" s="21"/>
      <c r="V81" s="21"/>
      <c r="W81" s="21"/>
      <c r="X81" s="21"/>
      <c r="Y81" s="21"/>
      <c r="Z81" s="21"/>
      <c r="AA81" s="21"/>
      <c r="AB81" s="21"/>
      <c r="AC81" s="21"/>
      <c r="AD81" s="21"/>
      <c r="AE81" s="21"/>
      <c r="AF81" s="21"/>
      <c r="AG81" s="21"/>
      <c r="AH81" s="21"/>
      <c r="AI81" s="21"/>
      <c r="AJ81" s="21"/>
      <c r="AK81" s="21"/>
      <c r="AL81" s="79"/>
    </row>
    <row r="82" spans="1:38" ht="12.75" customHeight="1">
      <c r="A82" s="20"/>
      <c r="B82" s="21"/>
      <c r="C82" s="21"/>
      <c r="D82" s="21"/>
      <c r="E82" s="21"/>
      <c r="F82" s="21"/>
      <c r="G82" s="21"/>
      <c r="H82" s="21"/>
      <c r="I82" s="21"/>
      <c r="J82" s="21"/>
      <c r="K82" s="21"/>
      <c r="L82" s="21"/>
      <c r="M82" s="21"/>
      <c r="N82" s="21"/>
      <c r="O82" s="21"/>
      <c r="P82" s="21"/>
      <c r="Q82" s="21"/>
      <c r="R82" s="21"/>
      <c r="S82" s="79"/>
      <c r="T82" s="21"/>
      <c r="U82" s="21"/>
      <c r="V82" s="21"/>
      <c r="W82" s="21"/>
      <c r="X82" s="21"/>
      <c r="Y82" s="21"/>
      <c r="Z82" s="21"/>
      <c r="AA82" s="21"/>
      <c r="AB82" s="21"/>
      <c r="AC82" s="21"/>
      <c r="AD82" s="21"/>
      <c r="AE82" s="21"/>
      <c r="AF82" s="21"/>
      <c r="AG82" s="21"/>
      <c r="AH82" s="21"/>
      <c r="AI82" s="21"/>
      <c r="AJ82" s="21"/>
      <c r="AK82" s="21"/>
      <c r="AL82" s="79"/>
    </row>
    <row r="83" spans="1:38" ht="12.75" customHeight="1">
      <c r="A83" s="20"/>
      <c r="B83" s="21"/>
      <c r="C83" s="21"/>
      <c r="D83" s="21"/>
      <c r="E83" s="21"/>
      <c r="F83" s="21"/>
      <c r="G83" s="21"/>
      <c r="H83" s="21"/>
      <c r="I83" s="21"/>
      <c r="J83" s="21"/>
      <c r="K83" s="21"/>
      <c r="L83" s="21"/>
      <c r="M83" s="21"/>
      <c r="N83" s="21"/>
      <c r="O83" s="21"/>
      <c r="P83" s="21"/>
      <c r="Q83" s="21"/>
      <c r="R83" s="21"/>
      <c r="S83" s="79"/>
      <c r="T83" s="21"/>
      <c r="U83" s="21"/>
      <c r="V83" s="21"/>
      <c r="W83" s="21"/>
      <c r="X83" s="21"/>
      <c r="Y83" s="21"/>
      <c r="Z83" s="21"/>
      <c r="AA83" s="21"/>
      <c r="AB83" s="21"/>
      <c r="AC83" s="21"/>
      <c r="AD83" s="21"/>
      <c r="AE83" s="21"/>
      <c r="AF83" s="21"/>
      <c r="AG83" s="21"/>
      <c r="AH83" s="21"/>
      <c r="AI83" s="21"/>
      <c r="AJ83" s="21"/>
      <c r="AK83" s="21"/>
      <c r="AL83" s="79"/>
    </row>
    <row r="84" spans="1:38" ht="12.75" customHeight="1">
      <c r="A84" s="20"/>
      <c r="B84" s="21"/>
      <c r="C84" s="21"/>
      <c r="D84" s="21"/>
      <c r="E84" s="21"/>
      <c r="F84" s="21"/>
      <c r="G84" s="21"/>
      <c r="H84" s="21"/>
      <c r="I84" s="21"/>
      <c r="J84" s="21"/>
      <c r="K84" s="21"/>
      <c r="L84" s="21"/>
      <c r="M84" s="21"/>
      <c r="N84" s="21"/>
      <c r="O84" s="21"/>
      <c r="P84" s="21"/>
      <c r="Q84" s="21"/>
      <c r="R84" s="21"/>
      <c r="S84" s="79"/>
      <c r="T84" s="21"/>
      <c r="U84" s="21"/>
      <c r="V84" s="21"/>
      <c r="W84" s="21"/>
      <c r="X84" s="21"/>
      <c r="Y84" s="21"/>
      <c r="Z84" s="21"/>
      <c r="AA84" s="21"/>
      <c r="AB84" s="21"/>
      <c r="AC84" s="21"/>
      <c r="AD84" s="21"/>
      <c r="AE84" s="21"/>
      <c r="AF84" s="21"/>
      <c r="AG84" s="21"/>
      <c r="AH84" s="21"/>
      <c r="AI84" s="21"/>
      <c r="AJ84" s="21"/>
      <c r="AK84" s="21"/>
      <c r="AL84" s="79"/>
    </row>
    <row r="85" spans="1:38" ht="12.75" customHeight="1">
      <c r="A85" s="20"/>
      <c r="B85" s="21"/>
      <c r="C85" s="21"/>
      <c r="D85" s="21"/>
      <c r="E85" s="21"/>
      <c r="F85" s="21"/>
      <c r="G85" s="21"/>
      <c r="H85" s="21"/>
      <c r="I85" s="21"/>
      <c r="J85" s="21"/>
      <c r="K85" s="21"/>
      <c r="L85" s="21"/>
      <c r="M85" s="21"/>
      <c r="N85" s="21"/>
      <c r="O85" s="21"/>
      <c r="P85" s="21"/>
      <c r="Q85" s="21"/>
      <c r="R85" s="21"/>
      <c r="S85" s="79"/>
      <c r="T85" s="21"/>
      <c r="U85" s="21"/>
      <c r="V85" s="21"/>
      <c r="W85" s="21"/>
      <c r="X85" s="21"/>
      <c r="Y85" s="21"/>
      <c r="Z85" s="21"/>
      <c r="AA85" s="21"/>
      <c r="AB85" s="21"/>
      <c r="AC85" s="21"/>
      <c r="AD85" s="21"/>
      <c r="AE85" s="21"/>
      <c r="AF85" s="21"/>
      <c r="AG85" s="21"/>
      <c r="AH85" s="21"/>
      <c r="AI85" s="21"/>
      <c r="AJ85" s="21"/>
      <c r="AK85" s="21"/>
      <c r="AL85" s="79"/>
    </row>
    <row r="86" spans="1:38" ht="12.75" customHeight="1">
      <c r="A86" s="20"/>
      <c r="B86" s="21"/>
      <c r="C86" s="21"/>
      <c r="D86" s="21"/>
      <c r="E86" s="21"/>
      <c r="F86" s="21"/>
      <c r="G86" s="21"/>
      <c r="H86" s="21"/>
      <c r="I86" s="21"/>
      <c r="J86" s="21"/>
      <c r="K86" s="21"/>
      <c r="L86" s="21"/>
      <c r="M86" s="21"/>
      <c r="N86" s="21"/>
      <c r="O86" s="21"/>
      <c r="P86" s="21"/>
      <c r="Q86" s="21"/>
      <c r="R86" s="21"/>
      <c r="S86" s="79"/>
      <c r="T86" s="21"/>
      <c r="U86" s="21"/>
      <c r="V86" s="21"/>
      <c r="W86" s="21"/>
      <c r="X86" s="21"/>
      <c r="Y86" s="21"/>
      <c r="Z86" s="21"/>
      <c r="AA86" s="21"/>
      <c r="AB86" s="21"/>
      <c r="AC86" s="21"/>
      <c r="AD86" s="21"/>
      <c r="AE86" s="21"/>
      <c r="AF86" s="21"/>
      <c r="AG86" s="21"/>
      <c r="AH86" s="21"/>
      <c r="AI86" s="21"/>
      <c r="AJ86" s="21"/>
      <c r="AK86" s="21"/>
      <c r="AL86" s="79"/>
    </row>
    <row r="87" spans="1:38" ht="12.75" customHeight="1">
      <c r="A87" s="20"/>
      <c r="B87" s="21"/>
      <c r="C87" s="21"/>
      <c r="D87" s="21"/>
      <c r="E87" s="21"/>
      <c r="F87" s="21"/>
      <c r="G87" s="21"/>
      <c r="H87" s="21"/>
      <c r="I87" s="21"/>
      <c r="J87" s="21"/>
      <c r="K87" s="21"/>
      <c r="L87" s="21"/>
      <c r="M87" s="21"/>
      <c r="N87" s="21"/>
      <c r="O87" s="21"/>
      <c r="P87" s="21"/>
      <c r="Q87" s="21"/>
      <c r="R87" s="21"/>
      <c r="S87" s="79"/>
      <c r="T87" s="21"/>
      <c r="U87" s="21"/>
      <c r="V87" s="21"/>
      <c r="W87" s="21"/>
      <c r="X87" s="21"/>
      <c r="Y87" s="21"/>
      <c r="Z87" s="21"/>
      <c r="AA87" s="21"/>
      <c r="AB87" s="21"/>
      <c r="AC87" s="21"/>
      <c r="AD87" s="21"/>
      <c r="AE87" s="21"/>
      <c r="AF87" s="21"/>
      <c r="AG87" s="21"/>
      <c r="AH87" s="21"/>
      <c r="AI87" s="21"/>
      <c r="AJ87" s="21"/>
      <c r="AK87" s="21"/>
      <c r="AL87" s="79"/>
    </row>
    <row r="88" spans="1:38" ht="12.75" customHeight="1">
      <c r="A88" s="20"/>
      <c r="B88" s="21"/>
      <c r="C88" s="21"/>
      <c r="D88" s="21"/>
      <c r="E88" s="21"/>
      <c r="F88" s="21"/>
      <c r="G88" s="21"/>
      <c r="H88" s="21"/>
      <c r="I88" s="21"/>
      <c r="J88" s="21"/>
      <c r="K88" s="21"/>
      <c r="L88" s="21"/>
      <c r="M88" s="21"/>
      <c r="N88" s="21"/>
      <c r="O88" s="21"/>
      <c r="P88" s="21"/>
      <c r="Q88" s="21"/>
      <c r="R88" s="21"/>
      <c r="S88" s="79"/>
      <c r="T88" s="21"/>
      <c r="U88" s="21"/>
      <c r="V88" s="21"/>
      <c r="W88" s="21"/>
      <c r="X88" s="21"/>
      <c r="Y88" s="21"/>
      <c r="Z88" s="21"/>
      <c r="AA88" s="21"/>
      <c r="AB88" s="21"/>
      <c r="AC88" s="21"/>
      <c r="AD88" s="21"/>
      <c r="AE88" s="21"/>
      <c r="AF88" s="21"/>
      <c r="AG88" s="21"/>
      <c r="AH88" s="21"/>
      <c r="AI88" s="21"/>
      <c r="AJ88" s="21"/>
      <c r="AK88" s="21"/>
      <c r="AL88" s="79"/>
    </row>
    <row r="89" spans="1:38" ht="12.75" customHeight="1">
      <c r="A89" s="20"/>
      <c r="B89" s="21"/>
      <c r="C89" s="21"/>
      <c r="D89" s="21"/>
      <c r="E89" s="21"/>
      <c r="F89" s="21"/>
      <c r="G89" s="21"/>
      <c r="H89" s="21"/>
      <c r="I89" s="21"/>
      <c r="J89" s="21"/>
      <c r="K89" s="21"/>
      <c r="L89" s="21"/>
      <c r="M89" s="21"/>
      <c r="N89" s="21"/>
      <c r="O89" s="21"/>
      <c r="P89" s="21"/>
      <c r="Q89" s="21"/>
      <c r="R89" s="21"/>
      <c r="S89" s="79"/>
      <c r="T89" s="21"/>
      <c r="U89" s="21"/>
      <c r="V89" s="21"/>
      <c r="W89" s="21"/>
      <c r="X89" s="21"/>
      <c r="Y89" s="21"/>
      <c r="Z89" s="21"/>
      <c r="AA89" s="21"/>
      <c r="AB89" s="21"/>
      <c r="AC89" s="21"/>
      <c r="AD89" s="21"/>
      <c r="AE89" s="21"/>
      <c r="AF89" s="21"/>
      <c r="AG89" s="21"/>
      <c r="AH89" s="21"/>
      <c r="AI89" s="21"/>
      <c r="AJ89" s="21"/>
      <c r="AK89" s="21"/>
      <c r="AL89" s="79"/>
    </row>
    <row r="90" spans="1:38" ht="12.75" customHeight="1">
      <c r="A90" s="20"/>
      <c r="B90" s="21"/>
      <c r="C90" s="21"/>
      <c r="D90" s="21"/>
      <c r="E90" s="21"/>
      <c r="F90" s="21"/>
      <c r="G90" s="21"/>
      <c r="H90" s="21"/>
      <c r="I90" s="21"/>
      <c r="J90" s="21"/>
      <c r="K90" s="21"/>
      <c r="L90" s="21"/>
      <c r="M90" s="21"/>
      <c r="N90" s="21"/>
      <c r="O90" s="21"/>
      <c r="P90" s="21"/>
      <c r="Q90" s="21"/>
      <c r="R90" s="21"/>
      <c r="S90" s="79"/>
      <c r="T90" s="21"/>
      <c r="U90" s="21"/>
      <c r="V90" s="21"/>
      <c r="W90" s="21"/>
      <c r="X90" s="21"/>
      <c r="Y90" s="21"/>
      <c r="Z90" s="21"/>
      <c r="AA90" s="21"/>
      <c r="AB90" s="21"/>
      <c r="AC90" s="21"/>
      <c r="AD90" s="21"/>
      <c r="AE90" s="21"/>
      <c r="AF90" s="21"/>
      <c r="AG90" s="21"/>
      <c r="AH90" s="21"/>
      <c r="AI90" s="21"/>
      <c r="AJ90" s="21"/>
      <c r="AK90" s="21"/>
      <c r="AL90" s="79"/>
    </row>
    <row r="91" spans="1:38" ht="12.75" customHeight="1">
      <c r="A91" s="20"/>
      <c r="B91" s="21"/>
      <c r="C91" s="21"/>
      <c r="D91" s="21"/>
      <c r="E91" s="21"/>
      <c r="F91" s="21"/>
      <c r="G91" s="21"/>
      <c r="H91" s="21"/>
      <c r="I91" s="21"/>
      <c r="J91" s="21"/>
      <c r="K91" s="21"/>
      <c r="L91" s="21"/>
      <c r="M91" s="21"/>
      <c r="N91" s="21"/>
      <c r="O91" s="21"/>
      <c r="P91" s="21"/>
      <c r="Q91" s="21"/>
      <c r="R91" s="21"/>
      <c r="S91" s="79"/>
      <c r="T91" s="21"/>
      <c r="U91" s="21"/>
      <c r="V91" s="21"/>
      <c r="W91" s="21"/>
      <c r="X91" s="21"/>
      <c r="Y91" s="21"/>
      <c r="Z91" s="21"/>
      <c r="AA91" s="21"/>
      <c r="AB91" s="21"/>
      <c r="AC91" s="21"/>
      <c r="AD91" s="21"/>
      <c r="AE91" s="21"/>
      <c r="AF91" s="21"/>
      <c r="AG91" s="21"/>
      <c r="AH91" s="21"/>
      <c r="AI91" s="21"/>
      <c r="AJ91" s="21"/>
      <c r="AK91" s="21"/>
      <c r="AL91" s="79"/>
    </row>
    <row r="92" spans="1:38" ht="12.75" customHeight="1">
      <c r="A92" s="20"/>
      <c r="B92" s="21"/>
      <c r="C92" s="21"/>
      <c r="D92" s="21"/>
      <c r="E92" s="21"/>
      <c r="F92" s="21"/>
      <c r="G92" s="21"/>
      <c r="H92" s="21"/>
      <c r="I92" s="21"/>
      <c r="J92" s="21"/>
      <c r="K92" s="21"/>
      <c r="L92" s="21"/>
      <c r="M92" s="21"/>
      <c r="N92" s="21"/>
      <c r="O92" s="21"/>
      <c r="P92" s="21"/>
      <c r="Q92" s="21"/>
      <c r="R92" s="21"/>
      <c r="S92" s="79"/>
      <c r="T92" s="21"/>
      <c r="U92" s="21"/>
      <c r="V92" s="21"/>
      <c r="W92" s="21"/>
      <c r="X92" s="21"/>
      <c r="Y92" s="21"/>
      <c r="Z92" s="21"/>
      <c r="AA92" s="21"/>
      <c r="AB92" s="21"/>
      <c r="AC92" s="21"/>
      <c r="AD92" s="21"/>
      <c r="AE92" s="21"/>
      <c r="AF92" s="21"/>
      <c r="AG92" s="21"/>
      <c r="AH92" s="21"/>
      <c r="AI92" s="21"/>
      <c r="AJ92" s="21"/>
      <c r="AK92" s="21"/>
      <c r="AL92" s="79"/>
    </row>
    <row r="93" spans="1:38" ht="12.75" customHeight="1">
      <c r="A93" s="20"/>
      <c r="B93" s="21"/>
      <c r="C93" s="21"/>
      <c r="D93" s="21"/>
      <c r="E93" s="21"/>
      <c r="F93" s="21"/>
      <c r="G93" s="21"/>
      <c r="H93" s="21"/>
      <c r="I93" s="21"/>
      <c r="J93" s="21"/>
      <c r="K93" s="21"/>
      <c r="L93" s="21"/>
      <c r="M93" s="21"/>
      <c r="N93" s="21"/>
      <c r="O93" s="21"/>
      <c r="P93" s="21"/>
      <c r="Q93" s="21"/>
      <c r="R93" s="21"/>
      <c r="S93" s="79"/>
      <c r="T93" s="21"/>
      <c r="U93" s="21"/>
      <c r="V93" s="21"/>
      <c r="W93" s="21"/>
      <c r="X93" s="21"/>
      <c r="Y93" s="21"/>
      <c r="Z93" s="21"/>
      <c r="AA93" s="21"/>
      <c r="AB93" s="21"/>
      <c r="AC93" s="21"/>
      <c r="AD93" s="21"/>
      <c r="AE93" s="21"/>
      <c r="AF93" s="21"/>
      <c r="AG93" s="21"/>
      <c r="AH93" s="21"/>
      <c r="AI93" s="21"/>
      <c r="AJ93" s="21"/>
      <c r="AK93" s="21"/>
      <c r="AL93" s="79"/>
    </row>
    <row r="94" spans="1:38" ht="12.75" customHeight="1">
      <c r="A94" s="20"/>
      <c r="B94" s="21"/>
      <c r="C94" s="21"/>
      <c r="D94" s="21"/>
      <c r="E94" s="21"/>
      <c r="F94" s="21"/>
      <c r="G94" s="21"/>
      <c r="H94" s="21"/>
      <c r="I94" s="21"/>
      <c r="J94" s="21"/>
      <c r="K94" s="21"/>
      <c r="L94" s="21"/>
      <c r="M94" s="21"/>
      <c r="N94" s="21"/>
      <c r="O94" s="21"/>
      <c r="P94" s="21"/>
      <c r="Q94" s="21"/>
      <c r="R94" s="21"/>
      <c r="S94" s="79"/>
      <c r="T94" s="21"/>
      <c r="U94" s="21"/>
      <c r="V94" s="21"/>
      <c r="W94" s="21"/>
      <c r="X94" s="21"/>
      <c r="Y94" s="21"/>
      <c r="Z94" s="21"/>
      <c r="AA94" s="21"/>
      <c r="AB94" s="21"/>
      <c r="AC94" s="21"/>
      <c r="AD94" s="21"/>
      <c r="AE94" s="21"/>
      <c r="AF94" s="21"/>
      <c r="AG94" s="21"/>
      <c r="AH94" s="21"/>
      <c r="AI94" s="21"/>
      <c r="AJ94" s="21"/>
      <c r="AK94" s="21"/>
      <c r="AL94" s="79"/>
    </row>
    <row r="95" spans="1:38" ht="12.75" customHeight="1">
      <c r="A95" s="20"/>
      <c r="B95" s="21"/>
      <c r="C95" s="21"/>
      <c r="D95" s="21"/>
      <c r="E95" s="21"/>
      <c r="F95" s="21"/>
      <c r="G95" s="21"/>
      <c r="H95" s="21"/>
      <c r="I95" s="21"/>
      <c r="J95" s="21"/>
      <c r="K95" s="21"/>
      <c r="L95" s="21"/>
      <c r="M95" s="21"/>
      <c r="N95" s="21"/>
      <c r="O95" s="21"/>
      <c r="P95" s="21"/>
      <c r="Q95" s="21"/>
      <c r="R95" s="21"/>
      <c r="S95" s="79"/>
      <c r="T95" s="21"/>
      <c r="U95" s="21"/>
      <c r="V95" s="21"/>
      <c r="W95" s="21"/>
      <c r="X95" s="21"/>
      <c r="Y95" s="21"/>
      <c r="Z95" s="21"/>
      <c r="AA95" s="21"/>
      <c r="AB95" s="21"/>
      <c r="AC95" s="21"/>
      <c r="AD95" s="21"/>
      <c r="AE95" s="21"/>
      <c r="AF95" s="21"/>
      <c r="AG95" s="21"/>
      <c r="AH95" s="21"/>
      <c r="AI95" s="21"/>
      <c r="AJ95" s="21"/>
      <c r="AK95" s="21"/>
      <c r="AL95" s="79"/>
    </row>
    <row r="96" spans="1:38" ht="12.75" customHeight="1">
      <c r="A96" s="20"/>
      <c r="B96" s="21"/>
      <c r="C96" s="21"/>
      <c r="D96" s="21"/>
      <c r="E96" s="21"/>
      <c r="F96" s="21"/>
      <c r="G96" s="21"/>
      <c r="H96" s="21"/>
      <c r="I96" s="21"/>
      <c r="J96" s="21"/>
      <c r="K96" s="21"/>
      <c r="L96" s="21"/>
      <c r="M96" s="21"/>
      <c r="N96" s="21"/>
      <c r="O96" s="21"/>
      <c r="P96" s="21"/>
      <c r="Q96" s="21"/>
      <c r="R96" s="21"/>
      <c r="S96" s="79"/>
      <c r="T96" s="21"/>
      <c r="U96" s="21"/>
      <c r="V96" s="21"/>
      <c r="W96" s="21"/>
      <c r="X96" s="21"/>
      <c r="Y96" s="21"/>
      <c r="Z96" s="21"/>
      <c r="AA96" s="21"/>
      <c r="AB96" s="21"/>
      <c r="AC96" s="21"/>
      <c r="AD96" s="21"/>
      <c r="AE96" s="21"/>
      <c r="AF96" s="21"/>
      <c r="AG96" s="21"/>
      <c r="AH96" s="21"/>
      <c r="AI96" s="21"/>
      <c r="AJ96" s="21"/>
      <c r="AK96" s="21"/>
      <c r="AL96" s="79"/>
    </row>
    <row r="97" spans="1:38" ht="12.75" customHeight="1">
      <c r="A97" s="20"/>
      <c r="B97" s="21"/>
      <c r="C97" s="21"/>
      <c r="D97" s="21"/>
      <c r="E97" s="21"/>
      <c r="F97" s="21"/>
      <c r="G97" s="21"/>
      <c r="H97" s="21"/>
      <c r="I97" s="21"/>
      <c r="J97" s="21"/>
      <c r="K97" s="21"/>
      <c r="L97" s="21"/>
      <c r="M97" s="21"/>
      <c r="N97" s="21"/>
      <c r="O97" s="21"/>
      <c r="P97" s="21"/>
      <c r="Q97" s="21"/>
      <c r="R97" s="21"/>
      <c r="S97" s="79"/>
      <c r="T97" s="21"/>
      <c r="U97" s="21"/>
      <c r="V97" s="21"/>
      <c r="W97" s="21"/>
      <c r="X97" s="21"/>
      <c r="Y97" s="21"/>
      <c r="Z97" s="21"/>
      <c r="AA97" s="21"/>
      <c r="AB97" s="21"/>
      <c r="AC97" s="21"/>
      <c r="AD97" s="21"/>
      <c r="AE97" s="21"/>
      <c r="AF97" s="21"/>
      <c r="AG97" s="21"/>
      <c r="AH97" s="21"/>
      <c r="AI97" s="21"/>
      <c r="AJ97" s="21"/>
      <c r="AK97" s="21"/>
      <c r="AL97" s="79"/>
    </row>
    <row r="98" spans="1:38" ht="12.75" customHeight="1">
      <c r="A98" s="20"/>
      <c r="B98" s="21"/>
      <c r="C98" s="21"/>
      <c r="D98" s="21"/>
      <c r="E98" s="21"/>
      <c r="F98" s="21"/>
      <c r="G98" s="21"/>
      <c r="H98" s="21"/>
      <c r="I98" s="21"/>
      <c r="J98" s="21"/>
      <c r="K98" s="21"/>
      <c r="L98" s="21"/>
      <c r="M98" s="21"/>
      <c r="N98" s="21"/>
      <c r="O98" s="21"/>
      <c r="P98" s="21"/>
      <c r="Q98" s="21"/>
      <c r="R98" s="21"/>
      <c r="S98" s="79"/>
      <c r="T98" s="21"/>
      <c r="U98" s="21"/>
      <c r="V98" s="21"/>
      <c r="W98" s="21"/>
      <c r="X98" s="21"/>
      <c r="Y98" s="21"/>
      <c r="Z98" s="21"/>
      <c r="AA98" s="21"/>
      <c r="AB98" s="21"/>
      <c r="AC98" s="21"/>
      <c r="AD98" s="21"/>
      <c r="AE98" s="21"/>
      <c r="AF98" s="21"/>
      <c r="AG98" s="21"/>
      <c r="AH98" s="21"/>
      <c r="AI98" s="21"/>
      <c r="AJ98" s="21"/>
      <c r="AK98" s="21"/>
      <c r="AL98" s="79"/>
    </row>
    <row r="99" spans="1:38" ht="12.75" customHeight="1">
      <c r="A99" s="20"/>
      <c r="B99" s="21"/>
      <c r="C99" s="21"/>
      <c r="D99" s="21"/>
      <c r="E99" s="21"/>
      <c r="F99" s="21"/>
      <c r="G99" s="21"/>
      <c r="H99" s="21"/>
      <c r="I99" s="21"/>
      <c r="J99" s="21"/>
      <c r="K99" s="21"/>
      <c r="L99" s="21"/>
      <c r="M99" s="21"/>
      <c r="N99" s="21"/>
      <c r="O99" s="21"/>
      <c r="P99" s="21"/>
      <c r="Q99" s="21"/>
      <c r="R99" s="21"/>
      <c r="S99" s="79"/>
      <c r="T99" s="21"/>
      <c r="U99" s="21"/>
      <c r="V99" s="21"/>
      <c r="W99" s="21"/>
      <c r="X99" s="21"/>
      <c r="Y99" s="21"/>
      <c r="Z99" s="21"/>
      <c r="AA99" s="21"/>
      <c r="AB99" s="21"/>
      <c r="AC99" s="21"/>
      <c r="AD99" s="21"/>
      <c r="AE99" s="21"/>
      <c r="AF99" s="21"/>
      <c r="AG99" s="21"/>
      <c r="AH99" s="21"/>
      <c r="AI99" s="21"/>
      <c r="AJ99" s="21"/>
      <c r="AK99" s="21"/>
      <c r="AL99" s="79"/>
    </row>
    <row r="100" spans="1:38" ht="12.75" customHeight="1">
      <c r="A100" s="20"/>
      <c r="B100" s="21"/>
      <c r="C100" s="21"/>
      <c r="D100" s="21"/>
      <c r="E100" s="21"/>
      <c r="F100" s="21"/>
      <c r="G100" s="21"/>
      <c r="H100" s="21"/>
      <c r="I100" s="21"/>
      <c r="J100" s="21"/>
      <c r="K100" s="21"/>
      <c r="L100" s="21"/>
      <c r="M100" s="21"/>
      <c r="N100" s="21"/>
      <c r="O100" s="21"/>
      <c r="P100" s="21"/>
      <c r="Q100" s="21"/>
      <c r="R100" s="21"/>
      <c r="S100" s="79"/>
      <c r="T100" s="21"/>
      <c r="U100" s="21"/>
      <c r="V100" s="21"/>
      <c r="W100" s="21"/>
      <c r="X100" s="21"/>
      <c r="Y100" s="21"/>
      <c r="Z100" s="21"/>
      <c r="AA100" s="21"/>
      <c r="AB100" s="21"/>
      <c r="AC100" s="21"/>
      <c r="AD100" s="21"/>
      <c r="AE100" s="21"/>
      <c r="AF100" s="21"/>
      <c r="AG100" s="21"/>
      <c r="AH100" s="21"/>
      <c r="AI100" s="21"/>
      <c r="AJ100" s="21"/>
      <c r="AK100" s="21"/>
      <c r="AL100" s="79"/>
    </row>
    <row r="101" spans="1:38" ht="12.75" customHeight="1">
      <c r="A101" s="20"/>
      <c r="B101" s="21"/>
      <c r="C101" s="21"/>
      <c r="D101" s="21"/>
      <c r="E101" s="21"/>
      <c r="F101" s="21"/>
      <c r="G101" s="21"/>
      <c r="H101" s="21"/>
      <c r="I101" s="21"/>
      <c r="J101" s="21"/>
      <c r="K101" s="21"/>
      <c r="L101" s="21"/>
      <c r="M101" s="21"/>
      <c r="N101" s="21"/>
      <c r="O101" s="21"/>
      <c r="P101" s="21"/>
      <c r="Q101" s="21"/>
      <c r="R101" s="21"/>
      <c r="S101" s="79"/>
      <c r="T101" s="21"/>
      <c r="U101" s="21"/>
      <c r="V101" s="21"/>
      <c r="W101" s="21"/>
      <c r="X101" s="21"/>
      <c r="Y101" s="21"/>
      <c r="Z101" s="21"/>
      <c r="AA101" s="21"/>
      <c r="AB101" s="21"/>
      <c r="AC101" s="21"/>
      <c r="AD101" s="21"/>
      <c r="AE101" s="21"/>
      <c r="AF101" s="21"/>
      <c r="AG101" s="21"/>
      <c r="AH101" s="21"/>
      <c r="AI101" s="21"/>
      <c r="AJ101" s="21"/>
      <c r="AK101" s="21"/>
      <c r="AL101" s="79"/>
    </row>
    <row r="102" spans="1:38" ht="12.75" customHeight="1">
      <c r="A102" s="20"/>
      <c r="B102" s="21"/>
      <c r="C102" s="21"/>
      <c r="D102" s="21"/>
      <c r="E102" s="21"/>
      <c r="F102" s="21"/>
      <c r="G102" s="21"/>
      <c r="H102" s="21"/>
      <c r="I102" s="21"/>
      <c r="J102" s="21"/>
      <c r="K102" s="21"/>
      <c r="L102" s="21"/>
      <c r="M102" s="21"/>
      <c r="N102" s="21"/>
      <c r="O102" s="21"/>
      <c r="P102" s="21"/>
      <c r="Q102" s="21"/>
      <c r="R102" s="21"/>
      <c r="S102" s="79"/>
      <c r="T102" s="21"/>
      <c r="U102" s="21"/>
      <c r="V102" s="21"/>
      <c r="W102" s="21"/>
      <c r="X102" s="21"/>
      <c r="Y102" s="21"/>
      <c r="Z102" s="21"/>
      <c r="AA102" s="21"/>
      <c r="AB102" s="21"/>
      <c r="AC102" s="21"/>
      <c r="AD102" s="21"/>
      <c r="AE102" s="21"/>
      <c r="AF102" s="21"/>
      <c r="AG102" s="21"/>
      <c r="AH102" s="21"/>
      <c r="AI102" s="21"/>
      <c r="AJ102" s="21"/>
      <c r="AK102" s="21"/>
      <c r="AL102" s="79"/>
    </row>
    <row r="103" spans="1:38" ht="12.75" customHeight="1">
      <c r="A103" s="20"/>
      <c r="B103" s="21"/>
      <c r="C103" s="21"/>
      <c r="D103" s="21"/>
      <c r="E103" s="21"/>
      <c r="F103" s="21"/>
      <c r="G103" s="21"/>
      <c r="H103" s="21"/>
      <c r="I103" s="21"/>
      <c r="J103" s="21"/>
      <c r="K103" s="21"/>
      <c r="L103" s="21"/>
      <c r="M103" s="21"/>
      <c r="N103" s="21"/>
      <c r="O103" s="21"/>
      <c r="P103" s="21"/>
      <c r="Q103" s="21"/>
      <c r="R103" s="21"/>
      <c r="S103" s="79"/>
      <c r="T103" s="21"/>
      <c r="U103" s="21"/>
      <c r="V103" s="21"/>
      <c r="W103" s="21"/>
      <c r="X103" s="21"/>
      <c r="Y103" s="21"/>
      <c r="Z103" s="21"/>
      <c r="AA103" s="21"/>
      <c r="AB103" s="21"/>
      <c r="AC103" s="21"/>
      <c r="AD103" s="21"/>
      <c r="AE103" s="21"/>
      <c r="AF103" s="21"/>
      <c r="AG103" s="21"/>
      <c r="AH103" s="21"/>
      <c r="AI103" s="21"/>
      <c r="AJ103" s="21"/>
      <c r="AK103" s="21"/>
      <c r="AL103" s="79"/>
    </row>
    <row r="104" spans="1:38" ht="12.75" customHeight="1">
      <c r="A104" s="20"/>
      <c r="B104" s="21"/>
      <c r="C104" s="21"/>
      <c r="D104" s="21"/>
      <c r="E104" s="21"/>
      <c r="F104" s="21"/>
      <c r="G104" s="21"/>
      <c r="H104" s="21"/>
      <c r="I104" s="21"/>
      <c r="J104" s="21"/>
      <c r="K104" s="21"/>
      <c r="L104" s="21"/>
      <c r="M104" s="21"/>
      <c r="N104" s="21"/>
      <c r="O104" s="21"/>
      <c r="P104" s="21"/>
      <c r="Q104" s="21"/>
      <c r="R104" s="21"/>
      <c r="S104" s="79"/>
      <c r="T104" s="21"/>
      <c r="U104" s="21"/>
      <c r="V104" s="21"/>
      <c r="W104" s="21"/>
      <c r="X104" s="21"/>
      <c r="Y104" s="21"/>
      <c r="Z104" s="21"/>
      <c r="AA104" s="21"/>
      <c r="AB104" s="21"/>
      <c r="AC104" s="21"/>
      <c r="AD104" s="21"/>
      <c r="AE104" s="21"/>
      <c r="AF104" s="21"/>
      <c r="AG104" s="21"/>
      <c r="AH104" s="21"/>
      <c r="AI104" s="21"/>
      <c r="AJ104" s="21"/>
      <c r="AK104" s="21"/>
      <c r="AL104" s="79"/>
    </row>
    <row r="105" spans="1:38" ht="12.75" customHeight="1">
      <c r="A105" s="20"/>
      <c r="B105" s="21"/>
      <c r="C105" s="21"/>
      <c r="D105" s="21"/>
      <c r="E105" s="21"/>
      <c r="F105" s="21"/>
      <c r="G105" s="21"/>
      <c r="H105" s="21"/>
      <c r="I105" s="21"/>
      <c r="J105" s="21"/>
      <c r="K105" s="21"/>
      <c r="L105" s="21"/>
      <c r="M105" s="21"/>
      <c r="N105" s="21"/>
      <c r="O105" s="21"/>
      <c r="P105" s="21"/>
      <c r="Q105" s="21"/>
      <c r="R105" s="21"/>
      <c r="S105" s="79"/>
      <c r="T105" s="21"/>
      <c r="U105" s="21"/>
      <c r="V105" s="21"/>
      <c r="W105" s="21"/>
      <c r="X105" s="21"/>
      <c r="Y105" s="21"/>
      <c r="Z105" s="21"/>
      <c r="AA105" s="21"/>
      <c r="AB105" s="21"/>
      <c r="AC105" s="21"/>
      <c r="AD105" s="21"/>
      <c r="AE105" s="21"/>
      <c r="AF105" s="21"/>
      <c r="AG105" s="21"/>
      <c r="AH105" s="21"/>
      <c r="AI105" s="21"/>
      <c r="AJ105" s="21"/>
      <c r="AK105" s="21"/>
      <c r="AL105" s="79"/>
    </row>
    <row r="106" spans="1:38" ht="12.75" customHeight="1">
      <c r="A106" s="20"/>
      <c r="B106" s="21"/>
      <c r="C106" s="21"/>
      <c r="D106" s="21"/>
      <c r="E106" s="21"/>
      <c r="F106" s="21"/>
      <c r="G106" s="21"/>
      <c r="H106" s="21"/>
      <c r="I106" s="21"/>
      <c r="J106" s="21"/>
      <c r="K106" s="21"/>
      <c r="L106" s="21"/>
      <c r="M106" s="21"/>
      <c r="N106" s="21"/>
      <c r="O106" s="21"/>
      <c r="P106" s="21"/>
      <c r="Q106" s="21"/>
      <c r="R106" s="21"/>
      <c r="S106" s="79"/>
      <c r="T106" s="21"/>
      <c r="U106" s="21"/>
      <c r="V106" s="21"/>
      <c r="W106" s="21"/>
      <c r="X106" s="21"/>
      <c r="Y106" s="21"/>
      <c r="Z106" s="21"/>
      <c r="AA106" s="21"/>
      <c r="AB106" s="21"/>
      <c r="AC106" s="21"/>
      <c r="AD106" s="21"/>
      <c r="AE106" s="21"/>
      <c r="AF106" s="21"/>
      <c r="AG106" s="21"/>
      <c r="AH106" s="21"/>
      <c r="AI106" s="21"/>
      <c r="AJ106" s="21"/>
      <c r="AK106" s="21"/>
      <c r="AL106" s="79"/>
    </row>
    <row r="107" spans="1:38" ht="12.75" customHeight="1">
      <c r="A107" s="20"/>
      <c r="B107" s="21"/>
      <c r="C107" s="21"/>
      <c r="D107" s="21"/>
      <c r="E107" s="21"/>
      <c r="F107" s="21"/>
      <c r="G107" s="21"/>
      <c r="H107" s="21"/>
      <c r="I107" s="21"/>
      <c r="J107" s="21"/>
      <c r="K107" s="21"/>
      <c r="L107" s="21"/>
      <c r="M107" s="21"/>
      <c r="N107" s="21"/>
      <c r="O107" s="21"/>
      <c r="P107" s="21"/>
      <c r="Q107" s="21"/>
      <c r="R107" s="21"/>
      <c r="S107" s="79"/>
      <c r="T107" s="21"/>
      <c r="U107" s="21"/>
      <c r="V107" s="21"/>
      <c r="W107" s="21"/>
      <c r="X107" s="21"/>
      <c r="Y107" s="21"/>
      <c r="Z107" s="21"/>
      <c r="AA107" s="21"/>
      <c r="AB107" s="21"/>
      <c r="AC107" s="21"/>
      <c r="AD107" s="21"/>
      <c r="AE107" s="21"/>
      <c r="AF107" s="21"/>
      <c r="AG107" s="21"/>
      <c r="AH107" s="21"/>
      <c r="AI107" s="21"/>
      <c r="AJ107" s="21"/>
      <c r="AK107" s="21"/>
      <c r="AL107" s="79"/>
    </row>
    <row r="108" spans="1:38" ht="12.75" customHeight="1">
      <c r="A108" s="20"/>
      <c r="B108" s="21"/>
      <c r="C108" s="21"/>
      <c r="D108" s="21"/>
      <c r="E108" s="21"/>
      <c r="F108" s="21"/>
      <c r="G108" s="21"/>
      <c r="H108" s="21"/>
      <c r="I108" s="21"/>
      <c r="J108" s="21"/>
      <c r="K108" s="21"/>
      <c r="L108" s="21"/>
      <c r="M108" s="21"/>
      <c r="N108" s="21"/>
      <c r="O108" s="21"/>
      <c r="P108" s="21"/>
      <c r="Q108" s="21"/>
      <c r="R108" s="21"/>
      <c r="S108" s="79"/>
      <c r="T108" s="21"/>
      <c r="U108" s="21"/>
      <c r="V108" s="21"/>
      <c r="W108" s="21"/>
      <c r="X108" s="21"/>
      <c r="Y108" s="21"/>
      <c r="Z108" s="21"/>
      <c r="AA108" s="21"/>
      <c r="AB108" s="21"/>
      <c r="AC108" s="21"/>
      <c r="AD108" s="21"/>
      <c r="AE108" s="21"/>
      <c r="AF108" s="21"/>
      <c r="AG108" s="21"/>
      <c r="AH108" s="21"/>
      <c r="AI108" s="21"/>
      <c r="AJ108" s="21"/>
      <c r="AK108" s="21"/>
      <c r="AL108" s="79"/>
    </row>
    <row r="109" spans="1:38" ht="12.75" customHeight="1">
      <c r="A109" s="20"/>
      <c r="B109" s="21"/>
      <c r="C109" s="21"/>
      <c r="D109" s="21"/>
      <c r="E109" s="21"/>
      <c r="F109" s="21"/>
      <c r="G109" s="21"/>
      <c r="H109" s="21"/>
      <c r="I109" s="21"/>
      <c r="J109" s="21"/>
      <c r="K109" s="21"/>
      <c r="L109" s="21"/>
      <c r="M109" s="21"/>
      <c r="N109" s="21"/>
      <c r="O109" s="21"/>
      <c r="P109" s="21"/>
      <c r="Q109" s="21"/>
      <c r="R109" s="21"/>
      <c r="S109" s="79"/>
      <c r="T109" s="21"/>
      <c r="U109" s="21"/>
      <c r="V109" s="21"/>
      <c r="W109" s="21"/>
      <c r="X109" s="21"/>
      <c r="Y109" s="21"/>
      <c r="Z109" s="21"/>
      <c r="AA109" s="21"/>
      <c r="AB109" s="21"/>
      <c r="AC109" s="21"/>
      <c r="AD109" s="21"/>
      <c r="AE109" s="21"/>
      <c r="AF109" s="21"/>
      <c r="AG109" s="21"/>
      <c r="AH109" s="21"/>
      <c r="AI109" s="21"/>
      <c r="AJ109" s="21"/>
      <c r="AK109" s="21"/>
      <c r="AL109" s="79"/>
    </row>
    <row r="110" spans="1:38" ht="12.75" customHeight="1">
      <c r="A110" s="20"/>
      <c r="B110" s="21"/>
      <c r="C110" s="21"/>
      <c r="D110" s="21"/>
      <c r="E110" s="21"/>
      <c r="F110" s="21"/>
      <c r="G110" s="21"/>
      <c r="H110" s="21"/>
      <c r="I110" s="21"/>
      <c r="J110" s="21"/>
      <c r="K110" s="21"/>
      <c r="L110" s="21"/>
      <c r="M110" s="21"/>
      <c r="N110" s="21"/>
      <c r="O110" s="21"/>
      <c r="P110" s="21"/>
      <c r="Q110" s="21"/>
      <c r="R110" s="21"/>
      <c r="S110" s="79"/>
      <c r="T110" s="21"/>
      <c r="U110" s="21"/>
      <c r="V110" s="21"/>
      <c r="W110" s="21"/>
      <c r="X110" s="21"/>
      <c r="Y110" s="21"/>
      <c r="Z110" s="21"/>
      <c r="AA110" s="21"/>
      <c r="AB110" s="21"/>
      <c r="AC110" s="21"/>
      <c r="AD110" s="21"/>
      <c r="AE110" s="21"/>
      <c r="AF110" s="21"/>
      <c r="AG110" s="21"/>
      <c r="AH110" s="21"/>
      <c r="AI110" s="21"/>
      <c r="AJ110" s="21"/>
      <c r="AK110" s="21"/>
      <c r="AL110" s="79"/>
    </row>
    <row r="111" spans="1:38" ht="12.75" customHeight="1">
      <c r="A111" s="20"/>
      <c r="B111" s="21"/>
      <c r="C111" s="21"/>
      <c r="D111" s="21"/>
      <c r="E111" s="21"/>
      <c r="F111" s="21"/>
      <c r="G111" s="21"/>
      <c r="H111" s="21"/>
      <c r="I111" s="21"/>
      <c r="J111" s="21"/>
      <c r="K111" s="21"/>
      <c r="L111" s="21"/>
      <c r="M111" s="21"/>
      <c r="N111" s="21"/>
      <c r="O111" s="21"/>
      <c r="P111" s="21"/>
      <c r="Q111" s="21"/>
      <c r="R111" s="21"/>
      <c r="S111" s="79"/>
      <c r="T111" s="21"/>
      <c r="U111" s="21"/>
      <c r="V111" s="21"/>
      <c r="W111" s="21"/>
      <c r="X111" s="21"/>
      <c r="Y111" s="21"/>
      <c r="Z111" s="21"/>
      <c r="AA111" s="21"/>
      <c r="AB111" s="21"/>
      <c r="AC111" s="21"/>
      <c r="AD111" s="21"/>
      <c r="AE111" s="21"/>
      <c r="AF111" s="21"/>
      <c r="AG111" s="21"/>
      <c r="AH111" s="21"/>
      <c r="AI111" s="21"/>
      <c r="AJ111" s="21"/>
      <c r="AK111" s="21"/>
      <c r="AL111" s="79"/>
    </row>
    <row r="112" spans="1:38" ht="12.75" customHeight="1">
      <c r="A112" s="20"/>
      <c r="B112" s="21"/>
      <c r="C112" s="21"/>
      <c r="D112" s="21"/>
      <c r="E112" s="21"/>
      <c r="F112" s="21"/>
      <c r="G112" s="21"/>
      <c r="H112" s="21"/>
      <c r="I112" s="21"/>
      <c r="J112" s="21"/>
      <c r="K112" s="21"/>
      <c r="L112" s="21"/>
      <c r="M112" s="21"/>
      <c r="N112" s="21"/>
      <c r="O112" s="21"/>
      <c r="P112" s="21"/>
      <c r="Q112" s="21"/>
      <c r="R112" s="21"/>
      <c r="S112" s="79"/>
      <c r="T112" s="21"/>
      <c r="U112" s="21"/>
      <c r="V112" s="21"/>
      <c r="W112" s="21"/>
      <c r="X112" s="21"/>
      <c r="Y112" s="21"/>
      <c r="Z112" s="21"/>
      <c r="AA112" s="21"/>
      <c r="AB112" s="21"/>
      <c r="AC112" s="21"/>
      <c r="AD112" s="21"/>
      <c r="AE112" s="21"/>
      <c r="AF112" s="21"/>
      <c r="AG112" s="21"/>
      <c r="AH112" s="21"/>
      <c r="AI112" s="21"/>
      <c r="AJ112" s="21"/>
      <c r="AK112" s="21"/>
      <c r="AL112" s="79"/>
    </row>
    <row r="113" spans="1:38" ht="12.75" customHeight="1">
      <c r="A113" s="20"/>
      <c r="B113" s="21"/>
      <c r="C113" s="21"/>
      <c r="D113" s="21"/>
      <c r="E113" s="21"/>
      <c r="F113" s="21"/>
      <c r="G113" s="21"/>
      <c r="H113" s="21"/>
      <c r="I113" s="21"/>
      <c r="J113" s="21"/>
      <c r="K113" s="21"/>
      <c r="L113" s="21"/>
      <c r="M113" s="21"/>
      <c r="N113" s="21"/>
      <c r="O113" s="21"/>
      <c r="P113" s="21"/>
      <c r="Q113" s="21"/>
      <c r="R113" s="21"/>
      <c r="S113" s="79"/>
      <c r="T113" s="21"/>
      <c r="U113" s="21"/>
      <c r="V113" s="21"/>
      <c r="W113" s="21"/>
      <c r="X113" s="21"/>
      <c r="Y113" s="21"/>
      <c r="Z113" s="21"/>
      <c r="AA113" s="21"/>
      <c r="AB113" s="21"/>
      <c r="AC113" s="21"/>
      <c r="AD113" s="21"/>
      <c r="AE113" s="21"/>
      <c r="AF113" s="21"/>
      <c r="AG113" s="21"/>
      <c r="AH113" s="21"/>
      <c r="AI113" s="21"/>
      <c r="AJ113" s="21"/>
      <c r="AK113" s="21"/>
      <c r="AL113" s="79"/>
    </row>
    <row r="114" spans="1:38" ht="12.75" customHeight="1">
      <c r="A114" s="20"/>
      <c r="B114" s="21"/>
      <c r="C114" s="21"/>
      <c r="D114" s="21"/>
      <c r="E114" s="21"/>
      <c r="F114" s="21"/>
      <c r="G114" s="21"/>
      <c r="H114" s="21"/>
      <c r="I114" s="21"/>
      <c r="J114" s="21"/>
      <c r="K114" s="21"/>
      <c r="L114" s="21"/>
      <c r="M114" s="21"/>
      <c r="N114" s="21"/>
      <c r="O114" s="21"/>
      <c r="P114" s="21"/>
      <c r="Q114" s="21"/>
      <c r="R114" s="21"/>
      <c r="S114" s="79"/>
      <c r="T114" s="21"/>
      <c r="U114" s="21"/>
      <c r="V114" s="21"/>
      <c r="W114" s="21"/>
      <c r="X114" s="21"/>
      <c r="Y114" s="21"/>
      <c r="Z114" s="21"/>
      <c r="AA114" s="21"/>
      <c r="AB114" s="21"/>
      <c r="AC114" s="21"/>
      <c r="AD114" s="21"/>
      <c r="AE114" s="21"/>
      <c r="AF114" s="21"/>
      <c r="AG114" s="21"/>
      <c r="AH114" s="21"/>
      <c r="AI114" s="21"/>
      <c r="AJ114" s="21"/>
      <c r="AK114" s="21"/>
      <c r="AL114" s="79"/>
    </row>
    <row r="115" spans="1:38" ht="12.75" customHeight="1">
      <c r="A115" s="20"/>
      <c r="B115" s="21"/>
      <c r="C115" s="21"/>
      <c r="D115" s="21"/>
      <c r="E115" s="21"/>
      <c r="F115" s="21"/>
      <c r="G115" s="21"/>
      <c r="H115" s="21"/>
      <c r="I115" s="21"/>
      <c r="J115" s="21"/>
      <c r="K115" s="21"/>
      <c r="L115" s="21"/>
      <c r="M115" s="21"/>
      <c r="N115" s="21"/>
      <c r="O115" s="21"/>
      <c r="P115" s="21"/>
      <c r="Q115" s="21"/>
      <c r="R115" s="21"/>
      <c r="S115" s="79"/>
      <c r="T115" s="21"/>
      <c r="U115" s="21"/>
      <c r="V115" s="21"/>
      <c r="W115" s="21"/>
      <c r="X115" s="21"/>
      <c r="Y115" s="21"/>
      <c r="Z115" s="21"/>
      <c r="AA115" s="21"/>
      <c r="AB115" s="21"/>
      <c r="AC115" s="21"/>
      <c r="AD115" s="21"/>
      <c r="AE115" s="21"/>
      <c r="AF115" s="21"/>
      <c r="AG115" s="21"/>
      <c r="AH115" s="21"/>
      <c r="AI115" s="21"/>
      <c r="AJ115" s="21"/>
      <c r="AK115" s="21"/>
      <c r="AL115" s="79"/>
    </row>
    <row r="116" spans="1:38" ht="12.75" customHeight="1">
      <c r="A116" s="20"/>
      <c r="B116" s="21"/>
      <c r="C116" s="21"/>
      <c r="D116" s="21"/>
      <c r="E116" s="21"/>
      <c r="F116" s="21"/>
      <c r="G116" s="21"/>
      <c r="H116" s="21"/>
      <c r="I116" s="21"/>
      <c r="J116" s="21"/>
      <c r="K116" s="21"/>
      <c r="L116" s="21"/>
      <c r="M116" s="21"/>
      <c r="N116" s="21"/>
      <c r="O116" s="21"/>
      <c r="P116" s="21"/>
      <c r="Q116" s="21"/>
      <c r="R116" s="21"/>
      <c r="S116" s="79"/>
      <c r="T116" s="21"/>
      <c r="U116" s="21"/>
      <c r="V116" s="21"/>
      <c r="W116" s="21"/>
      <c r="X116" s="21"/>
      <c r="Y116" s="21"/>
      <c r="Z116" s="21"/>
      <c r="AA116" s="21"/>
      <c r="AB116" s="21"/>
      <c r="AC116" s="21"/>
      <c r="AD116" s="21"/>
      <c r="AE116" s="21"/>
      <c r="AF116" s="21"/>
      <c r="AG116" s="21"/>
      <c r="AH116" s="21"/>
      <c r="AI116" s="21"/>
      <c r="AJ116" s="21"/>
      <c r="AK116" s="21"/>
      <c r="AL116" s="79"/>
    </row>
    <row r="117" spans="1:38" ht="12.75" customHeight="1">
      <c r="A117" s="20"/>
      <c r="B117" s="21"/>
      <c r="C117" s="21"/>
      <c r="D117" s="21"/>
      <c r="E117" s="21"/>
      <c r="F117" s="21"/>
      <c r="G117" s="21"/>
      <c r="H117" s="21"/>
      <c r="I117" s="21"/>
      <c r="J117" s="21"/>
      <c r="K117" s="21"/>
      <c r="L117" s="21"/>
      <c r="M117" s="21"/>
      <c r="N117" s="21"/>
      <c r="O117" s="21"/>
      <c r="P117" s="21"/>
      <c r="Q117" s="21"/>
      <c r="R117" s="21"/>
      <c r="S117" s="79"/>
      <c r="T117" s="21"/>
      <c r="U117" s="21"/>
      <c r="V117" s="21"/>
      <c r="W117" s="21"/>
      <c r="X117" s="21"/>
      <c r="Y117" s="21"/>
      <c r="Z117" s="21"/>
      <c r="AA117" s="21"/>
      <c r="AB117" s="21"/>
      <c r="AC117" s="21"/>
      <c r="AD117" s="21"/>
      <c r="AE117" s="21"/>
      <c r="AF117" s="21"/>
      <c r="AG117" s="21"/>
      <c r="AH117" s="21"/>
      <c r="AI117" s="21"/>
      <c r="AJ117" s="21"/>
      <c r="AK117" s="21"/>
      <c r="AL117" s="79"/>
    </row>
    <row r="118" spans="1:38" ht="12.75" customHeight="1">
      <c r="A118" s="20"/>
      <c r="B118" s="21"/>
      <c r="C118" s="21"/>
      <c r="D118" s="21"/>
      <c r="E118" s="21"/>
      <c r="F118" s="21"/>
      <c r="G118" s="21"/>
      <c r="H118" s="21"/>
      <c r="I118" s="21"/>
      <c r="J118" s="21"/>
      <c r="K118" s="21"/>
      <c r="L118" s="21"/>
      <c r="M118" s="21"/>
      <c r="N118" s="21"/>
      <c r="O118" s="21"/>
      <c r="P118" s="21"/>
      <c r="Q118" s="21"/>
      <c r="R118" s="21"/>
      <c r="S118" s="79"/>
      <c r="T118" s="21"/>
      <c r="U118" s="21"/>
      <c r="V118" s="21"/>
      <c r="W118" s="21"/>
      <c r="X118" s="21"/>
      <c r="Y118" s="21"/>
      <c r="Z118" s="21"/>
      <c r="AA118" s="21"/>
      <c r="AB118" s="21"/>
      <c r="AC118" s="21"/>
      <c r="AD118" s="21"/>
      <c r="AE118" s="21"/>
      <c r="AF118" s="21"/>
      <c r="AG118" s="21"/>
      <c r="AH118" s="21"/>
      <c r="AI118" s="21"/>
      <c r="AJ118" s="21"/>
      <c r="AK118" s="21"/>
      <c r="AL118" s="79"/>
    </row>
    <row r="119" spans="1:38" ht="12.75" customHeight="1">
      <c r="A119" s="20"/>
      <c r="B119" s="21"/>
      <c r="C119" s="21"/>
      <c r="D119" s="21"/>
      <c r="E119" s="21"/>
      <c r="F119" s="21"/>
      <c r="G119" s="21"/>
      <c r="H119" s="21"/>
      <c r="I119" s="21"/>
      <c r="J119" s="21"/>
      <c r="K119" s="21"/>
      <c r="L119" s="21"/>
      <c r="M119" s="21"/>
      <c r="N119" s="21"/>
      <c r="O119" s="21"/>
      <c r="P119" s="21"/>
      <c r="Q119" s="21"/>
      <c r="R119" s="21"/>
      <c r="S119" s="79"/>
      <c r="T119" s="21"/>
      <c r="U119" s="21"/>
      <c r="V119" s="21"/>
      <c r="W119" s="21"/>
      <c r="X119" s="21"/>
      <c r="Y119" s="21"/>
      <c r="Z119" s="21"/>
      <c r="AA119" s="21"/>
      <c r="AB119" s="21"/>
      <c r="AC119" s="21"/>
      <c r="AD119" s="21"/>
      <c r="AE119" s="21"/>
      <c r="AF119" s="21"/>
      <c r="AG119" s="21"/>
      <c r="AH119" s="21"/>
      <c r="AI119" s="21"/>
      <c r="AJ119" s="21"/>
      <c r="AK119" s="21"/>
      <c r="AL119" s="79"/>
    </row>
    <row r="120" spans="1:38" ht="12.75" customHeight="1">
      <c r="A120" s="20"/>
      <c r="B120" s="21"/>
      <c r="C120" s="21"/>
      <c r="D120" s="21"/>
      <c r="E120" s="21"/>
      <c r="F120" s="21"/>
      <c r="G120" s="21"/>
      <c r="H120" s="21"/>
      <c r="I120" s="21"/>
      <c r="J120" s="21"/>
      <c r="K120" s="21"/>
      <c r="L120" s="21"/>
      <c r="M120" s="21"/>
      <c r="N120" s="21"/>
      <c r="O120" s="21"/>
      <c r="P120" s="21"/>
      <c r="Q120" s="21"/>
      <c r="R120" s="21"/>
      <c r="S120" s="79"/>
      <c r="T120" s="21"/>
      <c r="U120" s="21"/>
      <c r="V120" s="21"/>
      <c r="W120" s="21"/>
      <c r="X120" s="21"/>
      <c r="Y120" s="21"/>
      <c r="Z120" s="21"/>
      <c r="AA120" s="21"/>
      <c r="AB120" s="21"/>
      <c r="AC120" s="21"/>
      <c r="AD120" s="21"/>
      <c r="AE120" s="21"/>
      <c r="AF120" s="21"/>
      <c r="AG120" s="21"/>
      <c r="AH120" s="21"/>
      <c r="AI120" s="21"/>
      <c r="AJ120" s="21"/>
      <c r="AK120" s="21"/>
      <c r="AL120" s="79"/>
    </row>
    <row r="121" spans="1:38" ht="12.75" customHeight="1">
      <c r="A121" s="20"/>
      <c r="B121" s="21"/>
      <c r="C121" s="21"/>
      <c r="D121" s="21"/>
      <c r="E121" s="21"/>
      <c r="F121" s="21"/>
      <c r="G121" s="21"/>
      <c r="H121" s="21"/>
      <c r="I121" s="21"/>
      <c r="J121" s="21"/>
      <c r="K121" s="21"/>
      <c r="L121" s="21"/>
      <c r="M121" s="21"/>
      <c r="N121" s="21"/>
      <c r="O121" s="21"/>
      <c r="P121" s="21"/>
      <c r="Q121" s="21"/>
      <c r="R121" s="21"/>
      <c r="S121" s="79"/>
      <c r="T121" s="21"/>
      <c r="U121" s="21"/>
      <c r="V121" s="21"/>
      <c r="W121" s="21"/>
      <c r="X121" s="21"/>
      <c r="Y121" s="21"/>
      <c r="Z121" s="21"/>
      <c r="AA121" s="21"/>
      <c r="AB121" s="21"/>
      <c r="AC121" s="21"/>
      <c r="AD121" s="21"/>
      <c r="AE121" s="21"/>
      <c r="AF121" s="21"/>
      <c r="AG121" s="21"/>
      <c r="AH121" s="21"/>
      <c r="AI121" s="21"/>
      <c r="AJ121" s="21"/>
      <c r="AK121" s="21"/>
      <c r="AL121" s="79"/>
    </row>
    <row r="122" spans="1:38" ht="12.75" customHeight="1">
      <c r="A122" s="20"/>
      <c r="B122" s="21"/>
      <c r="C122" s="21"/>
      <c r="D122" s="21"/>
      <c r="E122" s="21"/>
      <c r="F122" s="21"/>
      <c r="G122" s="21"/>
      <c r="H122" s="21"/>
      <c r="I122" s="21"/>
      <c r="J122" s="21"/>
      <c r="K122" s="21"/>
      <c r="L122" s="21"/>
      <c r="M122" s="21"/>
      <c r="N122" s="21"/>
      <c r="O122" s="21"/>
      <c r="P122" s="21"/>
      <c r="Q122" s="21"/>
      <c r="R122" s="21"/>
      <c r="S122" s="79"/>
      <c r="T122" s="21"/>
      <c r="U122" s="21"/>
      <c r="V122" s="21"/>
      <c r="W122" s="21"/>
      <c r="X122" s="21"/>
      <c r="Y122" s="21"/>
      <c r="Z122" s="21"/>
      <c r="AA122" s="21"/>
      <c r="AB122" s="21"/>
      <c r="AC122" s="21"/>
      <c r="AD122" s="21"/>
      <c r="AE122" s="21"/>
      <c r="AF122" s="21"/>
      <c r="AG122" s="21"/>
      <c r="AH122" s="21"/>
      <c r="AI122" s="21"/>
      <c r="AJ122" s="21"/>
      <c r="AK122" s="21"/>
      <c r="AL122" s="79"/>
    </row>
    <row r="123" spans="1:38" ht="12.75" customHeight="1">
      <c r="A123" s="20"/>
      <c r="B123" s="21"/>
      <c r="C123" s="21"/>
      <c r="D123" s="21"/>
      <c r="E123" s="21"/>
      <c r="F123" s="21"/>
      <c r="G123" s="21"/>
      <c r="H123" s="21"/>
      <c r="I123" s="21"/>
      <c r="J123" s="21"/>
      <c r="K123" s="21"/>
      <c r="L123" s="21"/>
      <c r="M123" s="21"/>
      <c r="N123" s="21"/>
      <c r="O123" s="21"/>
      <c r="P123" s="21"/>
      <c r="Q123" s="21"/>
      <c r="R123" s="21"/>
      <c r="S123" s="79"/>
      <c r="T123" s="21"/>
      <c r="U123" s="21"/>
      <c r="V123" s="21"/>
      <c r="W123" s="21"/>
      <c r="X123" s="21"/>
      <c r="Y123" s="21"/>
      <c r="Z123" s="21"/>
      <c r="AA123" s="21"/>
      <c r="AB123" s="21"/>
      <c r="AC123" s="21"/>
      <c r="AD123" s="21"/>
      <c r="AE123" s="21"/>
      <c r="AF123" s="21"/>
      <c r="AG123" s="21"/>
      <c r="AH123" s="21"/>
      <c r="AI123" s="21"/>
      <c r="AJ123" s="21"/>
      <c r="AK123" s="21"/>
      <c r="AL123" s="79"/>
    </row>
    <row r="124" spans="1:38" ht="12.75" customHeight="1">
      <c r="A124" s="20"/>
      <c r="B124" s="21"/>
      <c r="C124" s="21"/>
      <c r="D124" s="21"/>
      <c r="E124" s="21"/>
      <c r="F124" s="21"/>
      <c r="G124" s="21"/>
      <c r="H124" s="21"/>
      <c r="I124" s="21"/>
      <c r="J124" s="21"/>
      <c r="K124" s="21"/>
      <c r="L124" s="21"/>
      <c r="M124" s="21"/>
      <c r="N124" s="21"/>
      <c r="O124" s="21"/>
      <c r="P124" s="21"/>
      <c r="Q124" s="21"/>
      <c r="R124" s="21"/>
      <c r="S124" s="79"/>
      <c r="T124" s="21"/>
      <c r="U124" s="21"/>
      <c r="V124" s="21"/>
      <c r="W124" s="21"/>
      <c r="X124" s="21"/>
      <c r="Y124" s="21"/>
      <c r="Z124" s="21"/>
      <c r="AA124" s="21"/>
      <c r="AB124" s="21"/>
      <c r="AC124" s="21"/>
      <c r="AD124" s="21"/>
      <c r="AE124" s="21"/>
      <c r="AF124" s="21"/>
      <c r="AG124" s="21"/>
      <c r="AH124" s="21"/>
      <c r="AI124" s="21"/>
      <c r="AJ124" s="21"/>
      <c r="AK124" s="21"/>
      <c r="AL124" s="79"/>
    </row>
    <row r="125" spans="1:38" ht="12.75" customHeight="1">
      <c r="A125" s="20"/>
      <c r="B125" s="21"/>
      <c r="C125" s="21"/>
      <c r="D125" s="21"/>
      <c r="E125" s="21"/>
      <c r="F125" s="21"/>
      <c r="G125" s="21"/>
      <c r="H125" s="21"/>
      <c r="I125" s="21"/>
      <c r="J125" s="21"/>
      <c r="K125" s="21"/>
      <c r="L125" s="21"/>
      <c r="M125" s="21"/>
      <c r="N125" s="21"/>
      <c r="O125" s="21"/>
      <c r="P125" s="21"/>
      <c r="Q125" s="21"/>
      <c r="R125" s="21"/>
      <c r="S125" s="79"/>
      <c r="T125" s="21"/>
      <c r="U125" s="21"/>
      <c r="V125" s="21"/>
      <c r="W125" s="21"/>
      <c r="X125" s="21"/>
      <c r="Y125" s="21"/>
      <c r="Z125" s="21"/>
      <c r="AA125" s="21"/>
      <c r="AB125" s="21"/>
      <c r="AC125" s="21"/>
      <c r="AD125" s="21"/>
      <c r="AE125" s="21"/>
      <c r="AF125" s="21"/>
      <c r="AG125" s="21"/>
      <c r="AH125" s="21"/>
      <c r="AI125" s="21"/>
      <c r="AJ125" s="21"/>
      <c r="AK125" s="21"/>
      <c r="AL125" s="79"/>
    </row>
    <row r="126" spans="1:38" ht="12.75" customHeight="1">
      <c r="A126" s="20"/>
      <c r="B126" s="21"/>
      <c r="C126" s="21"/>
      <c r="D126" s="21"/>
      <c r="E126" s="21"/>
      <c r="F126" s="21"/>
      <c r="G126" s="21"/>
      <c r="H126" s="21"/>
      <c r="I126" s="21"/>
      <c r="J126" s="21"/>
      <c r="K126" s="21"/>
      <c r="L126" s="21"/>
      <c r="M126" s="21"/>
      <c r="N126" s="21"/>
      <c r="O126" s="21"/>
      <c r="P126" s="21"/>
      <c r="Q126" s="21"/>
      <c r="R126" s="21"/>
      <c r="S126" s="79"/>
      <c r="T126" s="21"/>
      <c r="U126" s="21"/>
      <c r="V126" s="21"/>
      <c r="W126" s="21"/>
      <c r="X126" s="21"/>
      <c r="Y126" s="21"/>
      <c r="Z126" s="21"/>
      <c r="AA126" s="21"/>
      <c r="AB126" s="21"/>
      <c r="AC126" s="21"/>
      <c r="AD126" s="21"/>
      <c r="AE126" s="21"/>
      <c r="AF126" s="21"/>
      <c r="AG126" s="21"/>
      <c r="AH126" s="21"/>
      <c r="AI126" s="21"/>
      <c r="AJ126" s="21"/>
      <c r="AK126" s="21"/>
      <c r="AL126" s="79"/>
    </row>
    <row r="127" spans="1:38" ht="12.75" customHeight="1">
      <c r="A127" s="20"/>
      <c r="B127" s="21"/>
      <c r="C127" s="21"/>
      <c r="D127" s="21"/>
      <c r="E127" s="21"/>
      <c r="F127" s="21"/>
      <c r="G127" s="21"/>
      <c r="H127" s="21"/>
      <c r="I127" s="21"/>
      <c r="J127" s="21"/>
      <c r="K127" s="21"/>
      <c r="L127" s="21"/>
      <c r="M127" s="21"/>
      <c r="N127" s="21"/>
      <c r="O127" s="21"/>
      <c r="P127" s="21"/>
      <c r="Q127" s="21"/>
      <c r="R127" s="21"/>
      <c r="S127" s="79"/>
      <c r="T127" s="21"/>
      <c r="U127" s="21"/>
      <c r="V127" s="21"/>
      <c r="W127" s="21"/>
      <c r="X127" s="21"/>
      <c r="Y127" s="21"/>
      <c r="Z127" s="21"/>
      <c r="AA127" s="21"/>
      <c r="AB127" s="21"/>
      <c r="AC127" s="21"/>
      <c r="AD127" s="21"/>
      <c r="AE127" s="21"/>
      <c r="AF127" s="21"/>
      <c r="AG127" s="21"/>
      <c r="AH127" s="21"/>
      <c r="AI127" s="21"/>
      <c r="AJ127" s="21"/>
      <c r="AK127" s="21"/>
      <c r="AL127" s="79"/>
    </row>
    <row r="128" spans="1:38" ht="12.75" customHeight="1">
      <c r="A128" s="20"/>
      <c r="B128" s="21"/>
      <c r="C128" s="21"/>
      <c r="D128" s="21"/>
      <c r="E128" s="21"/>
      <c r="F128" s="21"/>
      <c r="G128" s="21"/>
      <c r="H128" s="21"/>
      <c r="I128" s="21"/>
      <c r="J128" s="21"/>
      <c r="K128" s="21"/>
      <c r="L128" s="21"/>
      <c r="M128" s="21"/>
      <c r="N128" s="21"/>
      <c r="O128" s="21"/>
      <c r="P128" s="21"/>
      <c r="Q128" s="21"/>
      <c r="R128" s="21"/>
      <c r="S128" s="79"/>
      <c r="T128" s="21"/>
      <c r="U128" s="21"/>
      <c r="V128" s="21"/>
      <c r="W128" s="21"/>
      <c r="X128" s="21"/>
      <c r="Y128" s="21"/>
      <c r="Z128" s="21"/>
      <c r="AA128" s="21"/>
      <c r="AB128" s="21"/>
      <c r="AC128" s="21"/>
      <c r="AD128" s="21"/>
      <c r="AE128" s="21"/>
      <c r="AF128" s="21"/>
      <c r="AG128" s="21"/>
      <c r="AH128" s="21"/>
      <c r="AI128" s="21"/>
      <c r="AJ128" s="21"/>
      <c r="AK128" s="21"/>
      <c r="AL128" s="79"/>
    </row>
    <row r="129" spans="1:38" ht="12.75" customHeight="1">
      <c r="A129" s="20"/>
      <c r="B129" s="21"/>
      <c r="C129" s="21"/>
      <c r="D129" s="21"/>
      <c r="E129" s="21"/>
      <c r="F129" s="21"/>
      <c r="G129" s="21"/>
      <c r="H129" s="21"/>
      <c r="I129" s="21"/>
      <c r="J129" s="21"/>
      <c r="K129" s="21"/>
      <c r="L129" s="21"/>
      <c r="M129" s="21"/>
      <c r="N129" s="21"/>
      <c r="O129" s="21"/>
      <c r="P129" s="21"/>
      <c r="Q129" s="21"/>
      <c r="R129" s="21"/>
      <c r="S129" s="79"/>
      <c r="T129" s="21"/>
      <c r="U129" s="21"/>
      <c r="V129" s="21"/>
      <c r="W129" s="21"/>
      <c r="X129" s="21"/>
      <c r="Y129" s="21"/>
      <c r="Z129" s="21"/>
      <c r="AA129" s="21"/>
      <c r="AB129" s="21"/>
      <c r="AC129" s="21"/>
      <c r="AD129" s="21"/>
      <c r="AE129" s="21"/>
      <c r="AF129" s="21"/>
      <c r="AG129" s="21"/>
      <c r="AH129" s="21"/>
      <c r="AI129" s="21"/>
      <c r="AJ129" s="21"/>
      <c r="AK129" s="21"/>
      <c r="AL129" s="79"/>
    </row>
    <row r="130" spans="1:38" ht="12.75" customHeight="1">
      <c r="A130" s="20"/>
      <c r="B130" s="21"/>
      <c r="C130" s="21"/>
      <c r="D130" s="21"/>
      <c r="E130" s="21"/>
      <c r="F130" s="21"/>
      <c r="G130" s="21"/>
      <c r="H130" s="21"/>
      <c r="I130" s="21"/>
      <c r="J130" s="21"/>
      <c r="K130" s="21"/>
      <c r="L130" s="21"/>
      <c r="M130" s="21"/>
      <c r="N130" s="21"/>
      <c r="O130" s="21"/>
      <c r="P130" s="21"/>
      <c r="Q130" s="21"/>
      <c r="R130" s="21"/>
      <c r="S130" s="79"/>
      <c r="T130" s="21"/>
      <c r="U130" s="21"/>
      <c r="V130" s="21"/>
      <c r="W130" s="21"/>
      <c r="X130" s="21"/>
      <c r="Y130" s="21"/>
      <c r="Z130" s="21"/>
      <c r="AA130" s="21"/>
      <c r="AB130" s="21"/>
      <c r="AC130" s="21"/>
      <c r="AD130" s="21"/>
      <c r="AE130" s="21"/>
      <c r="AF130" s="21"/>
      <c r="AG130" s="21"/>
      <c r="AH130" s="21"/>
      <c r="AI130" s="21"/>
      <c r="AJ130" s="21"/>
      <c r="AK130" s="21"/>
      <c r="AL130" s="79"/>
    </row>
    <row r="131" spans="1:38" ht="12.75" customHeight="1">
      <c r="A131" s="20"/>
      <c r="B131" s="21"/>
      <c r="C131" s="21"/>
      <c r="D131" s="21"/>
      <c r="E131" s="21"/>
      <c r="F131" s="21"/>
      <c r="G131" s="21"/>
      <c r="H131" s="21"/>
      <c r="I131" s="21"/>
      <c r="J131" s="21"/>
      <c r="K131" s="21"/>
      <c r="L131" s="21"/>
      <c r="M131" s="21"/>
      <c r="N131" s="21"/>
      <c r="O131" s="21"/>
      <c r="P131" s="21"/>
      <c r="Q131" s="21"/>
      <c r="R131" s="21"/>
      <c r="S131" s="79"/>
      <c r="T131" s="21"/>
      <c r="U131" s="21"/>
      <c r="V131" s="21"/>
      <c r="W131" s="21"/>
      <c r="X131" s="21"/>
      <c r="Y131" s="21"/>
      <c r="Z131" s="21"/>
      <c r="AA131" s="21"/>
      <c r="AB131" s="21"/>
      <c r="AC131" s="21"/>
      <c r="AD131" s="21"/>
      <c r="AE131" s="21"/>
      <c r="AF131" s="21"/>
      <c r="AG131" s="21"/>
      <c r="AH131" s="21"/>
      <c r="AI131" s="21"/>
      <c r="AJ131" s="21"/>
      <c r="AK131" s="21"/>
      <c r="AL131" s="79"/>
    </row>
    <row r="132" spans="1:38" ht="12.75" customHeight="1">
      <c r="A132" s="20"/>
      <c r="B132" s="21"/>
      <c r="C132" s="21"/>
      <c r="D132" s="21"/>
      <c r="E132" s="21"/>
      <c r="F132" s="21"/>
      <c r="G132" s="21"/>
      <c r="H132" s="21"/>
      <c r="I132" s="21"/>
      <c r="J132" s="21"/>
      <c r="K132" s="21"/>
      <c r="L132" s="21"/>
      <c r="M132" s="21"/>
      <c r="N132" s="21"/>
      <c r="O132" s="21"/>
      <c r="P132" s="21"/>
      <c r="Q132" s="21"/>
      <c r="R132" s="21"/>
      <c r="S132" s="79"/>
      <c r="T132" s="21"/>
      <c r="U132" s="21"/>
      <c r="V132" s="21"/>
      <c r="W132" s="21"/>
      <c r="X132" s="21"/>
      <c r="Y132" s="21"/>
      <c r="Z132" s="21"/>
      <c r="AA132" s="21"/>
      <c r="AB132" s="21"/>
      <c r="AC132" s="21"/>
      <c r="AD132" s="21"/>
      <c r="AE132" s="21"/>
      <c r="AF132" s="21"/>
      <c r="AG132" s="21"/>
      <c r="AH132" s="21"/>
      <c r="AI132" s="21"/>
      <c r="AJ132" s="21"/>
      <c r="AK132" s="21"/>
      <c r="AL132" s="79"/>
    </row>
    <row r="133" spans="1:38" ht="12.75" customHeight="1">
      <c r="A133" s="20"/>
      <c r="B133" s="21"/>
      <c r="C133" s="21"/>
      <c r="D133" s="21"/>
      <c r="E133" s="21"/>
      <c r="F133" s="21"/>
      <c r="G133" s="21"/>
      <c r="H133" s="21"/>
      <c r="I133" s="21"/>
      <c r="J133" s="21"/>
      <c r="K133" s="21"/>
      <c r="L133" s="21"/>
      <c r="M133" s="21"/>
      <c r="N133" s="21"/>
      <c r="O133" s="21"/>
      <c r="P133" s="21"/>
      <c r="Q133" s="21"/>
      <c r="R133" s="21"/>
      <c r="S133" s="79"/>
      <c r="T133" s="21"/>
      <c r="U133" s="21"/>
      <c r="V133" s="21"/>
      <c r="W133" s="21"/>
      <c r="X133" s="21"/>
      <c r="Y133" s="21"/>
      <c r="Z133" s="21"/>
      <c r="AA133" s="21"/>
      <c r="AB133" s="21"/>
      <c r="AC133" s="21"/>
      <c r="AD133" s="21"/>
      <c r="AE133" s="21"/>
      <c r="AF133" s="21"/>
      <c r="AG133" s="21"/>
      <c r="AH133" s="21"/>
      <c r="AI133" s="21"/>
      <c r="AJ133" s="21"/>
      <c r="AK133" s="21"/>
      <c r="AL133" s="79"/>
    </row>
    <row r="134" spans="1:38" ht="12.75" customHeight="1">
      <c r="A134" s="20"/>
      <c r="B134" s="21"/>
      <c r="C134" s="21"/>
      <c r="D134" s="21"/>
      <c r="E134" s="21"/>
      <c r="F134" s="21"/>
      <c r="G134" s="21"/>
      <c r="H134" s="21"/>
      <c r="I134" s="21"/>
      <c r="J134" s="21"/>
      <c r="K134" s="21"/>
      <c r="L134" s="21"/>
      <c r="M134" s="21"/>
      <c r="N134" s="21"/>
      <c r="O134" s="21"/>
      <c r="P134" s="21"/>
      <c r="Q134" s="21"/>
      <c r="R134" s="21"/>
      <c r="S134" s="79"/>
      <c r="T134" s="21"/>
      <c r="U134" s="21"/>
      <c r="V134" s="21"/>
      <c r="W134" s="21"/>
      <c r="X134" s="21"/>
      <c r="Y134" s="21"/>
      <c r="Z134" s="21"/>
      <c r="AA134" s="21"/>
      <c r="AB134" s="21"/>
      <c r="AC134" s="21"/>
      <c r="AD134" s="21"/>
      <c r="AE134" s="21"/>
      <c r="AF134" s="21"/>
      <c r="AG134" s="21"/>
      <c r="AH134" s="21"/>
      <c r="AI134" s="21"/>
      <c r="AJ134" s="21"/>
      <c r="AK134" s="21"/>
      <c r="AL134" s="79"/>
    </row>
    <row r="135" spans="1:38" ht="12.75" customHeight="1">
      <c r="A135" s="20"/>
      <c r="B135" s="21"/>
      <c r="C135" s="21"/>
      <c r="D135" s="21"/>
      <c r="E135" s="21"/>
      <c r="F135" s="21"/>
      <c r="G135" s="21"/>
      <c r="H135" s="21"/>
      <c r="I135" s="21"/>
      <c r="J135" s="21"/>
      <c r="K135" s="21"/>
      <c r="L135" s="21"/>
      <c r="M135" s="21"/>
      <c r="N135" s="21"/>
      <c r="O135" s="21"/>
      <c r="P135" s="21"/>
      <c r="Q135" s="21"/>
      <c r="R135" s="21"/>
      <c r="S135" s="79"/>
      <c r="T135" s="21"/>
      <c r="U135" s="21"/>
      <c r="V135" s="21"/>
      <c r="W135" s="21"/>
      <c r="X135" s="21"/>
      <c r="Y135" s="21"/>
      <c r="Z135" s="21"/>
      <c r="AA135" s="21"/>
      <c r="AB135" s="21"/>
      <c r="AC135" s="21"/>
      <c r="AD135" s="21"/>
      <c r="AE135" s="21"/>
      <c r="AF135" s="21"/>
      <c r="AG135" s="21"/>
      <c r="AH135" s="21"/>
      <c r="AI135" s="21"/>
      <c r="AJ135" s="21"/>
      <c r="AK135" s="21"/>
      <c r="AL135" s="79"/>
    </row>
    <row r="136" spans="1:38" ht="12.75" customHeight="1">
      <c r="A136" s="20"/>
      <c r="B136" s="21"/>
      <c r="C136" s="21"/>
      <c r="D136" s="21"/>
      <c r="E136" s="21"/>
      <c r="F136" s="21"/>
      <c r="G136" s="21"/>
      <c r="H136" s="21"/>
      <c r="I136" s="21"/>
      <c r="J136" s="21"/>
      <c r="K136" s="21"/>
      <c r="L136" s="21"/>
      <c r="M136" s="21"/>
      <c r="N136" s="21"/>
      <c r="O136" s="21"/>
      <c r="P136" s="21"/>
      <c r="Q136" s="21"/>
      <c r="R136" s="21"/>
      <c r="S136" s="79"/>
      <c r="T136" s="21"/>
      <c r="U136" s="21"/>
      <c r="V136" s="21"/>
      <c r="W136" s="21"/>
      <c r="X136" s="21"/>
      <c r="Y136" s="21"/>
      <c r="Z136" s="21"/>
      <c r="AA136" s="21"/>
      <c r="AB136" s="21"/>
      <c r="AC136" s="21"/>
      <c r="AD136" s="21"/>
      <c r="AE136" s="21"/>
      <c r="AF136" s="21"/>
      <c r="AG136" s="21"/>
      <c r="AH136" s="21"/>
      <c r="AI136" s="21"/>
      <c r="AJ136" s="21"/>
      <c r="AK136" s="21"/>
      <c r="AL136" s="79"/>
    </row>
    <row r="137" spans="1:38" ht="12.75" customHeight="1">
      <c r="A137" s="20"/>
      <c r="B137" s="21"/>
      <c r="C137" s="21"/>
      <c r="D137" s="21"/>
      <c r="E137" s="21"/>
      <c r="F137" s="21"/>
      <c r="G137" s="21"/>
      <c r="H137" s="21"/>
      <c r="I137" s="21"/>
      <c r="J137" s="21"/>
      <c r="K137" s="21"/>
      <c r="L137" s="21"/>
      <c r="M137" s="21"/>
      <c r="N137" s="21"/>
      <c r="O137" s="21"/>
      <c r="P137" s="21"/>
      <c r="Q137" s="21"/>
      <c r="R137" s="21"/>
      <c r="S137" s="79"/>
      <c r="T137" s="21"/>
      <c r="U137" s="21"/>
      <c r="V137" s="21"/>
      <c r="W137" s="21"/>
      <c r="X137" s="21"/>
      <c r="Y137" s="21"/>
      <c r="Z137" s="21"/>
      <c r="AA137" s="21"/>
      <c r="AB137" s="21"/>
      <c r="AC137" s="21"/>
      <c r="AD137" s="21"/>
      <c r="AE137" s="21"/>
      <c r="AF137" s="21"/>
      <c r="AG137" s="21"/>
      <c r="AH137" s="21"/>
      <c r="AI137" s="21"/>
      <c r="AJ137" s="21"/>
      <c r="AK137" s="21"/>
      <c r="AL137" s="79"/>
    </row>
    <row r="138" spans="1:38" ht="12.75" customHeight="1">
      <c r="A138" s="20"/>
      <c r="B138" s="21"/>
      <c r="C138" s="21"/>
      <c r="D138" s="21"/>
      <c r="E138" s="21"/>
      <c r="F138" s="21"/>
      <c r="G138" s="21"/>
      <c r="H138" s="21"/>
      <c r="I138" s="21"/>
      <c r="J138" s="21"/>
      <c r="K138" s="21"/>
      <c r="L138" s="21"/>
      <c r="M138" s="21"/>
      <c r="N138" s="21"/>
      <c r="O138" s="21"/>
      <c r="P138" s="21"/>
      <c r="Q138" s="21"/>
      <c r="R138" s="21"/>
      <c r="S138" s="79"/>
      <c r="T138" s="21"/>
      <c r="U138" s="21"/>
      <c r="V138" s="21"/>
      <c r="W138" s="21"/>
      <c r="X138" s="21"/>
      <c r="Y138" s="21"/>
      <c r="Z138" s="21"/>
      <c r="AA138" s="21"/>
      <c r="AB138" s="21"/>
      <c r="AC138" s="21"/>
      <c r="AD138" s="21"/>
      <c r="AE138" s="21"/>
      <c r="AF138" s="21"/>
      <c r="AG138" s="21"/>
      <c r="AH138" s="21"/>
      <c r="AI138" s="21"/>
      <c r="AJ138" s="21"/>
      <c r="AK138" s="21"/>
      <c r="AL138" s="79"/>
    </row>
    <row r="139" spans="1:38" ht="12.75" customHeight="1">
      <c r="A139" s="20"/>
      <c r="B139" s="21"/>
      <c r="C139" s="21"/>
      <c r="D139" s="21"/>
      <c r="E139" s="21"/>
      <c r="F139" s="21"/>
      <c r="G139" s="21"/>
      <c r="H139" s="21"/>
      <c r="I139" s="21"/>
      <c r="J139" s="21"/>
      <c r="K139" s="21"/>
      <c r="L139" s="21"/>
      <c r="M139" s="21"/>
      <c r="N139" s="21"/>
      <c r="O139" s="21"/>
      <c r="P139" s="21"/>
      <c r="Q139" s="21"/>
      <c r="R139" s="21"/>
      <c r="S139" s="79"/>
      <c r="T139" s="21"/>
      <c r="U139" s="21"/>
      <c r="V139" s="21"/>
      <c r="W139" s="21"/>
      <c r="X139" s="21"/>
      <c r="Y139" s="21"/>
      <c r="Z139" s="21"/>
      <c r="AA139" s="21"/>
      <c r="AB139" s="21"/>
      <c r="AC139" s="21"/>
      <c r="AD139" s="21"/>
      <c r="AE139" s="21"/>
      <c r="AF139" s="21"/>
      <c r="AG139" s="21"/>
      <c r="AH139" s="21"/>
      <c r="AI139" s="21"/>
      <c r="AJ139" s="21"/>
      <c r="AK139" s="21"/>
      <c r="AL139" s="79"/>
    </row>
    <row r="140" spans="1:38" ht="12.75" customHeight="1">
      <c r="A140" s="20"/>
      <c r="B140" s="21"/>
      <c r="C140" s="21"/>
      <c r="D140" s="21"/>
      <c r="E140" s="21"/>
      <c r="F140" s="21"/>
      <c r="G140" s="21"/>
      <c r="H140" s="21"/>
      <c r="I140" s="21"/>
      <c r="J140" s="21"/>
      <c r="K140" s="21"/>
      <c r="L140" s="21"/>
      <c r="M140" s="21"/>
      <c r="N140" s="21"/>
      <c r="O140" s="21"/>
      <c r="P140" s="21"/>
      <c r="Q140" s="21"/>
      <c r="R140" s="21"/>
      <c r="S140" s="79"/>
      <c r="T140" s="21"/>
      <c r="U140" s="21"/>
      <c r="V140" s="21"/>
      <c r="W140" s="21"/>
      <c r="X140" s="21"/>
      <c r="Y140" s="21"/>
      <c r="Z140" s="21"/>
      <c r="AA140" s="21"/>
      <c r="AB140" s="21"/>
      <c r="AC140" s="21"/>
      <c r="AD140" s="21"/>
      <c r="AE140" s="21"/>
      <c r="AF140" s="21"/>
      <c r="AG140" s="21"/>
      <c r="AH140" s="21"/>
      <c r="AI140" s="21"/>
      <c r="AJ140" s="21"/>
      <c r="AK140" s="21"/>
      <c r="AL140" s="79"/>
    </row>
    <row r="141" spans="1:38" ht="12.75" customHeight="1">
      <c r="A141" s="20"/>
      <c r="B141" s="21"/>
      <c r="C141" s="21"/>
      <c r="D141" s="21"/>
      <c r="E141" s="21"/>
      <c r="F141" s="21"/>
      <c r="G141" s="21"/>
      <c r="H141" s="21"/>
      <c r="I141" s="21"/>
      <c r="J141" s="21"/>
      <c r="K141" s="21"/>
      <c r="L141" s="21"/>
      <c r="M141" s="21"/>
      <c r="N141" s="21"/>
      <c r="O141" s="21"/>
      <c r="P141" s="21"/>
      <c r="Q141" s="21"/>
      <c r="R141" s="21"/>
      <c r="S141" s="79"/>
      <c r="T141" s="21"/>
      <c r="U141" s="21"/>
      <c r="V141" s="21"/>
      <c r="W141" s="21"/>
      <c r="X141" s="21"/>
      <c r="Y141" s="21"/>
      <c r="Z141" s="21"/>
      <c r="AA141" s="21"/>
      <c r="AB141" s="21"/>
      <c r="AC141" s="21"/>
      <c r="AD141" s="21"/>
      <c r="AE141" s="21"/>
      <c r="AF141" s="21"/>
      <c r="AG141" s="21"/>
      <c r="AH141" s="21"/>
      <c r="AI141" s="21"/>
      <c r="AJ141" s="21"/>
      <c r="AK141" s="21"/>
      <c r="AL141" s="79"/>
    </row>
    <row r="142" spans="1:38" ht="12.75" customHeight="1">
      <c r="A142" s="20"/>
      <c r="B142" s="21"/>
      <c r="C142" s="21"/>
      <c r="D142" s="21"/>
      <c r="E142" s="21"/>
      <c r="F142" s="21"/>
      <c r="G142" s="21"/>
      <c r="H142" s="21"/>
      <c r="I142" s="21"/>
      <c r="J142" s="21"/>
      <c r="K142" s="21"/>
      <c r="L142" s="21"/>
      <c r="M142" s="21"/>
      <c r="N142" s="21"/>
      <c r="O142" s="21"/>
      <c r="P142" s="21"/>
      <c r="Q142" s="21"/>
      <c r="R142" s="21"/>
      <c r="S142" s="79"/>
      <c r="T142" s="21"/>
      <c r="U142" s="21"/>
      <c r="V142" s="21"/>
      <c r="W142" s="21"/>
      <c r="X142" s="21"/>
      <c r="Y142" s="21"/>
      <c r="Z142" s="21"/>
      <c r="AA142" s="21"/>
      <c r="AB142" s="21"/>
      <c r="AC142" s="21"/>
      <c r="AD142" s="21"/>
      <c r="AE142" s="21"/>
      <c r="AF142" s="21"/>
      <c r="AG142" s="21"/>
      <c r="AH142" s="21"/>
      <c r="AI142" s="21"/>
      <c r="AJ142" s="21"/>
      <c r="AK142" s="21"/>
      <c r="AL142" s="79"/>
    </row>
    <row r="143" spans="1:38" ht="12.75" customHeight="1">
      <c r="A143" s="20"/>
      <c r="B143" s="21"/>
      <c r="C143" s="21"/>
      <c r="D143" s="21"/>
      <c r="E143" s="21"/>
      <c r="F143" s="21"/>
      <c r="G143" s="21"/>
      <c r="H143" s="21"/>
      <c r="I143" s="21"/>
      <c r="J143" s="21"/>
      <c r="K143" s="21"/>
      <c r="L143" s="21"/>
      <c r="M143" s="21"/>
      <c r="N143" s="21"/>
      <c r="O143" s="21"/>
      <c r="P143" s="21"/>
      <c r="Q143" s="21"/>
      <c r="R143" s="21"/>
      <c r="S143" s="79"/>
      <c r="T143" s="21"/>
      <c r="U143" s="21"/>
      <c r="V143" s="21"/>
      <c r="W143" s="21"/>
      <c r="X143" s="21"/>
      <c r="Y143" s="21"/>
      <c r="Z143" s="21"/>
      <c r="AA143" s="21"/>
      <c r="AB143" s="21"/>
      <c r="AC143" s="21"/>
      <c r="AD143" s="21"/>
      <c r="AE143" s="21"/>
      <c r="AF143" s="21"/>
      <c r="AG143" s="21"/>
      <c r="AH143" s="21"/>
      <c r="AI143" s="21"/>
      <c r="AJ143" s="21"/>
      <c r="AK143" s="21"/>
      <c r="AL143" s="79"/>
    </row>
    <row r="144" spans="1:38" ht="12.75" customHeight="1">
      <c r="A144" s="20"/>
      <c r="B144" s="21"/>
      <c r="C144" s="21"/>
      <c r="D144" s="21"/>
      <c r="E144" s="21"/>
      <c r="F144" s="21"/>
      <c r="G144" s="21"/>
      <c r="H144" s="21"/>
      <c r="I144" s="21"/>
      <c r="J144" s="21"/>
      <c r="K144" s="21"/>
      <c r="L144" s="21"/>
      <c r="M144" s="21"/>
      <c r="N144" s="21"/>
      <c r="O144" s="21"/>
      <c r="P144" s="21"/>
      <c r="Q144" s="21"/>
      <c r="R144" s="21"/>
      <c r="S144" s="79"/>
      <c r="T144" s="21"/>
      <c r="U144" s="21"/>
      <c r="V144" s="21"/>
      <c r="W144" s="21"/>
      <c r="X144" s="21"/>
      <c r="Y144" s="21"/>
      <c r="Z144" s="21"/>
      <c r="AA144" s="21"/>
      <c r="AB144" s="21"/>
      <c r="AC144" s="21"/>
      <c r="AD144" s="21"/>
      <c r="AE144" s="21"/>
      <c r="AF144" s="21"/>
      <c r="AG144" s="21"/>
      <c r="AH144" s="21"/>
      <c r="AI144" s="21"/>
      <c r="AJ144" s="21"/>
      <c r="AK144" s="21"/>
      <c r="AL144" s="79"/>
    </row>
    <row r="145" spans="1:38" ht="12.75" customHeight="1">
      <c r="A145" s="20"/>
      <c r="B145" s="21"/>
      <c r="C145" s="21"/>
      <c r="D145" s="21"/>
      <c r="E145" s="21"/>
      <c r="F145" s="21"/>
      <c r="G145" s="21"/>
      <c r="H145" s="21"/>
      <c r="I145" s="21"/>
      <c r="J145" s="21"/>
      <c r="K145" s="21"/>
      <c r="L145" s="21"/>
      <c r="M145" s="21"/>
      <c r="N145" s="21"/>
      <c r="O145" s="21"/>
      <c r="P145" s="21"/>
      <c r="Q145" s="21"/>
      <c r="R145" s="21"/>
      <c r="S145" s="79"/>
      <c r="T145" s="21"/>
      <c r="U145" s="21"/>
      <c r="V145" s="21"/>
      <c r="W145" s="21"/>
      <c r="X145" s="21"/>
      <c r="Y145" s="21"/>
      <c r="Z145" s="21"/>
      <c r="AA145" s="21"/>
      <c r="AB145" s="21"/>
      <c r="AC145" s="21"/>
      <c r="AD145" s="21"/>
      <c r="AE145" s="21"/>
      <c r="AF145" s="21"/>
      <c r="AG145" s="21"/>
      <c r="AH145" s="21"/>
      <c r="AI145" s="21"/>
      <c r="AJ145" s="21"/>
      <c r="AK145" s="21"/>
      <c r="AL145" s="79"/>
    </row>
    <row r="146" spans="1:38" ht="12.75" customHeight="1">
      <c r="A146" s="20"/>
      <c r="B146" s="21"/>
      <c r="C146" s="21"/>
      <c r="D146" s="21"/>
      <c r="E146" s="21"/>
      <c r="F146" s="21"/>
      <c r="G146" s="21"/>
      <c r="H146" s="21"/>
      <c r="I146" s="21"/>
      <c r="J146" s="21"/>
      <c r="K146" s="21"/>
      <c r="L146" s="21"/>
      <c r="M146" s="21"/>
      <c r="N146" s="21"/>
      <c r="O146" s="21"/>
      <c r="P146" s="21"/>
      <c r="Q146" s="21"/>
      <c r="R146" s="21"/>
      <c r="S146" s="79"/>
      <c r="T146" s="21"/>
      <c r="U146" s="21"/>
      <c r="V146" s="21"/>
      <c r="W146" s="21"/>
      <c r="X146" s="21"/>
      <c r="Y146" s="21"/>
      <c r="Z146" s="21"/>
      <c r="AA146" s="21"/>
      <c r="AB146" s="21"/>
      <c r="AC146" s="21"/>
      <c r="AD146" s="21"/>
      <c r="AE146" s="21"/>
      <c r="AF146" s="21"/>
      <c r="AG146" s="21"/>
      <c r="AH146" s="21"/>
      <c r="AI146" s="21"/>
      <c r="AJ146" s="21"/>
      <c r="AK146" s="21"/>
      <c r="AL146" s="79"/>
    </row>
    <row r="147" spans="1:38" ht="12.75" customHeight="1">
      <c r="A147" s="20"/>
      <c r="B147" s="21"/>
      <c r="C147" s="21"/>
      <c r="D147" s="21"/>
      <c r="E147" s="21"/>
      <c r="F147" s="21"/>
      <c r="G147" s="21"/>
      <c r="H147" s="21"/>
      <c r="I147" s="21"/>
      <c r="J147" s="21"/>
      <c r="K147" s="21"/>
      <c r="L147" s="21"/>
      <c r="M147" s="21"/>
      <c r="N147" s="21"/>
      <c r="O147" s="21"/>
      <c r="P147" s="21"/>
      <c r="Q147" s="21"/>
      <c r="R147" s="21"/>
      <c r="S147" s="79"/>
      <c r="T147" s="21"/>
      <c r="U147" s="21"/>
      <c r="V147" s="21"/>
      <c r="W147" s="21"/>
      <c r="X147" s="21"/>
      <c r="Y147" s="21"/>
      <c r="Z147" s="21"/>
      <c r="AA147" s="21"/>
      <c r="AB147" s="21"/>
      <c r="AC147" s="21"/>
      <c r="AD147" s="21"/>
      <c r="AE147" s="21"/>
      <c r="AF147" s="21"/>
      <c r="AG147" s="21"/>
      <c r="AH147" s="21"/>
      <c r="AI147" s="21"/>
      <c r="AJ147" s="21"/>
      <c r="AK147" s="21"/>
      <c r="AL147" s="79"/>
    </row>
    <row r="148" spans="1:38" ht="12.75" customHeight="1">
      <c r="A148" s="20"/>
      <c r="B148" s="21"/>
      <c r="C148" s="21"/>
      <c r="D148" s="21"/>
      <c r="E148" s="21"/>
      <c r="F148" s="21"/>
      <c r="G148" s="21"/>
      <c r="H148" s="21"/>
      <c r="I148" s="21"/>
      <c r="J148" s="21"/>
      <c r="K148" s="21"/>
      <c r="L148" s="21"/>
      <c r="M148" s="21"/>
      <c r="N148" s="21"/>
      <c r="O148" s="21"/>
      <c r="P148" s="21"/>
      <c r="Q148" s="21"/>
      <c r="R148" s="21"/>
      <c r="S148" s="79"/>
      <c r="T148" s="21"/>
      <c r="U148" s="21"/>
      <c r="V148" s="21"/>
      <c r="W148" s="21"/>
      <c r="X148" s="21"/>
      <c r="Y148" s="21"/>
      <c r="Z148" s="21"/>
      <c r="AA148" s="21"/>
      <c r="AB148" s="21"/>
      <c r="AC148" s="21"/>
      <c r="AD148" s="21"/>
      <c r="AE148" s="21"/>
      <c r="AF148" s="21"/>
      <c r="AG148" s="21"/>
      <c r="AH148" s="21"/>
      <c r="AI148" s="21"/>
      <c r="AJ148" s="21"/>
      <c r="AK148" s="21"/>
      <c r="AL148" s="79"/>
    </row>
    <row r="149" spans="1:38" ht="12.75" customHeight="1">
      <c r="A149" s="20"/>
      <c r="B149" s="21"/>
      <c r="C149" s="21"/>
      <c r="D149" s="21"/>
      <c r="E149" s="21"/>
      <c r="F149" s="21"/>
      <c r="G149" s="21"/>
      <c r="H149" s="21"/>
      <c r="I149" s="21"/>
      <c r="J149" s="21"/>
      <c r="K149" s="21"/>
      <c r="L149" s="21"/>
      <c r="M149" s="21"/>
      <c r="N149" s="21"/>
      <c r="O149" s="21"/>
      <c r="P149" s="21"/>
      <c r="Q149" s="21"/>
      <c r="R149" s="21"/>
      <c r="S149" s="79"/>
      <c r="T149" s="21"/>
      <c r="U149" s="21"/>
      <c r="V149" s="21"/>
      <c r="W149" s="21"/>
      <c r="X149" s="21"/>
      <c r="Y149" s="21"/>
      <c r="Z149" s="21"/>
      <c r="AA149" s="21"/>
      <c r="AB149" s="21"/>
      <c r="AC149" s="21"/>
      <c r="AD149" s="21"/>
      <c r="AE149" s="21"/>
      <c r="AF149" s="21"/>
      <c r="AG149" s="21"/>
      <c r="AH149" s="21"/>
      <c r="AI149" s="21"/>
      <c r="AJ149" s="21"/>
      <c r="AK149" s="21"/>
      <c r="AL149" s="79"/>
    </row>
    <row r="150" spans="1:38" ht="12.75" customHeight="1">
      <c r="A150" s="20"/>
      <c r="B150" s="21"/>
      <c r="C150" s="21"/>
      <c r="D150" s="21"/>
      <c r="E150" s="21"/>
      <c r="F150" s="21"/>
      <c r="G150" s="21"/>
      <c r="H150" s="21"/>
      <c r="I150" s="21"/>
      <c r="J150" s="21"/>
      <c r="K150" s="21"/>
      <c r="L150" s="21"/>
      <c r="M150" s="21"/>
      <c r="N150" s="21"/>
      <c r="O150" s="21"/>
      <c r="P150" s="21"/>
      <c r="Q150" s="21"/>
      <c r="R150" s="21"/>
      <c r="S150" s="79"/>
      <c r="T150" s="21"/>
      <c r="U150" s="21"/>
      <c r="V150" s="21"/>
      <c r="W150" s="21"/>
      <c r="X150" s="21"/>
      <c r="Y150" s="21"/>
      <c r="Z150" s="21"/>
      <c r="AA150" s="21"/>
      <c r="AB150" s="21"/>
      <c r="AC150" s="21"/>
      <c r="AD150" s="21"/>
      <c r="AE150" s="21"/>
      <c r="AF150" s="21"/>
      <c r="AG150" s="21"/>
      <c r="AH150" s="21"/>
      <c r="AI150" s="21"/>
      <c r="AJ150" s="21"/>
      <c r="AK150" s="21"/>
      <c r="AL150" s="79"/>
    </row>
    <row r="151" spans="1:38" ht="12.75" customHeight="1">
      <c r="A151" s="20"/>
      <c r="B151" s="21"/>
      <c r="C151" s="21"/>
      <c r="D151" s="21"/>
      <c r="E151" s="21"/>
      <c r="F151" s="21"/>
      <c r="G151" s="21"/>
      <c r="H151" s="21"/>
      <c r="I151" s="21"/>
      <c r="J151" s="21"/>
      <c r="K151" s="21"/>
      <c r="L151" s="21"/>
      <c r="M151" s="21"/>
      <c r="N151" s="21"/>
      <c r="O151" s="21"/>
      <c r="P151" s="21"/>
      <c r="Q151" s="21"/>
      <c r="R151" s="21"/>
      <c r="S151" s="79"/>
      <c r="T151" s="21"/>
      <c r="U151" s="21"/>
      <c r="V151" s="21"/>
      <c r="W151" s="21"/>
      <c r="X151" s="21"/>
      <c r="Y151" s="21"/>
      <c r="Z151" s="21"/>
      <c r="AA151" s="21"/>
      <c r="AB151" s="21"/>
      <c r="AC151" s="21"/>
      <c r="AD151" s="21"/>
      <c r="AE151" s="21"/>
      <c r="AF151" s="21"/>
      <c r="AG151" s="21"/>
      <c r="AH151" s="21"/>
      <c r="AI151" s="21"/>
      <c r="AJ151" s="21"/>
      <c r="AK151" s="21"/>
      <c r="AL151" s="79"/>
    </row>
    <row r="152" spans="1:38" ht="12.75" customHeight="1">
      <c r="A152" s="20"/>
      <c r="B152" s="21"/>
      <c r="C152" s="21"/>
      <c r="D152" s="21"/>
      <c r="E152" s="21"/>
      <c r="F152" s="21"/>
      <c r="G152" s="21"/>
      <c r="H152" s="21"/>
      <c r="I152" s="21"/>
      <c r="J152" s="21"/>
      <c r="K152" s="21"/>
      <c r="L152" s="21"/>
      <c r="M152" s="21"/>
      <c r="N152" s="21"/>
      <c r="O152" s="21"/>
      <c r="P152" s="21"/>
      <c r="Q152" s="21"/>
      <c r="R152" s="21"/>
      <c r="S152" s="79"/>
      <c r="T152" s="21"/>
      <c r="U152" s="21"/>
      <c r="V152" s="21"/>
      <c r="W152" s="21"/>
      <c r="X152" s="21"/>
      <c r="Y152" s="21"/>
      <c r="Z152" s="21"/>
      <c r="AA152" s="21"/>
      <c r="AB152" s="21"/>
      <c r="AC152" s="21"/>
      <c r="AD152" s="21"/>
      <c r="AE152" s="21"/>
      <c r="AF152" s="21"/>
      <c r="AG152" s="21"/>
      <c r="AH152" s="21"/>
      <c r="AI152" s="21"/>
      <c r="AJ152" s="21"/>
      <c r="AK152" s="21"/>
      <c r="AL152" s="79"/>
    </row>
    <row r="153" spans="1:38" ht="12.75" customHeight="1">
      <c r="A153" s="20"/>
      <c r="B153" s="21"/>
      <c r="C153" s="21"/>
      <c r="D153" s="21"/>
      <c r="E153" s="21"/>
      <c r="F153" s="21"/>
      <c r="G153" s="21"/>
      <c r="H153" s="21"/>
      <c r="I153" s="21"/>
      <c r="J153" s="21"/>
      <c r="K153" s="21"/>
      <c r="L153" s="21"/>
      <c r="M153" s="21"/>
      <c r="N153" s="21"/>
      <c r="O153" s="21"/>
      <c r="P153" s="21"/>
      <c r="Q153" s="21"/>
      <c r="R153" s="21"/>
      <c r="S153" s="79"/>
      <c r="T153" s="21"/>
      <c r="U153" s="21"/>
      <c r="V153" s="21"/>
      <c r="W153" s="21"/>
      <c r="X153" s="21"/>
      <c r="Y153" s="21"/>
      <c r="Z153" s="21"/>
      <c r="AA153" s="21"/>
      <c r="AB153" s="21"/>
      <c r="AC153" s="21"/>
      <c r="AD153" s="21"/>
      <c r="AE153" s="21"/>
      <c r="AF153" s="21"/>
      <c r="AG153" s="21"/>
      <c r="AH153" s="21"/>
      <c r="AI153" s="21"/>
      <c r="AJ153" s="21"/>
      <c r="AK153" s="21"/>
      <c r="AL153" s="79"/>
    </row>
    <row r="154" spans="1:38" ht="12.75" customHeight="1">
      <c r="A154" s="20"/>
      <c r="B154" s="21"/>
      <c r="C154" s="21"/>
      <c r="D154" s="21"/>
      <c r="E154" s="21"/>
      <c r="F154" s="21"/>
      <c r="G154" s="21"/>
      <c r="H154" s="21"/>
      <c r="I154" s="21"/>
      <c r="J154" s="21"/>
      <c r="K154" s="21"/>
      <c r="L154" s="21"/>
      <c r="M154" s="21"/>
      <c r="N154" s="21"/>
      <c r="O154" s="21"/>
      <c r="P154" s="21"/>
      <c r="Q154" s="21"/>
      <c r="R154" s="21"/>
      <c r="S154" s="79"/>
      <c r="T154" s="21"/>
      <c r="U154" s="21"/>
      <c r="V154" s="21"/>
      <c r="W154" s="21"/>
      <c r="X154" s="21"/>
      <c r="Y154" s="21"/>
      <c r="Z154" s="21"/>
      <c r="AA154" s="21"/>
      <c r="AB154" s="21"/>
      <c r="AC154" s="21"/>
      <c r="AD154" s="21"/>
      <c r="AE154" s="21"/>
      <c r="AF154" s="21"/>
      <c r="AG154" s="21"/>
      <c r="AH154" s="21"/>
      <c r="AI154" s="21"/>
      <c r="AJ154" s="21"/>
      <c r="AK154" s="21"/>
      <c r="AL154" s="79"/>
    </row>
    <row r="155" spans="1:38" ht="12.75" customHeight="1">
      <c r="A155" s="20"/>
      <c r="B155" s="21"/>
      <c r="C155" s="21"/>
      <c r="D155" s="21"/>
      <c r="E155" s="21"/>
      <c r="F155" s="21"/>
      <c r="G155" s="21"/>
      <c r="H155" s="21"/>
      <c r="I155" s="21"/>
      <c r="J155" s="21"/>
      <c r="K155" s="21"/>
      <c r="L155" s="21"/>
      <c r="M155" s="21"/>
      <c r="N155" s="21"/>
      <c r="O155" s="21"/>
      <c r="P155" s="21"/>
      <c r="Q155" s="21"/>
      <c r="R155" s="21"/>
      <c r="S155" s="79"/>
      <c r="T155" s="21"/>
      <c r="U155" s="21"/>
      <c r="V155" s="21"/>
      <c r="W155" s="21"/>
      <c r="X155" s="21"/>
      <c r="Y155" s="21"/>
      <c r="Z155" s="21"/>
      <c r="AA155" s="21"/>
      <c r="AB155" s="21"/>
      <c r="AC155" s="21"/>
      <c r="AD155" s="21"/>
      <c r="AE155" s="21"/>
      <c r="AF155" s="21"/>
      <c r="AG155" s="21"/>
      <c r="AH155" s="21"/>
      <c r="AI155" s="21"/>
      <c r="AJ155" s="21"/>
      <c r="AK155" s="21"/>
      <c r="AL155" s="79"/>
    </row>
    <row r="156" spans="1:38" ht="12.75" customHeight="1">
      <c r="A156" s="20"/>
      <c r="B156" s="21"/>
      <c r="C156" s="21"/>
      <c r="D156" s="21"/>
      <c r="E156" s="21"/>
      <c r="F156" s="21"/>
      <c r="G156" s="21"/>
      <c r="H156" s="21"/>
      <c r="I156" s="21"/>
      <c r="J156" s="21"/>
      <c r="K156" s="21"/>
      <c r="L156" s="21"/>
      <c r="M156" s="21"/>
      <c r="N156" s="21"/>
      <c r="O156" s="21"/>
      <c r="P156" s="21"/>
      <c r="Q156" s="21"/>
      <c r="R156" s="21"/>
      <c r="S156" s="79"/>
      <c r="T156" s="21"/>
      <c r="U156" s="21"/>
      <c r="V156" s="21"/>
      <c r="W156" s="21"/>
      <c r="X156" s="21"/>
      <c r="Y156" s="21"/>
      <c r="Z156" s="21"/>
      <c r="AA156" s="21"/>
      <c r="AB156" s="21"/>
      <c r="AC156" s="21"/>
      <c r="AD156" s="21"/>
      <c r="AE156" s="21"/>
      <c r="AF156" s="21"/>
      <c r="AG156" s="21"/>
      <c r="AH156" s="21"/>
      <c r="AI156" s="21"/>
      <c r="AJ156" s="21"/>
      <c r="AK156" s="21"/>
      <c r="AL156" s="79"/>
    </row>
    <row r="157" spans="1:38" ht="12.75" customHeight="1">
      <c r="A157" s="20"/>
      <c r="B157" s="21"/>
      <c r="C157" s="21"/>
      <c r="D157" s="21"/>
      <c r="E157" s="21"/>
      <c r="F157" s="21"/>
      <c r="G157" s="21"/>
      <c r="H157" s="21"/>
      <c r="I157" s="21"/>
      <c r="J157" s="21"/>
      <c r="K157" s="21"/>
      <c r="L157" s="21"/>
      <c r="M157" s="21"/>
      <c r="N157" s="21"/>
      <c r="O157" s="21"/>
      <c r="P157" s="21"/>
      <c r="Q157" s="21"/>
      <c r="R157" s="21"/>
      <c r="S157" s="79"/>
      <c r="T157" s="21"/>
      <c r="U157" s="21"/>
      <c r="V157" s="21"/>
      <c r="W157" s="21"/>
      <c r="X157" s="21"/>
      <c r="Y157" s="21"/>
      <c r="Z157" s="21"/>
      <c r="AA157" s="21"/>
      <c r="AB157" s="21"/>
      <c r="AC157" s="21"/>
      <c r="AD157" s="21"/>
      <c r="AE157" s="21"/>
      <c r="AF157" s="21"/>
      <c r="AG157" s="21"/>
      <c r="AH157" s="21"/>
      <c r="AI157" s="21"/>
      <c r="AJ157" s="21"/>
      <c r="AK157" s="21"/>
      <c r="AL157" s="79"/>
    </row>
    <row r="158" spans="1:38" ht="12.75" customHeight="1">
      <c r="A158" s="20"/>
      <c r="B158" s="21"/>
      <c r="C158" s="21"/>
      <c r="D158" s="21"/>
      <c r="E158" s="21"/>
      <c r="F158" s="21"/>
      <c r="G158" s="21"/>
      <c r="H158" s="21"/>
      <c r="I158" s="21"/>
      <c r="J158" s="21"/>
      <c r="K158" s="21"/>
      <c r="L158" s="21"/>
      <c r="M158" s="21"/>
      <c r="N158" s="21"/>
      <c r="O158" s="21"/>
      <c r="P158" s="21"/>
      <c r="Q158" s="21"/>
      <c r="R158" s="21"/>
      <c r="S158" s="79"/>
      <c r="T158" s="21"/>
      <c r="U158" s="21"/>
      <c r="V158" s="21"/>
      <c r="W158" s="21"/>
      <c r="X158" s="21"/>
      <c r="Y158" s="21"/>
      <c r="Z158" s="21"/>
      <c r="AA158" s="21"/>
      <c r="AB158" s="21"/>
      <c r="AC158" s="21"/>
      <c r="AD158" s="21"/>
      <c r="AE158" s="21"/>
      <c r="AF158" s="21"/>
      <c r="AG158" s="21"/>
      <c r="AH158" s="21"/>
      <c r="AI158" s="21"/>
      <c r="AJ158" s="21"/>
      <c r="AK158" s="21"/>
      <c r="AL158" s="79"/>
    </row>
    <row r="159" spans="1:38" ht="12.75" customHeight="1"/>
    <row r="160" spans="1:38"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6">
    <mergeCell ref="U52:V52"/>
    <mergeCell ref="W54:X54"/>
    <mergeCell ref="W52:X52"/>
    <mergeCell ref="T54:V54"/>
    <mergeCell ref="Y49:Z49"/>
    <mergeCell ref="T49:V49"/>
    <mergeCell ref="F49:G49"/>
    <mergeCell ref="A1:S1"/>
    <mergeCell ref="T1:AL1"/>
    <mergeCell ref="D48:E48"/>
    <mergeCell ref="T48:V48"/>
    <mergeCell ref="W48:X48"/>
    <mergeCell ref="W49:X49"/>
    <mergeCell ref="D49:E49"/>
    <mergeCell ref="W3:AC3"/>
    <mergeCell ref="AH3:AL3"/>
    <mergeCell ref="D3:J3"/>
    <mergeCell ref="O3:S3"/>
    <mergeCell ref="B6:F6"/>
    <mergeCell ref="T5:AL5"/>
    <mergeCell ref="A54:C54"/>
    <mergeCell ref="D54:E54"/>
    <mergeCell ref="B52:C52"/>
    <mergeCell ref="A49:C49"/>
    <mergeCell ref="A48:C48"/>
    <mergeCell ref="D52:E52"/>
  </mergeCells>
  <conditionalFormatting sqref="F49:G49">
    <cfRule type="expression" dxfId="140" priority="1">
      <formula>$D$49&lt;4000</formula>
    </cfRule>
  </conditionalFormatting>
  <conditionalFormatting sqref="F49:G49">
    <cfRule type="expression" dxfId="139" priority="2">
      <formula>$D$49&gt;=4000</formula>
    </cfRule>
  </conditionalFormatting>
  <conditionalFormatting sqref="Y49:Z49">
    <cfRule type="expression" dxfId="138" priority="3">
      <formula>$W$49&lt;7500</formula>
    </cfRule>
  </conditionalFormatting>
  <conditionalFormatting sqref="Y49:Z49">
    <cfRule type="expression" dxfId="137" priority="4">
      <formula>$W$49&gt;=7500</formula>
    </cfRule>
  </conditionalFormatting>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dimension ref="A1:Z1000"/>
  <sheetViews>
    <sheetView showGridLines="0" workbookViewId="0">
      <selection sqref="A1:S1"/>
    </sheetView>
  </sheetViews>
  <sheetFormatPr defaultColWidth="14.42578125" defaultRowHeight="15" customHeight="1"/>
  <cols>
    <col min="1" max="19" width="5" customWidth="1"/>
    <col min="20" max="22" width="9.140625" customWidth="1"/>
    <col min="23" max="26" width="8" customWidth="1"/>
  </cols>
  <sheetData>
    <row r="1" spans="1:26" ht="12.75" customHeight="1">
      <c r="A1" s="300" t="s">
        <v>508</v>
      </c>
      <c r="B1" s="264"/>
      <c r="C1" s="264"/>
      <c r="D1" s="264"/>
      <c r="E1" s="264"/>
      <c r="F1" s="264"/>
      <c r="G1" s="264"/>
      <c r="H1" s="264"/>
      <c r="I1" s="264"/>
      <c r="J1" s="264"/>
      <c r="K1" s="264"/>
      <c r="L1" s="264"/>
      <c r="M1" s="264"/>
      <c r="N1" s="264"/>
      <c r="O1" s="264"/>
      <c r="P1" s="264"/>
      <c r="Q1" s="264"/>
      <c r="R1" s="264"/>
      <c r="S1" s="264"/>
      <c r="T1" s="166"/>
      <c r="U1" s="166"/>
      <c r="V1" s="166"/>
      <c r="W1" s="166"/>
      <c r="X1" s="166"/>
      <c r="Y1" s="166"/>
      <c r="Z1" s="166"/>
    </row>
    <row r="2" spans="1:26" ht="12.75" customHeight="1">
      <c r="A2" s="166"/>
      <c r="B2" s="166"/>
      <c r="C2" s="166"/>
      <c r="D2" s="166"/>
      <c r="E2" s="166"/>
      <c r="F2" s="166"/>
      <c r="G2" s="166"/>
      <c r="H2" s="166"/>
      <c r="I2" s="166"/>
      <c r="J2" s="166"/>
      <c r="K2" s="166"/>
      <c r="L2" s="166"/>
      <c r="M2" s="166"/>
      <c r="N2" s="166"/>
      <c r="O2" s="166"/>
      <c r="P2" s="166"/>
      <c r="Q2" s="166"/>
      <c r="R2" s="166"/>
      <c r="S2" s="166"/>
      <c r="T2" s="34" t="s">
        <v>131</v>
      </c>
      <c r="U2" s="34"/>
      <c r="V2" s="34"/>
      <c r="W2" s="166"/>
      <c r="X2" s="166"/>
      <c r="Y2" s="166"/>
      <c r="Z2" s="166"/>
    </row>
    <row r="3" spans="1:26" ht="12.75" customHeight="1">
      <c r="A3" s="166" t="s">
        <v>34</v>
      </c>
      <c r="B3" s="166"/>
      <c r="C3" s="166"/>
      <c r="D3" s="316" t="str">
        <f>IF('Cover Sheet'!D14:J14&gt;0,'Cover Sheet'!D14:J14,"")</f>
        <v>HALDIA INSTITUTE OF TECHNOLOGY</v>
      </c>
      <c r="E3" s="287"/>
      <c r="F3" s="287"/>
      <c r="G3" s="287"/>
      <c r="H3" s="287"/>
      <c r="I3" s="287"/>
      <c r="J3" s="287"/>
      <c r="K3" s="166" t="s">
        <v>35</v>
      </c>
      <c r="L3" s="166"/>
      <c r="M3" s="166"/>
      <c r="N3" s="166"/>
      <c r="O3" s="316" t="str">
        <f>IF('Cover Sheet'!O14:S14&gt;0,'Cover Sheet'!O14:S14,"")</f>
        <v>45 &amp; FORMULA BHARAT 2019</v>
      </c>
      <c r="P3" s="287"/>
      <c r="Q3" s="287"/>
      <c r="R3" s="287"/>
      <c r="S3" s="287"/>
      <c r="T3" s="166"/>
      <c r="U3" s="166"/>
      <c r="V3" s="166"/>
      <c r="W3" s="166"/>
      <c r="X3" s="166"/>
      <c r="Y3" s="166"/>
      <c r="Z3" s="166"/>
    </row>
    <row r="4" spans="1:26" ht="12.75" customHeight="1">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row>
    <row r="5" spans="1:26" ht="12.75" customHeight="1">
      <c r="A5" s="123"/>
      <c r="B5" s="124"/>
      <c r="C5" s="124"/>
      <c r="D5" s="124"/>
      <c r="E5" s="124"/>
      <c r="F5" s="124"/>
      <c r="G5" s="124"/>
      <c r="H5" s="124"/>
      <c r="I5" s="124"/>
      <c r="J5" s="124"/>
      <c r="K5" s="124"/>
      <c r="L5" s="124"/>
      <c r="M5" s="124"/>
      <c r="N5" s="124"/>
      <c r="O5" s="124"/>
      <c r="P5" s="124"/>
      <c r="Q5" s="124"/>
      <c r="R5" s="124"/>
      <c r="S5" s="125"/>
      <c r="T5" s="166"/>
      <c r="U5" s="166"/>
      <c r="V5" s="166"/>
      <c r="W5" s="166"/>
      <c r="X5" s="166"/>
      <c r="Y5" s="166"/>
      <c r="Z5" s="166"/>
    </row>
    <row r="6" spans="1:26" ht="12.75" customHeight="1">
      <c r="A6" s="126"/>
      <c r="B6" s="127"/>
      <c r="C6" s="127"/>
      <c r="D6" s="127"/>
      <c r="E6" s="127"/>
      <c r="F6" s="127"/>
      <c r="G6" s="127"/>
      <c r="H6" s="127"/>
      <c r="I6" s="127"/>
      <c r="J6" s="127"/>
      <c r="K6" s="127"/>
      <c r="L6" s="127"/>
      <c r="M6" s="127"/>
      <c r="N6" s="127"/>
      <c r="O6" s="127"/>
      <c r="P6" s="127"/>
      <c r="Q6" s="127"/>
      <c r="R6" s="127"/>
      <c r="S6" s="128"/>
      <c r="T6" s="166"/>
      <c r="U6" s="166"/>
      <c r="V6" s="166"/>
      <c r="W6" s="166"/>
      <c r="X6" s="166"/>
      <c r="Y6" s="166"/>
      <c r="Z6" s="166"/>
    </row>
    <row r="7" spans="1:26" ht="12.75" customHeight="1">
      <c r="A7" s="126"/>
      <c r="B7" s="127"/>
      <c r="C7" s="127"/>
      <c r="D7" s="127"/>
      <c r="E7" s="127"/>
      <c r="F7" s="127"/>
      <c r="G7" s="127"/>
      <c r="H7" s="127"/>
      <c r="I7" s="127"/>
      <c r="J7" s="127"/>
      <c r="K7" s="127"/>
      <c r="L7" s="127"/>
      <c r="M7" s="127"/>
      <c r="N7" s="127"/>
      <c r="O7" s="127"/>
      <c r="P7" s="127"/>
      <c r="Q7" s="127"/>
      <c r="R7" s="127"/>
      <c r="S7" s="128"/>
      <c r="T7" s="166"/>
      <c r="U7" s="166"/>
      <c r="V7" s="166"/>
      <c r="W7" s="166"/>
      <c r="X7" s="166"/>
      <c r="Y7" s="166"/>
      <c r="Z7" s="166"/>
    </row>
    <row r="8" spans="1:26" ht="12.75" customHeight="1">
      <c r="A8" s="126"/>
      <c r="B8" s="127"/>
      <c r="C8" s="127"/>
      <c r="D8" s="127"/>
      <c r="E8" s="127"/>
      <c r="F8" s="127"/>
      <c r="G8" s="127"/>
      <c r="H8" s="127"/>
      <c r="I8" s="127"/>
      <c r="J8" s="127"/>
      <c r="K8" s="127"/>
      <c r="L8" s="127"/>
      <c r="M8" s="127"/>
      <c r="N8" s="127"/>
      <c r="O8" s="127"/>
      <c r="P8" s="127"/>
      <c r="Q8" s="127"/>
      <c r="R8" s="127"/>
      <c r="S8" s="128"/>
      <c r="T8" s="166"/>
      <c r="U8" s="166"/>
      <c r="V8" s="166"/>
      <c r="W8" s="166"/>
      <c r="X8" s="166"/>
      <c r="Y8" s="166"/>
      <c r="Z8" s="166"/>
    </row>
    <row r="9" spans="1:26" ht="12.75" customHeight="1">
      <c r="A9" s="126"/>
      <c r="B9" s="127"/>
      <c r="C9" s="127"/>
      <c r="D9" s="127"/>
      <c r="E9" s="127"/>
      <c r="F9" s="21"/>
      <c r="G9" s="21"/>
      <c r="H9" s="127"/>
      <c r="I9" s="127"/>
      <c r="J9" s="127"/>
      <c r="K9" s="127"/>
      <c r="L9" s="127"/>
      <c r="M9" s="127"/>
      <c r="N9" s="127"/>
      <c r="O9" s="127"/>
      <c r="P9" s="127"/>
      <c r="Q9" s="127"/>
      <c r="R9" s="127"/>
      <c r="S9" s="128"/>
      <c r="T9" s="166"/>
      <c r="U9" s="166"/>
      <c r="V9" s="166"/>
      <c r="W9" s="166"/>
      <c r="X9" s="166"/>
      <c r="Y9" s="166"/>
      <c r="Z9" s="166"/>
    </row>
    <row r="10" spans="1:26" ht="12.75" customHeight="1">
      <c r="A10" s="126"/>
      <c r="B10" s="127"/>
      <c r="C10" s="127"/>
      <c r="D10" s="127"/>
      <c r="E10" s="127"/>
      <c r="F10" s="127"/>
      <c r="G10" s="127"/>
      <c r="H10" s="127"/>
      <c r="I10" s="127"/>
      <c r="J10" s="127"/>
      <c r="K10" s="127"/>
      <c r="L10" s="127"/>
      <c r="M10" s="127"/>
      <c r="N10" s="127"/>
      <c r="O10" s="127"/>
      <c r="P10" s="127"/>
      <c r="Q10" s="127"/>
      <c r="R10" s="127"/>
      <c r="S10" s="128"/>
      <c r="T10" s="166"/>
      <c r="U10" s="166"/>
      <c r="V10" s="166"/>
      <c r="W10" s="166"/>
      <c r="X10" s="166"/>
      <c r="Y10" s="166"/>
      <c r="Z10" s="166"/>
    </row>
    <row r="11" spans="1:26" ht="12.75" customHeight="1">
      <c r="A11" s="126"/>
      <c r="B11" s="127"/>
      <c r="C11" s="127"/>
      <c r="D11" s="127"/>
      <c r="E11" s="127"/>
      <c r="F11" s="127"/>
      <c r="G11" s="129" t="s">
        <v>377</v>
      </c>
      <c r="H11" s="127"/>
      <c r="I11" s="127"/>
      <c r="J11" s="127"/>
      <c r="K11" s="127"/>
      <c r="L11" s="127"/>
      <c r="M11" s="127"/>
      <c r="N11" s="127"/>
      <c r="O11" s="127"/>
      <c r="P11" s="127"/>
      <c r="Q11" s="127"/>
      <c r="R11" s="127"/>
      <c r="S11" s="128"/>
      <c r="T11" s="166"/>
      <c r="U11" s="166"/>
      <c r="V11" s="166"/>
      <c r="W11" s="166"/>
      <c r="X11" s="166"/>
      <c r="Y11" s="166"/>
      <c r="Z11" s="166"/>
    </row>
    <row r="12" spans="1:26" ht="12.75" customHeight="1">
      <c r="A12" s="126"/>
      <c r="B12" s="127"/>
      <c r="C12" s="127"/>
      <c r="D12" s="127"/>
      <c r="E12" s="127"/>
      <c r="F12" s="127"/>
      <c r="G12" s="127"/>
      <c r="H12" s="127"/>
      <c r="I12" s="127"/>
      <c r="J12" s="127"/>
      <c r="K12" s="127"/>
      <c r="L12" s="127"/>
      <c r="M12" s="127"/>
      <c r="N12" s="127"/>
      <c r="O12" s="127"/>
      <c r="P12" s="127"/>
      <c r="Q12" s="127"/>
      <c r="R12" s="127"/>
      <c r="S12" s="128"/>
      <c r="T12" s="166"/>
      <c r="U12" s="166"/>
      <c r="V12" s="166"/>
      <c r="W12" s="166"/>
      <c r="X12" s="166"/>
      <c r="Y12" s="166"/>
      <c r="Z12" s="166"/>
    </row>
    <row r="13" spans="1:26" ht="12.75" customHeight="1">
      <c r="A13" s="126"/>
      <c r="B13" s="127"/>
      <c r="C13" s="127"/>
      <c r="D13" s="127"/>
      <c r="E13" s="127"/>
      <c r="F13" s="127"/>
      <c r="G13" s="129" t="s">
        <v>378</v>
      </c>
      <c r="H13" s="127"/>
      <c r="I13" s="127"/>
      <c r="J13" s="127"/>
      <c r="K13" s="127"/>
      <c r="L13" s="127"/>
      <c r="M13" s="127"/>
      <c r="N13" s="127"/>
      <c r="O13" s="127"/>
      <c r="P13" s="127"/>
      <c r="Q13" s="127"/>
      <c r="R13" s="127"/>
      <c r="S13" s="128"/>
      <c r="T13" s="166"/>
      <c r="U13" s="166"/>
      <c r="V13" s="166"/>
      <c r="W13" s="166"/>
      <c r="X13" s="166"/>
      <c r="Y13" s="166"/>
      <c r="Z13" s="166"/>
    </row>
    <row r="14" spans="1:26" ht="12.75" customHeight="1">
      <c r="A14" s="126"/>
      <c r="B14" s="127"/>
      <c r="C14" s="127"/>
      <c r="D14" s="127"/>
      <c r="E14" s="127"/>
      <c r="F14" s="127"/>
      <c r="G14" s="127"/>
      <c r="H14" s="127"/>
      <c r="I14" s="127"/>
      <c r="J14" s="127"/>
      <c r="K14" s="127"/>
      <c r="L14" s="127"/>
      <c r="M14" s="127"/>
      <c r="N14" s="127"/>
      <c r="O14" s="127"/>
      <c r="P14" s="127"/>
      <c r="Q14" s="127"/>
      <c r="R14" s="127"/>
      <c r="S14" s="128"/>
      <c r="T14" s="166"/>
      <c r="U14" s="166"/>
      <c r="V14" s="166"/>
      <c r="W14" s="166"/>
      <c r="X14" s="166"/>
      <c r="Y14" s="166"/>
      <c r="Z14" s="166"/>
    </row>
    <row r="15" spans="1:26" ht="12.75" customHeight="1">
      <c r="A15" s="126"/>
      <c r="B15" s="127"/>
      <c r="C15" s="127"/>
      <c r="D15" s="127"/>
      <c r="E15" s="127"/>
      <c r="F15" s="127"/>
      <c r="G15" s="127"/>
      <c r="H15" s="127"/>
      <c r="I15" s="127"/>
      <c r="J15" s="127"/>
      <c r="K15" s="127"/>
      <c r="L15" s="127"/>
      <c r="M15" s="127"/>
      <c r="N15" s="127"/>
      <c r="O15" s="127"/>
      <c r="P15" s="127"/>
      <c r="Q15" s="127"/>
      <c r="R15" s="127"/>
      <c r="S15" s="128"/>
      <c r="T15" s="166"/>
      <c r="U15" s="166"/>
      <c r="V15" s="166"/>
      <c r="W15" s="166"/>
      <c r="X15" s="166"/>
      <c r="Y15" s="166"/>
      <c r="Z15" s="166"/>
    </row>
    <row r="16" spans="1:26" ht="12.75" customHeight="1">
      <c r="A16" s="126"/>
      <c r="B16" s="127"/>
      <c r="C16" s="127"/>
      <c r="D16" s="127"/>
      <c r="E16" s="127"/>
      <c r="F16" s="127"/>
      <c r="G16" s="127"/>
      <c r="H16" s="127"/>
      <c r="I16" s="127"/>
      <c r="J16" s="127"/>
      <c r="K16" s="127"/>
      <c r="L16" s="127"/>
      <c r="M16" s="127"/>
      <c r="N16" s="127"/>
      <c r="O16" s="127"/>
      <c r="P16" s="127"/>
      <c r="Q16" s="127"/>
      <c r="R16" s="127"/>
      <c r="S16" s="128"/>
      <c r="T16" s="166"/>
      <c r="U16" s="166"/>
      <c r="V16" s="166"/>
      <c r="W16" s="166"/>
      <c r="X16" s="166"/>
      <c r="Y16" s="166"/>
      <c r="Z16" s="166"/>
    </row>
    <row r="17" spans="1:26" ht="12.75" customHeight="1">
      <c r="A17" s="126"/>
      <c r="B17" s="127"/>
      <c r="C17" s="127"/>
      <c r="D17" s="127"/>
      <c r="E17" s="127"/>
      <c r="F17" s="127"/>
      <c r="G17" s="127"/>
      <c r="H17" s="127"/>
      <c r="I17" s="127"/>
      <c r="J17" s="127"/>
      <c r="K17" s="127"/>
      <c r="L17" s="127"/>
      <c r="M17" s="127"/>
      <c r="N17" s="127"/>
      <c r="O17" s="127"/>
      <c r="P17" s="127"/>
      <c r="Q17" s="127"/>
      <c r="R17" s="127"/>
      <c r="S17" s="128"/>
      <c r="T17" s="166"/>
      <c r="U17" s="166"/>
      <c r="V17" s="166"/>
      <c r="W17" s="166"/>
      <c r="X17" s="166"/>
      <c r="Y17" s="166"/>
      <c r="Z17" s="166"/>
    </row>
    <row r="18" spans="1:26" ht="12.75" customHeight="1">
      <c r="A18" s="130"/>
      <c r="B18" s="131"/>
      <c r="C18" s="131"/>
      <c r="D18" s="131"/>
      <c r="E18" s="29"/>
      <c r="F18" s="29"/>
      <c r="G18" s="131"/>
      <c r="H18" s="29"/>
      <c r="I18" s="131"/>
      <c r="J18" s="131"/>
      <c r="K18" s="131"/>
      <c r="L18" s="131"/>
      <c r="M18" s="131"/>
      <c r="N18" s="131"/>
      <c r="O18" s="131"/>
      <c r="P18" s="131"/>
      <c r="Q18" s="131"/>
      <c r="R18" s="131"/>
      <c r="S18" s="132"/>
      <c r="T18" s="166"/>
      <c r="U18" s="166"/>
      <c r="V18" s="166"/>
      <c r="W18" s="166"/>
      <c r="X18" s="166"/>
      <c r="Y18" s="166"/>
      <c r="Z18" s="166"/>
    </row>
    <row r="19" spans="1:26" ht="12.75" customHeight="1">
      <c r="A19" s="133" t="s">
        <v>379</v>
      </c>
      <c r="B19" s="134"/>
      <c r="C19" s="134"/>
      <c r="D19" s="134"/>
      <c r="E19" s="134"/>
      <c r="F19" s="134"/>
      <c r="G19" s="134"/>
      <c r="H19" s="134"/>
      <c r="I19" s="134"/>
      <c r="J19" s="134"/>
      <c r="K19" s="134"/>
      <c r="L19" s="134"/>
      <c r="M19" s="134"/>
      <c r="N19" s="134"/>
      <c r="O19" s="134"/>
      <c r="P19" s="134"/>
      <c r="Q19" s="134"/>
      <c r="R19" s="134"/>
      <c r="S19" s="136"/>
      <c r="T19" s="166"/>
      <c r="U19" s="166"/>
      <c r="V19" s="166"/>
      <c r="W19" s="166"/>
      <c r="X19" s="166"/>
      <c r="Y19" s="166"/>
      <c r="Z19" s="166"/>
    </row>
    <row r="20" spans="1:26" ht="12.75" customHeight="1">
      <c r="A20" s="137"/>
      <c r="B20" s="134"/>
      <c r="C20" s="134"/>
      <c r="D20" s="134"/>
      <c r="E20" s="134"/>
      <c r="F20" s="134"/>
      <c r="G20" s="134"/>
      <c r="H20" s="134"/>
      <c r="I20" s="134"/>
      <c r="J20" s="134"/>
      <c r="K20" s="134"/>
      <c r="L20" s="134"/>
      <c r="M20" s="134"/>
      <c r="N20" s="134"/>
      <c r="O20" s="134"/>
      <c r="P20" s="134"/>
      <c r="Q20" s="134"/>
      <c r="R20" s="134"/>
      <c r="S20" s="136"/>
      <c r="T20" s="166"/>
      <c r="U20" s="166"/>
      <c r="V20" s="166"/>
      <c r="W20" s="166"/>
      <c r="X20" s="166"/>
      <c r="Y20" s="166"/>
      <c r="Z20" s="166"/>
    </row>
    <row r="21" spans="1:26" ht="12.75" customHeight="1">
      <c r="A21" s="123"/>
      <c r="B21" s="124"/>
      <c r="C21" s="124"/>
      <c r="D21" s="124"/>
      <c r="E21" s="124"/>
      <c r="F21" s="124"/>
      <c r="G21" s="124"/>
      <c r="H21" s="124"/>
      <c r="I21" s="124"/>
      <c r="J21" s="124"/>
      <c r="K21" s="124"/>
      <c r="L21" s="124"/>
      <c r="M21" s="124"/>
      <c r="N21" s="124"/>
      <c r="O21" s="124"/>
      <c r="P21" s="124"/>
      <c r="Q21" s="124"/>
      <c r="R21" s="124"/>
      <c r="S21" s="125"/>
      <c r="T21" s="166"/>
      <c r="U21" s="166"/>
      <c r="V21" s="166"/>
      <c r="W21" s="166"/>
      <c r="X21" s="166"/>
      <c r="Y21" s="166"/>
      <c r="Z21" s="166"/>
    </row>
    <row r="22" spans="1:26" ht="12.75" customHeight="1">
      <c r="A22" s="126"/>
      <c r="B22" s="127"/>
      <c r="C22" s="127"/>
      <c r="D22" s="127"/>
      <c r="E22" s="127"/>
      <c r="F22" s="127"/>
      <c r="G22" s="127"/>
      <c r="H22" s="127"/>
      <c r="I22" s="127"/>
      <c r="J22" s="127"/>
      <c r="K22" s="127"/>
      <c r="L22" s="127"/>
      <c r="M22" s="127"/>
      <c r="N22" s="127"/>
      <c r="O22" s="127"/>
      <c r="P22" s="127"/>
      <c r="Q22" s="127"/>
      <c r="R22" s="127"/>
      <c r="S22" s="128"/>
      <c r="T22" s="166"/>
      <c r="U22" s="166"/>
      <c r="V22" s="166"/>
      <c r="W22" s="166"/>
      <c r="X22" s="166"/>
      <c r="Y22" s="166"/>
      <c r="Z22" s="166"/>
    </row>
    <row r="23" spans="1:26" ht="12.75" customHeight="1">
      <c r="A23" s="126"/>
      <c r="B23" s="127"/>
      <c r="C23" s="127"/>
      <c r="D23" s="127"/>
      <c r="E23" s="127"/>
      <c r="F23" s="127"/>
      <c r="G23" s="127"/>
      <c r="H23" s="127"/>
      <c r="I23" s="127"/>
      <c r="J23" s="127"/>
      <c r="K23" s="127"/>
      <c r="L23" s="127"/>
      <c r="M23" s="127"/>
      <c r="N23" s="127"/>
      <c r="O23" s="127"/>
      <c r="P23" s="127"/>
      <c r="Q23" s="127"/>
      <c r="R23" s="127"/>
      <c r="S23" s="128"/>
      <c r="T23" s="166"/>
      <c r="U23" s="166"/>
      <c r="V23" s="166"/>
      <c r="W23" s="166"/>
      <c r="X23" s="166"/>
      <c r="Y23" s="166"/>
      <c r="Z23" s="166"/>
    </row>
    <row r="24" spans="1:26" ht="12.75" customHeight="1">
      <c r="A24" s="126"/>
      <c r="B24" s="127"/>
      <c r="C24" s="127"/>
      <c r="D24" s="127"/>
      <c r="E24" s="127"/>
      <c r="F24" s="127"/>
      <c r="G24" s="127"/>
      <c r="H24" s="127"/>
      <c r="I24" s="127"/>
      <c r="J24" s="127"/>
      <c r="K24" s="127"/>
      <c r="L24" s="127"/>
      <c r="M24" s="127"/>
      <c r="N24" s="127"/>
      <c r="O24" s="127"/>
      <c r="P24" s="127"/>
      <c r="Q24" s="127"/>
      <c r="R24" s="127"/>
      <c r="S24" s="128"/>
      <c r="T24" s="166"/>
      <c r="U24" s="166"/>
      <c r="V24" s="166"/>
      <c r="W24" s="166"/>
      <c r="X24" s="166"/>
      <c r="Y24" s="166"/>
      <c r="Z24" s="166"/>
    </row>
    <row r="25" spans="1:26" ht="12.75" customHeight="1">
      <c r="A25" s="126"/>
      <c r="B25" s="127"/>
      <c r="C25" s="127"/>
      <c r="D25" s="127"/>
      <c r="E25" s="127"/>
      <c r="F25" s="127"/>
      <c r="G25" s="127"/>
      <c r="H25" s="127"/>
      <c r="I25" s="127"/>
      <c r="J25" s="127"/>
      <c r="K25" s="127"/>
      <c r="L25" s="127"/>
      <c r="M25" s="127"/>
      <c r="N25" s="127"/>
      <c r="O25" s="127"/>
      <c r="P25" s="127"/>
      <c r="Q25" s="127"/>
      <c r="R25" s="127"/>
      <c r="S25" s="128"/>
      <c r="T25" s="166"/>
      <c r="U25" s="166"/>
      <c r="V25" s="166"/>
      <c r="W25" s="166"/>
      <c r="X25" s="166"/>
      <c r="Y25" s="166"/>
      <c r="Z25" s="166"/>
    </row>
    <row r="26" spans="1:26" ht="12.75" customHeight="1">
      <c r="A26" s="126"/>
      <c r="B26" s="127"/>
      <c r="C26" s="127"/>
      <c r="D26" s="127"/>
      <c r="E26" s="127"/>
      <c r="F26" s="127"/>
      <c r="G26" s="127"/>
      <c r="H26" s="127"/>
      <c r="I26" s="127"/>
      <c r="J26" s="127"/>
      <c r="K26" s="127"/>
      <c r="L26" s="127"/>
      <c r="M26" s="127"/>
      <c r="N26" s="127"/>
      <c r="O26" s="127"/>
      <c r="P26" s="127"/>
      <c r="Q26" s="127"/>
      <c r="R26" s="127"/>
      <c r="S26" s="128"/>
      <c r="T26" s="166"/>
      <c r="U26" s="166"/>
      <c r="V26" s="166"/>
      <c r="W26" s="166"/>
      <c r="X26" s="166"/>
      <c r="Y26" s="166"/>
      <c r="Z26" s="166"/>
    </row>
    <row r="27" spans="1:26" ht="12.75" customHeight="1">
      <c r="A27" s="126"/>
      <c r="B27" s="127"/>
      <c r="C27" s="127"/>
      <c r="D27" s="127"/>
      <c r="E27" s="127"/>
      <c r="F27" s="127"/>
      <c r="G27" s="127"/>
      <c r="H27" s="127"/>
      <c r="I27" s="127"/>
      <c r="J27" s="127"/>
      <c r="K27" s="127"/>
      <c r="L27" s="127"/>
      <c r="M27" s="127"/>
      <c r="N27" s="127"/>
      <c r="O27" s="127"/>
      <c r="P27" s="127"/>
      <c r="Q27" s="127"/>
      <c r="R27" s="127"/>
      <c r="S27" s="128"/>
      <c r="T27" s="166"/>
      <c r="U27" s="166"/>
      <c r="V27" s="166"/>
      <c r="W27" s="166"/>
      <c r="X27" s="166"/>
      <c r="Y27" s="166"/>
      <c r="Z27" s="166"/>
    </row>
    <row r="28" spans="1:26" ht="12.75" customHeight="1">
      <c r="A28" s="126"/>
      <c r="B28" s="127"/>
      <c r="C28" s="127"/>
      <c r="D28" s="127"/>
      <c r="E28" s="127"/>
      <c r="F28" s="127"/>
      <c r="G28" s="127"/>
      <c r="H28" s="127"/>
      <c r="I28" s="127"/>
      <c r="J28" s="127"/>
      <c r="K28" s="127"/>
      <c r="L28" s="127"/>
      <c r="M28" s="127"/>
      <c r="N28" s="127"/>
      <c r="O28" s="127"/>
      <c r="P28" s="127"/>
      <c r="Q28" s="127"/>
      <c r="R28" s="127"/>
      <c r="S28" s="128"/>
      <c r="T28" s="166"/>
      <c r="U28" s="166"/>
      <c r="V28" s="166"/>
      <c r="W28" s="166"/>
      <c r="X28" s="166"/>
      <c r="Y28" s="166"/>
      <c r="Z28" s="166"/>
    </row>
    <row r="29" spans="1:26" ht="12.75" customHeight="1">
      <c r="A29" s="126"/>
      <c r="B29" s="127"/>
      <c r="C29" s="127"/>
      <c r="D29" s="127"/>
      <c r="E29" s="127"/>
      <c r="F29" s="127"/>
      <c r="G29" s="127"/>
      <c r="H29" s="127"/>
      <c r="I29" s="127"/>
      <c r="J29" s="127"/>
      <c r="K29" s="127"/>
      <c r="L29" s="127"/>
      <c r="M29" s="127"/>
      <c r="N29" s="127"/>
      <c r="O29" s="127"/>
      <c r="P29" s="127"/>
      <c r="Q29" s="127"/>
      <c r="R29" s="127"/>
      <c r="S29" s="128"/>
      <c r="T29" s="166"/>
      <c r="U29" s="166"/>
      <c r="V29" s="166"/>
      <c r="W29" s="166"/>
      <c r="X29" s="166"/>
      <c r="Y29" s="166"/>
      <c r="Z29" s="166"/>
    </row>
    <row r="30" spans="1:26" ht="12.75" customHeight="1">
      <c r="A30" s="126"/>
      <c r="B30" s="127"/>
      <c r="C30" s="127"/>
      <c r="D30" s="127"/>
      <c r="E30" s="127"/>
      <c r="F30" s="127"/>
      <c r="G30" s="127"/>
      <c r="H30" s="127"/>
      <c r="I30" s="127"/>
      <c r="J30" s="127"/>
      <c r="K30" s="127"/>
      <c r="L30" s="127"/>
      <c r="M30" s="127"/>
      <c r="N30" s="127"/>
      <c r="O30" s="127"/>
      <c r="P30" s="127"/>
      <c r="Q30" s="127"/>
      <c r="R30" s="127"/>
      <c r="S30" s="128"/>
      <c r="T30" s="166"/>
      <c r="U30" s="166"/>
      <c r="V30" s="166"/>
      <c r="W30" s="166"/>
      <c r="X30" s="166"/>
      <c r="Y30" s="166"/>
      <c r="Z30" s="166"/>
    </row>
    <row r="31" spans="1:26" ht="12.75" customHeight="1">
      <c r="A31" s="126"/>
      <c r="B31" s="127"/>
      <c r="C31" s="127"/>
      <c r="D31" s="127"/>
      <c r="E31" s="127"/>
      <c r="F31" s="127"/>
      <c r="G31" s="127"/>
      <c r="H31" s="127"/>
      <c r="I31" s="127"/>
      <c r="J31" s="127"/>
      <c r="K31" s="127"/>
      <c r="L31" s="127"/>
      <c r="M31" s="127"/>
      <c r="N31" s="127"/>
      <c r="O31" s="127"/>
      <c r="P31" s="127"/>
      <c r="Q31" s="127"/>
      <c r="R31" s="127"/>
      <c r="S31" s="128"/>
      <c r="T31" s="166"/>
      <c r="U31" s="166"/>
      <c r="V31" s="166"/>
      <c r="W31" s="166"/>
      <c r="X31" s="166"/>
      <c r="Y31" s="166"/>
      <c r="Z31" s="166"/>
    </row>
    <row r="32" spans="1:26" ht="12.75" customHeight="1">
      <c r="A32" s="126"/>
      <c r="B32" s="127"/>
      <c r="C32" s="127"/>
      <c r="D32" s="127"/>
      <c r="E32" s="21"/>
      <c r="F32" s="21"/>
      <c r="G32" s="129" t="s">
        <v>382</v>
      </c>
      <c r="H32" s="127"/>
      <c r="I32" s="127"/>
      <c r="J32" s="127"/>
      <c r="K32" s="127"/>
      <c r="L32" s="127"/>
      <c r="M32" s="127"/>
      <c r="N32" s="127"/>
      <c r="O32" s="127"/>
      <c r="P32" s="127"/>
      <c r="Q32" s="127"/>
      <c r="R32" s="127"/>
      <c r="S32" s="128"/>
      <c r="T32" s="166"/>
      <c r="U32" s="166"/>
      <c r="V32" s="166"/>
      <c r="W32" s="166"/>
      <c r="X32" s="166"/>
      <c r="Y32" s="166"/>
      <c r="Z32" s="166"/>
    </row>
    <row r="33" spans="1:26" ht="12.75" customHeight="1">
      <c r="A33" s="126"/>
      <c r="B33" s="127"/>
      <c r="C33" s="127"/>
      <c r="D33" s="129"/>
      <c r="E33" s="21"/>
      <c r="F33" s="127"/>
      <c r="G33" s="21"/>
      <c r="H33" s="127"/>
      <c r="I33" s="127"/>
      <c r="J33" s="127"/>
      <c r="K33" s="127"/>
      <c r="L33" s="127"/>
      <c r="M33" s="127"/>
      <c r="N33" s="127"/>
      <c r="O33" s="127"/>
      <c r="P33" s="127"/>
      <c r="Q33" s="127"/>
      <c r="R33" s="127"/>
      <c r="S33" s="128"/>
      <c r="T33" s="166"/>
      <c r="U33" s="166"/>
      <c r="V33" s="166"/>
      <c r="W33" s="166"/>
      <c r="X33" s="166"/>
      <c r="Y33" s="166"/>
      <c r="Z33" s="166"/>
    </row>
    <row r="34" spans="1:26" ht="12.75" customHeight="1">
      <c r="A34" s="126"/>
      <c r="B34" s="127"/>
      <c r="C34" s="127"/>
      <c r="D34" s="127"/>
      <c r="E34" s="127"/>
      <c r="F34" s="127"/>
      <c r="G34" s="129" t="s">
        <v>383</v>
      </c>
      <c r="H34" s="127"/>
      <c r="I34" s="127"/>
      <c r="J34" s="127"/>
      <c r="K34" s="127"/>
      <c r="L34" s="127"/>
      <c r="M34" s="127"/>
      <c r="N34" s="127"/>
      <c r="O34" s="127"/>
      <c r="P34" s="127"/>
      <c r="Q34" s="127"/>
      <c r="R34" s="127"/>
      <c r="S34" s="128"/>
      <c r="T34" s="166"/>
      <c r="U34" s="166"/>
      <c r="V34" s="166"/>
      <c r="W34" s="166"/>
      <c r="X34" s="166"/>
      <c r="Y34" s="166"/>
      <c r="Z34" s="166"/>
    </row>
    <row r="35" spans="1:26" ht="12.75" customHeight="1">
      <c r="A35" s="20"/>
      <c r="B35" s="127"/>
      <c r="C35" s="127"/>
      <c r="D35" s="127"/>
      <c r="E35" s="127"/>
      <c r="F35" s="127"/>
      <c r="G35" s="127"/>
      <c r="H35" s="127"/>
      <c r="I35" s="127"/>
      <c r="J35" s="127"/>
      <c r="K35" s="127"/>
      <c r="L35" s="127"/>
      <c r="M35" s="127"/>
      <c r="N35" s="127"/>
      <c r="O35" s="127"/>
      <c r="P35" s="127"/>
      <c r="Q35" s="127"/>
      <c r="R35" s="127"/>
      <c r="S35" s="128"/>
      <c r="T35" s="166"/>
      <c r="U35" s="166"/>
      <c r="V35" s="166"/>
      <c r="W35" s="166"/>
      <c r="X35" s="166"/>
      <c r="Y35" s="166"/>
      <c r="Z35" s="166"/>
    </row>
    <row r="36" spans="1:26" ht="12.75" customHeight="1">
      <c r="A36" s="20"/>
      <c r="B36" s="127"/>
      <c r="C36" s="127"/>
      <c r="D36" s="127"/>
      <c r="E36" s="127"/>
      <c r="F36" s="127"/>
      <c r="G36" s="127"/>
      <c r="H36" s="127"/>
      <c r="I36" s="127"/>
      <c r="J36" s="127"/>
      <c r="K36" s="127"/>
      <c r="L36" s="127"/>
      <c r="M36" s="127"/>
      <c r="N36" s="127"/>
      <c r="O36" s="127"/>
      <c r="P36" s="127"/>
      <c r="Q36" s="127"/>
      <c r="R36" s="127"/>
      <c r="S36" s="128"/>
      <c r="T36" s="166"/>
      <c r="U36" s="166"/>
      <c r="V36" s="166"/>
      <c r="W36" s="166"/>
      <c r="X36" s="166"/>
      <c r="Y36" s="166"/>
      <c r="Z36" s="166"/>
    </row>
    <row r="37" spans="1:26" ht="12.75" customHeight="1">
      <c r="A37" s="20"/>
      <c r="B37" s="127"/>
      <c r="C37" s="127"/>
      <c r="D37" s="127"/>
      <c r="E37" s="127"/>
      <c r="F37" s="127"/>
      <c r="G37" s="127"/>
      <c r="H37" s="127"/>
      <c r="I37" s="127"/>
      <c r="J37" s="127"/>
      <c r="K37" s="127"/>
      <c r="L37" s="127"/>
      <c r="M37" s="127"/>
      <c r="N37" s="127"/>
      <c r="O37" s="127"/>
      <c r="P37" s="127"/>
      <c r="Q37" s="127"/>
      <c r="R37" s="127"/>
      <c r="S37" s="128"/>
      <c r="T37" s="166"/>
      <c r="U37" s="166"/>
      <c r="V37" s="166"/>
      <c r="W37" s="166"/>
      <c r="X37" s="166"/>
      <c r="Y37" s="166"/>
      <c r="Z37" s="166"/>
    </row>
    <row r="38" spans="1:26" ht="12.75" customHeight="1">
      <c r="A38" s="20"/>
      <c r="B38" s="127"/>
      <c r="C38" s="127"/>
      <c r="D38" s="127"/>
      <c r="E38" s="127"/>
      <c r="F38" s="127"/>
      <c r="G38" s="127"/>
      <c r="H38" s="127"/>
      <c r="I38" s="127"/>
      <c r="J38" s="127"/>
      <c r="K38" s="127"/>
      <c r="L38" s="127"/>
      <c r="M38" s="127"/>
      <c r="N38" s="127"/>
      <c r="O38" s="127"/>
      <c r="P38" s="127"/>
      <c r="Q38" s="127"/>
      <c r="R38" s="127"/>
      <c r="S38" s="128"/>
      <c r="T38" s="166"/>
      <c r="U38" s="166"/>
      <c r="V38" s="166"/>
      <c r="W38" s="166"/>
      <c r="X38" s="166"/>
      <c r="Y38" s="166"/>
      <c r="Z38" s="166"/>
    </row>
    <row r="39" spans="1:26" ht="12.75" customHeight="1">
      <c r="A39" s="20"/>
      <c r="B39" s="127"/>
      <c r="C39" s="127"/>
      <c r="D39" s="127"/>
      <c r="E39" s="127"/>
      <c r="F39" s="127"/>
      <c r="G39" s="127"/>
      <c r="H39" s="127"/>
      <c r="I39" s="127"/>
      <c r="J39" s="127"/>
      <c r="K39" s="127"/>
      <c r="L39" s="127"/>
      <c r="M39" s="127"/>
      <c r="N39" s="127"/>
      <c r="O39" s="127"/>
      <c r="P39" s="127"/>
      <c r="Q39" s="127"/>
      <c r="R39" s="127"/>
      <c r="S39" s="128"/>
      <c r="T39" s="166"/>
      <c r="U39" s="166"/>
      <c r="V39" s="166"/>
      <c r="W39" s="166"/>
      <c r="X39" s="166"/>
      <c r="Y39" s="166"/>
      <c r="Z39" s="166"/>
    </row>
    <row r="40" spans="1:26" ht="12.75" customHeight="1">
      <c r="A40" s="20"/>
      <c r="B40" s="127"/>
      <c r="C40" s="127"/>
      <c r="D40" s="127"/>
      <c r="E40" s="127"/>
      <c r="F40" s="127"/>
      <c r="G40" s="127"/>
      <c r="H40" s="127"/>
      <c r="I40" s="127"/>
      <c r="J40" s="127"/>
      <c r="K40" s="127"/>
      <c r="L40" s="127"/>
      <c r="M40" s="127"/>
      <c r="N40" s="127"/>
      <c r="O40" s="127"/>
      <c r="P40" s="127"/>
      <c r="Q40" s="127"/>
      <c r="R40" s="127"/>
      <c r="S40" s="128"/>
      <c r="T40" s="166"/>
      <c r="U40" s="166"/>
      <c r="V40" s="166"/>
      <c r="W40" s="166"/>
      <c r="X40" s="166"/>
      <c r="Y40" s="166"/>
      <c r="Z40" s="166"/>
    </row>
    <row r="41" spans="1:26" ht="12.75" customHeight="1">
      <c r="A41" s="20"/>
      <c r="B41" s="127"/>
      <c r="C41" s="127"/>
      <c r="D41" s="127"/>
      <c r="E41" s="127"/>
      <c r="F41" s="127"/>
      <c r="G41" s="127"/>
      <c r="H41" s="127"/>
      <c r="I41" s="127"/>
      <c r="J41" s="127"/>
      <c r="K41" s="127"/>
      <c r="L41" s="127"/>
      <c r="M41" s="127"/>
      <c r="N41" s="127"/>
      <c r="O41" s="127"/>
      <c r="P41" s="127"/>
      <c r="Q41" s="127"/>
      <c r="R41" s="127"/>
      <c r="S41" s="128"/>
      <c r="T41" s="166"/>
      <c r="U41" s="166"/>
      <c r="V41" s="166"/>
      <c r="W41" s="166"/>
      <c r="X41" s="166"/>
      <c r="Y41" s="166"/>
      <c r="Z41" s="166"/>
    </row>
    <row r="42" spans="1:26" ht="12.75" customHeight="1">
      <c r="A42" s="20"/>
      <c r="B42" s="127"/>
      <c r="C42" s="127"/>
      <c r="D42" s="127"/>
      <c r="E42" s="127"/>
      <c r="F42" s="127"/>
      <c r="G42" s="127"/>
      <c r="H42" s="127"/>
      <c r="I42" s="127"/>
      <c r="J42" s="127"/>
      <c r="K42" s="127"/>
      <c r="L42" s="127"/>
      <c r="M42" s="127"/>
      <c r="N42" s="127"/>
      <c r="O42" s="127"/>
      <c r="P42" s="127"/>
      <c r="Q42" s="127"/>
      <c r="R42" s="127"/>
      <c r="S42" s="128"/>
      <c r="T42" s="166"/>
      <c r="U42" s="166"/>
      <c r="V42" s="166"/>
      <c r="W42" s="166"/>
      <c r="X42" s="166"/>
      <c r="Y42" s="166"/>
      <c r="Z42" s="166"/>
    </row>
    <row r="43" spans="1:26" ht="12.75" customHeight="1">
      <c r="A43" s="20"/>
      <c r="B43" s="127"/>
      <c r="C43" s="127"/>
      <c r="D43" s="127"/>
      <c r="E43" s="127"/>
      <c r="F43" s="127"/>
      <c r="G43" s="127"/>
      <c r="H43" s="127"/>
      <c r="I43" s="127"/>
      <c r="J43" s="127"/>
      <c r="K43" s="127"/>
      <c r="L43" s="127"/>
      <c r="M43" s="127"/>
      <c r="N43" s="127"/>
      <c r="O43" s="127"/>
      <c r="P43" s="127"/>
      <c r="Q43" s="127"/>
      <c r="R43" s="127"/>
      <c r="S43" s="128"/>
      <c r="T43" s="166"/>
      <c r="U43" s="166"/>
      <c r="V43" s="166"/>
      <c r="W43" s="166"/>
      <c r="X43" s="166"/>
      <c r="Y43" s="166"/>
      <c r="Z43" s="166"/>
    </row>
    <row r="44" spans="1:26" ht="12.75" customHeight="1">
      <c r="A44" s="28"/>
      <c r="B44" s="131"/>
      <c r="C44" s="131"/>
      <c r="D44" s="131"/>
      <c r="E44" s="131"/>
      <c r="F44" s="131"/>
      <c r="G44" s="131"/>
      <c r="H44" s="131"/>
      <c r="I44" s="131"/>
      <c r="J44" s="131"/>
      <c r="K44" s="131"/>
      <c r="L44" s="131"/>
      <c r="M44" s="131"/>
      <c r="N44" s="131"/>
      <c r="O44" s="131"/>
      <c r="P44" s="131"/>
      <c r="Q44" s="131"/>
      <c r="R44" s="131"/>
      <c r="S44" s="132"/>
      <c r="T44" s="166"/>
      <c r="U44" s="166"/>
      <c r="V44" s="166"/>
      <c r="W44" s="166"/>
      <c r="X44" s="166"/>
      <c r="Y44" s="166"/>
      <c r="Z44" s="166"/>
    </row>
    <row r="45" spans="1:26" ht="12.75" customHeight="1">
      <c r="A45" s="133" t="s">
        <v>384</v>
      </c>
      <c r="B45" s="134"/>
      <c r="C45" s="134"/>
      <c r="D45" s="134"/>
      <c r="E45" s="134"/>
      <c r="F45" s="134"/>
      <c r="G45" s="134"/>
      <c r="H45" s="134"/>
      <c r="I45" s="134"/>
      <c r="J45" s="134"/>
      <c r="K45" s="134"/>
      <c r="L45" s="134"/>
      <c r="M45" s="134"/>
      <c r="N45" s="134"/>
      <c r="O45" s="134"/>
      <c r="P45" s="134"/>
      <c r="Q45" s="134"/>
      <c r="R45" s="134"/>
      <c r="S45" s="136"/>
      <c r="T45" s="166"/>
      <c r="U45" s="166"/>
      <c r="V45" s="166"/>
      <c r="W45" s="166"/>
      <c r="X45" s="166"/>
      <c r="Y45" s="166"/>
      <c r="Z45" s="166"/>
    </row>
    <row r="46" spans="1:26" ht="12.75" customHeight="1">
      <c r="A46" s="137"/>
      <c r="B46" s="134"/>
      <c r="C46" s="134"/>
      <c r="D46" s="134"/>
      <c r="E46" s="134"/>
      <c r="F46" s="134"/>
      <c r="G46" s="134"/>
      <c r="H46" s="134"/>
      <c r="I46" s="134"/>
      <c r="J46" s="134"/>
      <c r="K46" s="134"/>
      <c r="L46" s="134"/>
      <c r="M46" s="134"/>
      <c r="N46" s="134"/>
      <c r="O46" s="134"/>
      <c r="P46" s="134"/>
      <c r="Q46" s="134"/>
      <c r="R46" s="134"/>
      <c r="S46" s="136"/>
      <c r="T46" s="166"/>
      <c r="U46" s="166"/>
      <c r="V46" s="166"/>
      <c r="W46" s="166"/>
      <c r="X46" s="166"/>
      <c r="Y46" s="166"/>
      <c r="Z46" s="166"/>
    </row>
    <row r="47" spans="1:26" ht="12.75" customHeight="1">
      <c r="A47" s="133" t="s">
        <v>385</v>
      </c>
      <c r="B47" s="138"/>
      <c r="C47" s="138"/>
      <c r="D47" s="138"/>
      <c r="E47" s="138"/>
      <c r="F47" s="138"/>
      <c r="G47" s="138"/>
      <c r="H47" s="138"/>
      <c r="I47" s="138"/>
      <c r="J47" s="138"/>
      <c r="K47" s="138"/>
      <c r="L47" s="138"/>
      <c r="M47" s="138"/>
      <c r="N47" s="138"/>
      <c r="O47" s="138"/>
      <c r="P47" s="138"/>
      <c r="Q47" s="138"/>
      <c r="R47" s="138"/>
      <c r="S47" s="139"/>
      <c r="T47" s="166"/>
      <c r="U47" s="166"/>
      <c r="V47" s="166"/>
      <c r="W47" s="166"/>
      <c r="X47" s="166"/>
      <c r="Y47" s="166"/>
      <c r="Z47" s="166"/>
    </row>
    <row r="48" spans="1:26" ht="12.75" customHeight="1">
      <c r="A48" s="333" t="s">
        <v>526</v>
      </c>
      <c r="B48" s="264"/>
      <c r="C48" s="285"/>
      <c r="D48" s="330"/>
      <c r="E48" s="268"/>
      <c r="F48" s="133"/>
      <c r="G48" s="6"/>
      <c r="H48" s="141"/>
      <c r="I48" s="138"/>
      <c r="J48" s="138"/>
      <c r="K48" s="138"/>
      <c r="L48" s="138"/>
      <c r="M48" s="138"/>
      <c r="N48" s="138"/>
      <c r="O48" s="138"/>
      <c r="P48" s="138"/>
      <c r="Q48" s="138"/>
      <c r="R48" s="138"/>
      <c r="S48" s="139"/>
      <c r="T48" s="166"/>
      <c r="U48" s="166"/>
      <c r="V48" s="166"/>
      <c r="W48" s="166"/>
      <c r="X48" s="166"/>
      <c r="Y48" s="166"/>
      <c r="Z48" s="166"/>
    </row>
    <row r="49" spans="1:26" ht="12.75" customHeight="1">
      <c r="A49" s="143"/>
      <c r="B49" s="138"/>
      <c r="C49" s="138"/>
      <c r="D49" s="138"/>
      <c r="E49" s="138"/>
      <c r="F49" s="138"/>
      <c r="G49" s="138"/>
      <c r="H49" s="138"/>
      <c r="I49" s="138"/>
      <c r="J49" s="138"/>
      <c r="K49" s="138"/>
      <c r="L49" s="138"/>
      <c r="M49" s="138"/>
      <c r="N49" s="138"/>
      <c r="O49" s="138"/>
      <c r="P49" s="138"/>
      <c r="Q49" s="138"/>
      <c r="R49" s="138"/>
      <c r="S49" s="139"/>
      <c r="T49" s="166"/>
      <c r="U49" s="166"/>
      <c r="V49" s="166"/>
      <c r="W49" s="166"/>
      <c r="X49" s="166"/>
      <c r="Y49" s="166"/>
      <c r="Z49" s="166"/>
    </row>
    <row r="50" spans="1:26" ht="12.75" customHeight="1">
      <c r="A50" s="144" t="s">
        <v>389</v>
      </c>
      <c r="B50" s="138"/>
      <c r="C50" s="138"/>
      <c r="D50" s="138"/>
      <c r="E50" s="138"/>
      <c r="F50" s="138"/>
      <c r="G50" s="138"/>
      <c r="H50" s="138"/>
      <c r="I50" s="138"/>
      <c r="J50" s="138"/>
      <c r="K50" s="138"/>
      <c r="L50" s="138"/>
      <c r="M50" s="138"/>
      <c r="N50" s="138"/>
      <c r="O50" s="138"/>
      <c r="P50" s="138"/>
      <c r="Q50" s="138"/>
      <c r="R50" s="138"/>
      <c r="S50" s="139"/>
      <c r="T50" s="166"/>
      <c r="U50" s="166"/>
      <c r="V50" s="166"/>
      <c r="W50" s="166"/>
      <c r="X50" s="166"/>
      <c r="Y50" s="166"/>
      <c r="Z50" s="166"/>
    </row>
    <row r="51" spans="1:26" ht="15.75" customHeight="1">
      <c r="A51" s="6"/>
      <c r="B51" s="349" t="s">
        <v>527</v>
      </c>
      <c r="C51" s="285"/>
      <c r="D51" s="350"/>
      <c r="E51" s="268"/>
      <c r="F51" s="141"/>
      <c r="G51" s="141"/>
      <c r="H51" s="141"/>
      <c r="I51" s="141"/>
      <c r="J51" s="141"/>
      <c r="K51" s="141"/>
      <c r="L51" s="141"/>
      <c r="M51" s="141"/>
      <c r="N51" s="141"/>
      <c r="O51" s="138"/>
      <c r="P51" s="138"/>
      <c r="Q51" s="138"/>
      <c r="R51" s="138"/>
      <c r="S51" s="139"/>
      <c r="T51" s="166"/>
      <c r="U51" s="166"/>
      <c r="V51" s="166"/>
      <c r="W51" s="166"/>
      <c r="X51" s="166"/>
      <c r="Y51" s="166"/>
      <c r="Z51" s="166"/>
    </row>
    <row r="52" spans="1:26" ht="15.75" customHeight="1">
      <c r="A52" s="147"/>
      <c r="B52" s="145"/>
      <c r="C52" s="148"/>
      <c r="D52" s="149"/>
      <c r="E52" s="141"/>
      <c r="F52" s="141"/>
      <c r="G52" s="141"/>
      <c r="H52" s="141"/>
      <c r="I52" s="141"/>
      <c r="J52" s="141"/>
      <c r="K52" s="141"/>
      <c r="L52" s="141"/>
      <c r="M52" s="141"/>
      <c r="N52" s="141"/>
      <c r="O52" s="138"/>
      <c r="P52" s="138"/>
      <c r="Q52" s="138"/>
      <c r="R52" s="138"/>
      <c r="S52" s="139"/>
      <c r="T52" s="166"/>
      <c r="U52" s="166"/>
      <c r="V52" s="166"/>
      <c r="W52" s="166"/>
      <c r="X52" s="166"/>
      <c r="Y52" s="166"/>
      <c r="Z52" s="166"/>
    </row>
    <row r="53" spans="1:26" ht="15.75" customHeight="1">
      <c r="A53" s="347" t="s">
        <v>528</v>
      </c>
      <c r="B53" s="264"/>
      <c r="C53" s="285"/>
      <c r="D53" s="348">
        <f>IF(D51&gt;0,D48/(PI()*25*D51),0)</f>
        <v>0</v>
      </c>
      <c r="E53" s="268"/>
      <c r="F53" s="141" t="s">
        <v>397</v>
      </c>
      <c r="G53" s="141"/>
      <c r="H53" s="141"/>
      <c r="I53" s="141"/>
      <c r="J53" s="141"/>
      <c r="K53" s="141"/>
      <c r="L53" s="141"/>
      <c r="M53" s="141"/>
      <c r="N53" s="141"/>
      <c r="O53" s="141"/>
      <c r="P53" s="138"/>
      <c r="Q53" s="138"/>
      <c r="R53" s="138"/>
      <c r="S53" s="139"/>
      <c r="T53" s="166"/>
      <c r="U53" s="166"/>
      <c r="V53" s="166"/>
      <c r="W53" s="166"/>
      <c r="X53" s="166"/>
      <c r="Y53" s="166"/>
      <c r="Z53" s="166"/>
    </row>
    <row r="54" spans="1:26" ht="12.75" customHeight="1">
      <c r="A54" s="150"/>
      <c r="B54" s="151"/>
      <c r="C54" s="151"/>
      <c r="D54" s="151"/>
      <c r="E54" s="151"/>
      <c r="F54" s="151"/>
      <c r="G54" s="151"/>
      <c r="H54" s="151"/>
      <c r="I54" s="151"/>
      <c r="J54" s="151"/>
      <c r="K54" s="151"/>
      <c r="L54" s="151"/>
      <c r="M54" s="151"/>
      <c r="N54" s="151"/>
      <c r="O54" s="151"/>
      <c r="P54" s="151"/>
      <c r="Q54" s="151"/>
      <c r="R54" s="151"/>
      <c r="S54" s="152"/>
      <c r="T54" s="166"/>
      <c r="U54" s="166"/>
      <c r="V54" s="166"/>
      <c r="W54" s="166"/>
      <c r="X54" s="166"/>
      <c r="Y54" s="166"/>
      <c r="Z54" s="166"/>
    </row>
    <row r="55" spans="1:26" ht="12.75" customHeight="1">
      <c r="A55" s="18"/>
      <c r="B55" s="19"/>
      <c r="C55" s="19"/>
      <c r="D55" s="19"/>
      <c r="E55" s="19"/>
      <c r="F55" s="19"/>
      <c r="G55" s="19"/>
      <c r="H55" s="19"/>
      <c r="I55" s="19"/>
      <c r="J55" s="19"/>
      <c r="K55" s="19"/>
      <c r="L55" s="19"/>
      <c r="M55" s="19"/>
      <c r="N55" s="19"/>
      <c r="O55" s="19"/>
      <c r="P55" s="19"/>
      <c r="Q55" s="19"/>
      <c r="R55" s="19"/>
      <c r="S55" s="77"/>
      <c r="T55" s="166"/>
      <c r="U55" s="166"/>
      <c r="V55" s="166"/>
      <c r="W55" s="166"/>
      <c r="X55" s="166"/>
      <c r="Y55" s="166"/>
      <c r="Z55" s="166"/>
    </row>
    <row r="56" spans="1:26" ht="12.75" customHeight="1">
      <c r="A56" s="153" t="s">
        <v>400</v>
      </c>
      <c r="B56" s="21"/>
      <c r="C56" s="21"/>
      <c r="D56" s="21"/>
      <c r="E56" s="21"/>
      <c r="F56" s="21"/>
      <c r="G56" s="21"/>
      <c r="H56" s="21"/>
      <c r="I56" s="21"/>
      <c r="J56" s="21"/>
      <c r="K56" s="21"/>
      <c r="L56" s="21"/>
      <c r="M56" s="21"/>
      <c r="N56" s="21"/>
      <c r="O56" s="21"/>
      <c r="P56" s="21"/>
      <c r="Q56" s="21"/>
      <c r="R56" s="21"/>
      <c r="S56" s="79"/>
      <c r="T56" s="166"/>
      <c r="U56" s="166"/>
      <c r="V56" s="166"/>
      <c r="W56" s="166"/>
      <c r="X56" s="166"/>
      <c r="Y56" s="166"/>
      <c r="Z56" s="166"/>
    </row>
    <row r="57" spans="1:26" ht="12.75" customHeight="1">
      <c r="A57" s="20" t="s">
        <v>403</v>
      </c>
      <c r="B57" s="21"/>
      <c r="C57" s="21"/>
      <c r="D57" s="21"/>
      <c r="E57" s="21"/>
      <c r="F57" s="21"/>
      <c r="G57" s="21"/>
      <c r="H57" s="21"/>
      <c r="I57" s="21"/>
      <c r="J57" s="21"/>
      <c r="K57" s="21"/>
      <c r="L57" s="21"/>
      <c r="M57" s="21"/>
      <c r="N57" s="21"/>
      <c r="O57" s="21"/>
      <c r="P57" s="21"/>
      <c r="Q57" s="21"/>
      <c r="R57" s="21"/>
      <c r="S57" s="79"/>
      <c r="T57" s="166"/>
      <c r="U57" s="166"/>
      <c r="V57" s="166"/>
      <c r="W57" s="166"/>
      <c r="X57" s="166"/>
      <c r="Y57" s="166"/>
      <c r="Z57" s="166"/>
    </row>
    <row r="58" spans="1:26" ht="12.75" customHeight="1">
      <c r="A58" s="20"/>
      <c r="B58" s="21"/>
      <c r="C58" s="21"/>
      <c r="D58" s="21"/>
      <c r="E58" s="21"/>
      <c r="F58" s="21"/>
      <c r="G58" s="21"/>
      <c r="H58" s="21"/>
      <c r="I58" s="21"/>
      <c r="J58" s="21"/>
      <c r="K58" s="21"/>
      <c r="L58" s="21"/>
      <c r="M58" s="21"/>
      <c r="N58" s="21"/>
      <c r="O58" s="21"/>
      <c r="P58" s="21"/>
      <c r="Q58" s="21"/>
      <c r="R58" s="21"/>
      <c r="S58" s="79"/>
      <c r="T58" s="166"/>
      <c r="U58" s="166"/>
      <c r="V58" s="166"/>
      <c r="W58" s="166"/>
      <c r="X58" s="166"/>
      <c r="Y58" s="166"/>
      <c r="Z58" s="166"/>
    </row>
    <row r="59" spans="1:26" ht="12.75" customHeight="1">
      <c r="A59" s="20"/>
      <c r="B59" s="21"/>
      <c r="C59" s="21"/>
      <c r="D59" s="21"/>
      <c r="E59" s="21"/>
      <c r="F59" s="21"/>
      <c r="G59" s="21"/>
      <c r="H59" s="21"/>
      <c r="I59" s="21"/>
      <c r="J59" s="21"/>
      <c r="K59" s="21"/>
      <c r="L59" s="21"/>
      <c r="M59" s="21"/>
      <c r="N59" s="21"/>
      <c r="O59" s="21"/>
      <c r="P59" s="21"/>
      <c r="Q59" s="21"/>
      <c r="R59" s="21"/>
      <c r="S59" s="79"/>
      <c r="T59" s="166"/>
      <c r="U59" s="166"/>
      <c r="V59" s="166"/>
      <c r="W59" s="166"/>
      <c r="X59" s="166"/>
      <c r="Y59" s="166"/>
      <c r="Z59" s="166"/>
    </row>
    <row r="60" spans="1:26" ht="12.75" customHeight="1">
      <c r="A60" s="20"/>
      <c r="B60" s="21"/>
      <c r="C60" s="21"/>
      <c r="D60" s="21"/>
      <c r="E60" s="21"/>
      <c r="F60" s="21"/>
      <c r="G60" s="21"/>
      <c r="H60" s="21"/>
      <c r="I60" s="21"/>
      <c r="J60" s="21"/>
      <c r="K60" s="21"/>
      <c r="L60" s="21"/>
      <c r="M60" s="21"/>
      <c r="N60" s="21"/>
      <c r="O60" s="21"/>
      <c r="P60" s="21"/>
      <c r="Q60" s="21"/>
      <c r="R60" s="21"/>
      <c r="S60" s="79"/>
      <c r="T60" s="166"/>
      <c r="U60" s="166"/>
      <c r="V60" s="166"/>
      <c r="W60" s="166"/>
      <c r="X60" s="166"/>
      <c r="Y60" s="166"/>
      <c r="Z60" s="166"/>
    </row>
    <row r="61" spans="1:26" ht="12.75" customHeight="1">
      <c r="A61" s="20"/>
      <c r="B61" s="21"/>
      <c r="C61" s="21"/>
      <c r="D61" s="21"/>
      <c r="E61" s="21"/>
      <c r="F61" s="21"/>
      <c r="G61" s="21"/>
      <c r="H61" s="21"/>
      <c r="I61" s="21"/>
      <c r="J61" s="21"/>
      <c r="K61" s="21"/>
      <c r="L61" s="21"/>
      <c r="M61" s="21"/>
      <c r="N61" s="21"/>
      <c r="O61" s="21"/>
      <c r="P61" s="21"/>
      <c r="Q61" s="21"/>
      <c r="R61" s="21"/>
      <c r="S61" s="79"/>
      <c r="T61" s="166"/>
      <c r="U61" s="166"/>
      <c r="V61" s="166"/>
      <c r="W61" s="166"/>
      <c r="X61" s="166"/>
      <c r="Y61" s="166"/>
      <c r="Z61" s="166"/>
    </row>
    <row r="62" spans="1:26" ht="12.75" customHeight="1">
      <c r="A62" s="20"/>
      <c r="B62" s="21"/>
      <c r="C62" s="21"/>
      <c r="D62" s="21"/>
      <c r="E62" s="21"/>
      <c r="F62" s="21"/>
      <c r="G62" s="21"/>
      <c r="H62" s="21"/>
      <c r="I62" s="21"/>
      <c r="J62" s="21"/>
      <c r="K62" s="21"/>
      <c r="L62" s="21"/>
      <c r="M62" s="21"/>
      <c r="N62" s="21"/>
      <c r="O62" s="21"/>
      <c r="P62" s="21"/>
      <c r="Q62" s="21"/>
      <c r="R62" s="21"/>
      <c r="S62" s="79"/>
      <c r="T62" s="166"/>
      <c r="U62" s="166"/>
      <c r="V62" s="166"/>
      <c r="W62" s="166"/>
      <c r="X62" s="166"/>
      <c r="Y62" s="166"/>
      <c r="Z62" s="166"/>
    </row>
    <row r="63" spans="1:26" ht="12.75" customHeight="1">
      <c r="A63" s="20"/>
      <c r="B63" s="21"/>
      <c r="C63" s="21"/>
      <c r="D63" s="21"/>
      <c r="E63" s="21"/>
      <c r="F63" s="21"/>
      <c r="G63" s="21"/>
      <c r="H63" s="21"/>
      <c r="I63" s="21"/>
      <c r="J63" s="21"/>
      <c r="K63" s="21"/>
      <c r="L63" s="21"/>
      <c r="M63" s="21"/>
      <c r="N63" s="21"/>
      <c r="O63" s="21"/>
      <c r="P63" s="21"/>
      <c r="Q63" s="21"/>
      <c r="R63" s="21"/>
      <c r="S63" s="79"/>
      <c r="T63" s="166"/>
      <c r="U63" s="166"/>
      <c r="V63" s="166"/>
      <c r="W63" s="166"/>
      <c r="X63" s="166"/>
      <c r="Y63" s="166"/>
      <c r="Z63" s="166"/>
    </row>
    <row r="64" spans="1:26" ht="12.75" customHeight="1">
      <c r="A64" s="20"/>
      <c r="B64" s="21"/>
      <c r="C64" s="21"/>
      <c r="D64" s="21"/>
      <c r="E64" s="21"/>
      <c r="F64" s="21"/>
      <c r="G64" s="21"/>
      <c r="H64" s="21"/>
      <c r="I64" s="21"/>
      <c r="J64" s="21"/>
      <c r="K64" s="21"/>
      <c r="L64" s="21"/>
      <c r="M64" s="21"/>
      <c r="N64" s="21"/>
      <c r="O64" s="21"/>
      <c r="P64" s="21"/>
      <c r="Q64" s="21"/>
      <c r="R64" s="21"/>
      <c r="S64" s="79"/>
      <c r="T64" s="166"/>
      <c r="U64" s="166"/>
      <c r="V64" s="166"/>
      <c r="W64" s="166"/>
      <c r="X64" s="166"/>
      <c r="Y64" s="166"/>
      <c r="Z64" s="166"/>
    </row>
    <row r="65" spans="1:26" ht="12.75" customHeight="1">
      <c r="A65" s="20"/>
      <c r="B65" s="21"/>
      <c r="C65" s="21"/>
      <c r="D65" s="21"/>
      <c r="E65" s="21"/>
      <c r="F65" s="21"/>
      <c r="G65" s="21"/>
      <c r="H65" s="21"/>
      <c r="I65" s="21"/>
      <c r="J65" s="21"/>
      <c r="K65" s="21"/>
      <c r="L65" s="21"/>
      <c r="M65" s="21"/>
      <c r="N65" s="21"/>
      <c r="O65" s="21"/>
      <c r="P65" s="21"/>
      <c r="Q65" s="21"/>
      <c r="R65" s="21"/>
      <c r="S65" s="79"/>
      <c r="T65" s="166"/>
      <c r="U65" s="166"/>
      <c r="V65" s="166"/>
      <c r="W65" s="166"/>
      <c r="X65" s="166"/>
      <c r="Y65" s="166"/>
      <c r="Z65" s="166"/>
    </row>
    <row r="66" spans="1:26" ht="12.75" customHeight="1">
      <c r="A66" s="20"/>
      <c r="B66" s="21"/>
      <c r="C66" s="21"/>
      <c r="D66" s="21"/>
      <c r="E66" s="21"/>
      <c r="F66" s="21"/>
      <c r="G66" s="21"/>
      <c r="H66" s="21"/>
      <c r="I66" s="21"/>
      <c r="J66" s="21"/>
      <c r="K66" s="21"/>
      <c r="L66" s="21"/>
      <c r="M66" s="21"/>
      <c r="N66" s="21"/>
      <c r="O66" s="21"/>
      <c r="P66" s="21"/>
      <c r="Q66" s="21"/>
      <c r="R66" s="21"/>
      <c r="S66" s="79"/>
      <c r="T66" s="166"/>
      <c r="U66" s="166"/>
      <c r="V66" s="166"/>
      <c r="W66" s="166"/>
      <c r="X66" s="166"/>
      <c r="Y66" s="166"/>
      <c r="Z66" s="166"/>
    </row>
    <row r="67" spans="1:26" ht="12.75" customHeight="1">
      <c r="A67" s="20"/>
      <c r="B67" s="21"/>
      <c r="C67" s="21"/>
      <c r="D67" s="21"/>
      <c r="E67" s="21"/>
      <c r="F67" s="21"/>
      <c r="G67" s="21"/>
      <c r="H67" s="21"/>
      <c r="I67" s="21"/>
      <c r="J67" s="21"/>
      <c r="K67" s="21"/>
      <c r="L67" s="21"/>
      <c r="M67" s="21"/>
      <c r="N67" s="21"/>
      <c r="O67" s="21"/>
      <c r="P67" s="21"/>
      <c r="Q67" s="21"/>
      <c r="R67" s="21"/>
      <c r="S67" s="79"/>
      <c r="T67" s="166"/>
      <c r="U67" s="166"/>
      <c r="V67" s="166"/>
      <c r="W67" s="166"/>
      <c r="X67" s="166"/>
      <c r="Y67" s="166"/>
      <c r="Z67" s="166"/>
    </row>
    <row r="68" spans="1:26" ht="12.75" customHeight="1">
      <c r="A68" s="20"/>
      <c r="B68" s="21"/>
      <c r="C68" s="21"/>
      <c r="D68" s="21"/>
      <c r="E68" s="21"/>
      <c r="F68" s="21"/>
      <c r="G68" s="21"/>
      <c r="H68" s="21"/>
      <c r="I68" s="21"/>
      <c r="J68" s="21"/>
      <c r="K68" s="21"/>
      <c r="L68" s="21"/>
      <c r="M68" s="21"/>
      <c r="N68" s="21"/>
      <c r="O68" s="21"/>
      <c r="P68" s="21"/>
      <c r="Q68" s="21"/>
      <c r="R68" s="21"/>
      <c r="S68" s="79"/>
      <c r="T68" s="166"/>
      <c r="U68" s="166"/>
      <c r="V68" s="166"/>
      <c r="W68" s="166"/>
      <c r="X68" s="166"/>
      <c r="Y68" s="166"/>
      <c r="Z68" s="166"/>
    </row>
    <row r="69" spans="1:26" ht="12.75" customHeight="1">
      <c r="A69" s="20"/>
      <c r="B69" s="21"/>
      <c r="C69" s="21"/>
      <c r="D69" s="21"/>
      <c r="E69" s="21"/>
      <c r="F69" s="21"/>
      <c r="G69" s="21"/>
      <c r="H69" s="21"/>
      <c r="I69" s="21"/>
      <c r="J69" s="21"/>
      <c r="K69" s="21"/>
      <c r="L69" s="21"/>
      <c r="M69" s="21"/>
      <c r="N69" s="21"/>
      <c r="O69" s="21"/>
      <c r="P69" s="21"/>
      <c r="Q69" s="21"/>
      <c r="R69" s="21"/>
      <c r="S69" s="79"/>
      <c r="T69" s="166"/>
      <c r="U69" s="166"/>
      <c r="V69" s="166"/>
      <c r="W69" s="166"/>
      <c r="X69" s="166"/>
      <c r="Y69" s="166"/>
      <c r="Z69" s="166"/>
    </row>
    <row r="70" spans="1:26" ht="12.75" customHeight="1">
      <c r="A70" s="20"/>
      <c r="B70" s="21"/>
      <c r="C70" s="21"/>
      <c r="D70" s="21"/>
      <c r="E70" s="21"/>
      <c r="F70" s="21"/>
      <c r="G70" s="21"/>
      <c r="H70" s="21"/>
      <c r="I70" s="21"/>
      <c r="J70" s="21"/>
      <c r="K70" s="21"/>
      <c r="L70" s="21"/>
      <c r="M70" s="21"/>
      <c r="N70" s="21"/>
      <c r="O70" s="21"/>
      <c r="P70" s="21"/>
      <c r="Q70" s="21"/>
      <c r="R70" s="21"/>
      <c r="S70" s="79"/>
      <c r="T70" s="166"/>
      <c r="U70" s="166"/>
      <c r="V70" s="166"/>
      <c r="W70" s="166"/>
      <c r="X70" s="166"/>
      <c r="Y70" s="166"/>
      <c r="Z70" s="166"/>
    </row>
    <row r="71" spans="1:26" ht="12.75" customHeight="1">
      <c r="A71" s="20"/>
      <c r="B71" s="21"/>
      <c r="C71" s="21"/>
      <c r="D71" s="21"/>
      <c r="E71" s="21"/>
      <c r="F71" s="21"/>
      <c r="G71" s="21"/>
      <c r="H71" s="21"/>
      <c r="I71" s="21"/>
      <c r="J71" s="21"/>
      <c r="K71" s="21"/>
      <c r="L71" s="21"/>
      <c r="M71" s="21"/>
      <c r="N71" s="21"/>
      <c r="O71" s="21"/>
      <c r="P71" s="21"/>
      <c r="Q71" s="21"/>
      <c r="R71" s="21"/>
      <c r="S71" s="79"/>
      <c r="T71" s="166"/>
      <c r="U71" s="166"/>
      <c r="V71" s="166"/>
      <c r="W71" s="166"/>
      <c r="X71" s="166"/>
      <c r="Y71" s="166"/>
      <c r="Z71" s="166"/>
    </row>
    <row r="72" spans="1:26" ht="12.75" customHeight="1">
      <c r="A72" s="20"/>
      <c r="B72" s="21"/>
      <c r="C72" s="21"/>
      <c r="D72" s="21"/>
      <c r="E72" s="21"/>
      <c r="F72" s="21"/>
      <c r="G72" s="21"/>
      <c r="H72" s="21"/>
      <c r="I72" s="21"/>
      <c r="J72" s="21"/>
      <c r="K72" s="21"/>
      <c r="L72" s="21"/>
      <c r="M72" s="21"/>
      <c r="N72" s="21"/>
      <c r="O72" s="21"/>
      <c r="P72" s="21"/>
      <c r="Q72" s="21"/>
      <c r="R72" s="21"/>
      <c r="S72" s="79"/>
      <c r="T72" s="166"/>
      <c r="U72" s="166"/>
      <c r="V72" s="166"/>
      <c r="W72" s="166"/>
      <c r="X72" s="166"/>
      <c r="Y72" s="166"/>
      <c r="Z72" s="166"/>
    </row>
    <row r="73" spans="1:26" ht="12.75" customHeight="1">
      <c r="A73" s="20"/>
      <c r="B73" s="21"/>
      <c r="C73" s="21"/>
      <c r="D73" s="21"/>
      <c r="E73" s="21"/>
      <c r="F73" s="21"/>
      <c r="G73" s="21"/>
      <c r="H73" s="21"/>
      <c r="I73" s="21"/>
      <c r="J73" s="21"/>
      <c r="K73" s="21"/>
      <c r="L73" s="21"/>
      <c r="M73" s="21"/>
      <c r="N73" s="21"/>
      <c r="O73" s="21"/>
      <c r="P73" s="21"/>
      <c r="Q73" s="21"/>
      <c r="R73" s="21"/>
      <c r="S73" s="79"/>
      <c r="T73" s="166"/>
      <c r="U73" s="166"/>
      <c r="V73" s="166"/>
      <c r="W73" s="166"/>
      <c r="X73" s="166"/>
      <c r="Y73" s="166"/>
      <c r="Z73" s="166"/>
    </row>
    <row r="74" spans="1:26" ht="12.75" customHeight="1">
      <c r="A74" s="20"/>
      <c r="B74" s="21"/>
      <c r="C74" s="21"/>
      <c r="D74" s="21"/>
      <c r="E74" s="21"/>
      <c r="F74" s="21"/>
      <c r="G74" s="21"/>
      <c r="H74" s="21"/>
      <c r="I74" s="21"/>
      <c r="J74" s="21"/>
      <c r="K74" s="21"/>
      <c r="L74" s="21"/>
      <c r="M74" s="21"/>
      <c r="N74" s="21"/>
      <c r="O74" s="21"/>
      <c r="P74" s="21"/>
      <c r="Q74" s="21"/>
      <c r="R74" s="21"/>
      <c r="S74" s="79"/>
      <c r="T74" s="166"/>
      <c r="U74" s="166"/>
      <c r="V74" s="166"/>
      <c r="W74" s="166"/>
      <c r="X74" s="166"/>
      <c r="Y74" s="166"/>
      <c r="Z74" s="166"/>
    </row>
    <row r="75" spans="1:26" ht="12.75" customHeight="1">
      <c r="A75" s="20"/>
      <c r="B75" s="21"/>
      <c r="C75" s="21"/>
      <c r="D75" s="21"/>
      <c r="E75" s="21"/>
      <c r="F75" s="21"/>
      <c r="G75" s="21"/>
      <c r="H75" s="21"/>
      <c r="I75" s="21"/>
      <c r="J75" s="21"/>
      <c r="K75" s="21"/>
      <c r="L75" s="21"/>
      <c r="M75" s="21"/>
      <c r="N75" s="21"/>
      <c r="O75" s="21"/>
      <c r="P75" s="21"/>
      <c r="Q75" s="21"/>
      <c r="R75" s="21"/>
      <c r="S75" s="79"/>
      <c r="T75" s="166"/>
      <c r="U75" s="166"/>
      <c r="V75" s="166"/>
      <c r="W75" s="166"/>
      <c r="X75" s="166"/>
      <c r="Y75" s="166"/>
      <c r="Z75" s="166"/>
    </row>
    <row r="76" spans="1:26" ht="12.75" customHeight="1">
      <c r="A76" s="20"/>
      <c r="B76" s="21"/>
      <c r="C76" s="21"/>
      <c r="D76" s="21"/>
      <c r="E76" s="21"/>
      <c r="F76" s="21"/>
      <c r="G76" s="21"/>
      <c r="H76" s="21"/>
      <c r="I76" s="21"/>
      <c r="J76" s="21"/>
      <c r="K76" s="21"/>
      <c r="L76" s="21"/>
      <c r="M76" s="21"/>
      <c r="N76" s="21"/>
      <c r="O76" s="21"/>
      <c r="P76" s="21"/>
      <c r="Q76" s="21"/>
      <c r="R76" s="21"/>
      <c r="S76" s="79"/>
      <c r="T76" s="166"/>
      <c r="U76" s="166"/>
      <c r="V76" s="166"/>
      <c r="W76" s="166"/>
      <c r="X76" s="166"/>
      <c r="Y76" s="166"/>
      <c r="Z76" s="166"/>
    </row>
    <row r="77" spans="1:26" ht="12.75" customHeight="1">
      <c r="A77" s="20"/>
      <c r="B77" s="21"/>
      <c r="C77" s="21"/>
      <c r="D77" s="21"/>
      <c r="E77" s="21"/>
      <c r="F77" s="21"/>
      <c r="G77" s="21"/>
      <c r="H77" s="21"/>
      <c r="I77" s="21"/>
      <c r="J77" s="21"/>
      <c r="K77" s="21"/>
      <c r="L77" s="21"/>
      <c r="M77" s="21"/>
      <c r="N77" s="21"/>
      <c r="O77" s="21"/>
      <c r="P77" s="21"/>
      <c r="Q77" s="21"/>
      <c r="R77" s="21"/>
      <c r="S77" s="79"/>
      <c r="T77" s="166"/>
      <c r="U77" s="166"/>
      <c r="V77" s="166"/>
      <c r="W77" s="166"/>
      <c r="X77" s="166"/>
      <c r="Y77" s="166"/>
      <c r="Z77" s="166"/>
    </row>
    <row r="78" spans="1:26" ht="12.75" customHeight="1">
      <c r="A78" s="20"/>
      <c r="B78" s="21"/>
      <c r="C78" s="21"/>
      <c r="D78" s="21"/>
      <c r="E78" s="21"/>
      <c r="F78" s="21"/>
      <c r="G78" s="21"/>
      <c r="H78" s="21"/>
      <c r="I78" s="21"/>
      <c r="J78" s="21"/>
      <c r="K78" s="21"/>
      <c r="L78" s="21"/>
      <c r="M78" s="21"/>
      <c r="N78" s="21"/>
      <c r="O78" s="21"/>
      <c r="P78" s="21"/>
      <c r="Q78" s="21"/>
      <c r="R78" s="21"/>
      <c r="S78" s="79"/>
      <c r="T78" s="166"/>
      <c r="U78" s="166"/>
      <c r="V78" s="166"/>
      <c r="W78" s="166"/>
      <c r="X78" s="166"/>
      <c r="Y78" s="166"/>
      <c r="Z78" s="166"/>
    </row>
    <row r="79" spans="1:26" ht="12.75" customHeight="1">
      <c r="A79" s="20"/>
      <c r="B79" s="21"/>
      <c r="C79" s="21"/>
      <c r="D79" s="21"/>
      <c r="E79" s="21"/>
      <c r="F79" s="21"/>
      <c r="G79" s="21"/>
      <c r="H79" s="21"/>
      <c r="I79" s="21"/>
      <c r="J79" s="21"/>
      <c r="K79" s="21"/>
      <c r="L79" s="21"/>
      <c r="M79" s="21"/>
      <c r="N79" s="21"/>
      <c r="O79" s="21"/>
      <c r="P79" s="21"/>
      <c r="Q79" s="21"/>
      <c r="R79" s="21"/>
      <c r="S79" s="79"/>
      <c r="T79" s="166"/>
      <c r="U79" s="166"/>
      <c r="V79" s="166"/>
      <c r="W79" s="166"/>
      <c r="X79" s="166"/>
      <c r="Y79" s="166"/>
      <c r="Z79" s="166"/>
    </row>
    <row r="80" spans="1:26" ht="12.75" customHeight="1">
      <c r="A80" s="20"/>
      <c r="B80" s="21"/>
      <c r="C80" s="21"/>
      <c r="D80" s="21"/>
      <c r="E80" s="21"/>
      <c r="F80" s="21"/>
      <c r="G80" s="21"/>
      <c r="H80" s="21"/>
      <c r="I80" s="21"/>
      <c r="J80" s="21"/>
      <c r="K80" s="21"/>
      <c r="L80" s="21"/>
      <c r="M80" s="21"/>
      <c r="N80" s="21"/>
      <c r="O80" s="21"/>
      <c r="P80" s="21"/>
      <c r="Q80" s="21"/>
      <c r="R80" s="21"/>
      <c r="S80" s="79"/>
      <c r="T80" s="166"/>
      <c r="U80" s="166"/>
      <c r="V80" s="166"/>
      <c r="W80" s="166"/>
      <c r="X80" s="166"/>
      <c r="Y80" s="166"/>
      <c r="Z80" s="166"/>
    </row>
    <row r="81" spans="1:26" ht="12.75" customHeight="1">
      <c r="A81" s="20"/>
      <c r="B81" s="21"/>
      <c r="C81" s="21"/>
      <c r="D81" s="21"/>
      <c r="E81" s="21"/>
      <c r="F81" s="21"/>
      <c r="G81" s="21"/>
      <c r="H81" s="21"/>
      <c r="I81" s="21"/>
      <c r="J81" s="21"/>
      <c r="K81" s="21"/>
      <c r="L81" s="21"/>
      <c r="M81" s="21"/>
      <c r="N81" s="21"/>
      <c r="O81" s="21"/>
      <c r="P81" s="21"/>
      <c r="Q81" s="21"/>
      <c r="R81" s="21"/>
      <c r="S81" s="79"/>
      <c r="T81" s="166"/>
      <c r="U81" s="166"/>
      <c r="V81" s="166"/>
      <c r="W81" s="166"/>
      <c r="X81" s="166"/>
      <c r="Y81" s="166"/>
      <c r="Z81" s="166"/>
    </row>
    <row r="82" spans="1:26" ht="12.75" customHeight="1">
      <c r="A82" s="20"/>
      <c r="B82" s="21"/>
      <c r="C82" s="21"/>
      <c r="D82" s="21"/>
      <c r="E82" s="21"/>
      <c r="F82" s="21"/>
      <c r="G82" s="21"/>
      <c r="H82" s="21"/>
      <c r="I82" s="21"/>
      <c r="J82" s="21"/>
      <c r="K82" s="21"/>
      <c r="L82" s="21"/>
      <c r="M82" s="21"/>
      <c r="N82" s="21"/>
      <c r="O82" s="21"/>
      <c r="P82" s="21"/>
      <c r="Q82" s="21"/>
      <c r="R82" s="21"/>
      <c r="S82" s="79"/>
      <c r="T82" s="166"/>
      <c r="U82" s="166"/>
      <c r="V82" s="166"/>
      <c r="W82" s="166"/>
      <c r="X82" s="166"/>
      <c r="Y82" s="166"/>
      <c r="Z82" s="166"/>
    </row>
    <row r="83" spans="1:26" ht="12.75" customHeight="1">
      <c r="A83" s="20"/>
      <c r="B83" s="21"/>
      <c r="C83" s="21"/>
      <c r="D83" s="21"/>
      <c r="E83" s="21"/>
      <c r="F83" s="21"/>
      <c r="G83" s="21"/>
      <c r="H83" s="21"/>
      <c r="I83" s="21"/>
      <c r="J83" s="21"/>
      <c r="K83" s="21"/>
      <c r="L83" s="21"/>
      <c r="M83" s="21"/>
      <c r="N83" s="21"/>
      <c r="O83" s="21"/>
      <c r="P83" s="21"/>
      <c r="Q83" s="21"/>
      <c r="R83" s="21"/>
      <c r="S83" s="79"/>
      <c r="T83" s="166"/>
      <c r="U83" s="166"/>
      <c r="V83" s="166"/>
      <c r="W83" s="166"/>
      <c r="X83" s="166"/>
      <c r="Y83" s="166"/>
      <c r="Z83" s="166"/>
    </row>
    <row r="84" spans="1:26" ht="12.75" customHeight="1">
      <c r="A84" s="20"/>
      <c r="B84" s="21"/>
      <c r="C84" s="21"/>
      <c r="D84" s="21"/>
      <c r="E84" s="21"/>
      <c r="F84" s="21"/>
      <c r="G84" s="21"/>
      <c r="H84" s="21"/>
      <c r="I84" s="21"/>
      <c r="J84" s="21"/>
      <c r="K84" s="21"/>
      <c r="L84" s="21"/>
      <c r="M84" s="21"/>
      <c r="N84" s="21"/>
      <c r="O84" s="21"/>
      <c r="P84" s="21"/>
      <c r="Q84" s="21"/>
      <c r="R84" s="21"/>
      <c r="S84" s="79"/>
      <c r="T84" s="166"/>
      <c r="U84" s="166"/>
      <c r="V84" s="166"/>
      <c r="W84" s="166"/>
      <c r="X84" s="166"/>
      <c r="Y84" s="166"/>
      <c r="Z84" s="166"/>
    </row>
    <row r="85" spans="1:26" ht="12.75" customHeight="1">
      <c r="A85" s="20"/>
      <c r="B85" s="21"/>
      <c r="C85" s="21"/>
      <c r="D85" s="21"/>
      <c r="E85" s="21"/>
      <c r="F85" s="21"/>
      <c r="G85" s="21"/>
      <c r="H85" s="21"/>
      <c r="I85" s="21"/>
      <c r="J85" s="21"/>
      <c r="K85" s="21"/>
      <c r="L85" s="21"/>
      <c r="M85" s="21"/>
      <c r="N85" s="21"/>
      <c r="O85" s="21"/>
      <c r="P85" s="21"/>
      <c r="Q85" s="21"/>
      <c r="R85" s="21"/>
      <c r="S85" s="79"/>
      <c r="T85" s="166"/>
      <c r="U85" s="166"/>
      <c r="V85" s="166"/>
      <c r="W85" s="166"/>
      <c r="X85" s="166"/>
      <c r="Y85" s="166"/>
      <c r="Z85" s="166"/>
    </row>
    <row r="86" spans="1:26" ht="12.75" customHeight="1">
      <c r="A86" s="20"/>
      <c r="B86" s="21"/>
      <c r="C86" s="21"/>
      <c r="D86" s="21"/>
      <c r="E86" s="21"/>
      <c r="F86" s="21"/>
      <c r="G86" s="21"/>
      <c r="H86" s="21"/>
      <c r="I86" s="21"/>
      <c r="J86" s="21"/>
      <c r="K86" s="21"/>
      <c r="L86" s="21"/>
      <c r="M86" s="21"/>
      <c r="N86" s="21"/>
      <c r="O86" s="21"/>
      <c r="P86" s="21"/>
      <c r="Q86" s="21"/>
      <c r="R86" s="21"/>
      <c r="S86" s="79"/>
      <c r="T86" s="166"/>
      <c r="U86" s="166"/>
      <c r="V86" s="166"/>
      <c r="W86" s="166"/>
      <c r="X86" s="166"/>
      <c r="Y86" s="166"/>
      <c r="Z86" s="166"/>
    </row>
    <row r="87" spans="1:26" ht="12.75" customHeight="1">
      <c r="A87" s="20"/>
      <c r="B87" s="21"/>
      <c r="C87" s="21"/>
      <c r="D87" s="21"/>
      <c r="E87" s="21"/>
      <c r="F87" s="21"/>
      <c r="G87" s="21"/>
      <c r="H87" s="21"/>
      <c r="I87" s="21"/>
      <c r="J87" s="21"/>
      <c r="K87" s="21"/>
      <c r="L87" s="21"/>
      <c r="M87" s="21"/>
      <c r="N87" s="21"/>
      <c r="O87" s="21"/>
      <c r="P87" s="21"/>
      <c r="Q87" s="21"/>
      <c r="R87" s="21"/>
      <c r="S87" s="79"/>
      <c r="T87" s="166"/>
      <c r="U87" s="166"/>
      <c r="V87" s="166"/>
      <c r="W87" s="166"/>
      <c r="X87" s="166"/>
      <c r="Y87" s="166"/>
      <c r="Z87" s="166"/>
    </row>
    <row r="88" spans="1:26" ht="12.75" customHeight="1">
      <c r="A88" s="20"/>
      <c r="B88" s="21"/>
      <c r="C88" s="21"/>
      <c r="D88" s="21"/>
      <c r="E88" s="21"/>
      <c r="F88" s="21"/>
      <c r="G88" s="21"/>
      <c r="H88" s="21"/>
      <c r="I88" s="21"/>
      <c r="J88" s="21"/>
      <c r="K88" s="21"/>
      <c r="L88" s="21"/>
      <c r="M88" s="21"/>
      <c r="N88" s="21"/>
      <c r="O88" s="21"/>
      <c r="P88" s="21"/>
      <c r="Q88" s="21"/>
      <c r="R88" s="21"/>
      <c r="S88" s="79"/>
      <c r="T88" s="166"/>
      <c r="U88" s="166"/>
      <c r="V88" s="166"/>
      <c r="W88" s="166"/>
      <c r="X88" s="166"/>
      <c r="Y88" s="166"/>
      <c r="Z88" s="166"/>
    </row>
    <row r="89" spans="1:26" ht="12.75" customHeight="1">
      <c r="A89" s="20"/>
      <c r="B89" s="21"/>
      <c r="C89" s="21"/>
      <c r="D89" s="21"/>
      <c r="E89" s="21"/>
      <c r="F89" s="21"/>
      <c r="G89" s="21"/>
      <c r="H89" s="21"/>
      <c r="I89" s="21"/>
      <c r="J89" s="21"/>
      <c r="K89" s="21"/>
      <c r="L89" s="21"/>
      <c r="M89" s="21"/>
      <c r="N89" s="21"/>
      <c r="O89" s="21"/>
      <c r="P89" s="21"/>
      <c r="Q89" s="21"/>
      <c r="R89" s="21"/>
      <c r="S89" s="79"/>
      <c r="T89" s="166"/>
      <c r="U89" s="166"/>
      <c r="V89" s="166"/>
      <c r="W89" s="166"/>
      <c r="X89" s="166"/>
      <c r="Y89" s="166"/>
      <c r="Z89" s="166"/>
    </row>
    <row r="90" spans="1:26" ht="12.75" customHeight="1">
      <c r="A90" s="20"/>
      <c r="B90" s="21"/>
      <c r="C90" s="21"/>
      <c r="D90" s="21"/>
      <c r="E90" s="21"/>
      <c r="F90" s="21"/>
      <c r="G90" s="21"/>
      <c r="H90" s="21"/>
      <c r="I90" s="21"/>
      <c r="J90" s="21"/>
      <c r="K90" s="21"/>
      <c r="L90" s="21"/>
      <c r="M90" s="21"/>
      <c r="N90" s="21"/>
      <c r="O90" s="21"/>
      <c r="P90" s="21"/>
      <c r="Q90" s="21"/>
      <c r="R90" s="21"/>
      <c r="S90" s="79"/>
      <c r="T90" s="166"/>
      <c r="U90" s="166"/>
      <c r="V90" s="166"/>
      <c r="W90" s="166"/>
      <c r="X90" s="166"/>
      <c r="Y90" s="166"/>
      <c r="Z90" s="166"/>
    </row>
    <row r="91" spans="1:26" ht="12.75" customHeight="1">
      <c r="A91" s="20"/>
      <c r="B91" s="21"/>
      <c r="C91" s="21"/>
      <c r="D91" s="21"/>
      <c r="E91" s="21"/>
      <c r="F91" s="21"/>
      <c r="G91" s="21"/>
      <c r="H91" s="21"/>
      <c r="I91" s="21"/>
      <c r="J91" s="21"/>
      <c r="K91" s="21"/>
      <c r="L91" s="21"/>
      <c r="M91" s="21"/>
      <c r="N91" s="21"/>
      <c r="O91" s="21"/>
      <c r="P91" s="21"/>
      <c r="Q91" s="21"/>
      <c r="R91" s="21"/>
      <c r="S91" s="79"/>
      <c r="T91" s="166"/>
      <c r="U91" s="166"/>
      <c r="V91" s="166"/>
      <c r="W91" s="166"/>
      <c r="X91" s="166"/>
      <c r="Y91" s="166"/>
      <c r="Z91" s="166"/>
    </row>
    <row r="92" spans="1:26" ht="12.75" customHeight="1">
      <c r="A92" s="20"/>
      <c r="B92" s="21"/>
      <c r="C92" s="21"/>
      <c r="D92" s="21"/>
      <c r="E92" s="21"/>
      <c r="F92" s="21"/>
      <c r="G92" s="21"/>
      <c r="H92" s="21"/>
      <c r="I92" s="21"/>
      <c r="J92" s="21"/>
      <c r="K92" s="21"/>
      <c r="L92" s="21"/>
      <c r="M92" s="21"/>
      <c r="N92" s="21"/>
      <c r="O92" s="21"/>
      <c r="P92" s="21"/>
      <c r="Q92" s="21"/>
      <c r="R92" s="21"/>
      <c r="S92" s="79"/>
      <c r="T92" s="166"/>
      <c r="U92" s="166"/>
      <c r="V92" s="166"/>
      <c r="W92" s="166"/>
      <c r="X92" s="166"/>
      <c r="Y92" s="166"/>
      <c r="Z92" s="166"/>
    </row>
    <row r="93" spans="1:26" ht="12.75" customHeight="1">
      <c r="A93" s="20"/>
      <c r="B93" s="21"/>
      <c r="C93" s="21"/>
      <c r="D93" s="21"/>
      <c r="E93" s="21"/>
      <c r="F93" s="21"/>
      <c r="G93" s="21"/>
      <c r="H93" s="21"/>
      <c r="I93" s="21"/>
      <c r="J93" s="21"/>
      <c r="K93" s="21"/>
      <c r="L93" s="21"/>
      <c r="M93" s="21"/>
      <c r="N93" s="21"/>
      <c r="O93" s="21"/>
      <c r="P93" s="21"/>
      <c r="Q93" s="21"/>
      <c r="R93" s="21"/>
      <c r="S93" s="79"/>
      <c r="T93" s="166"/>
      <c r="U93" s="166"/>
      <c r="V93" s="166"/>
      <c r="W93" s="166"/>
      <c r="X93" s="166"/>
      <c r="Y93" s="166"/>
      <c r="Z93" s="166"/>
    </row>
    <row r="94" spans="1:26" ht="12.75" customHeight="1">
      <c r="A94" s="20"/>
      <c r="B94" s="21"/>
      <c r="C94" s="21"/>
      <c r="D94" s="21"/>
      <c r="E94" s="21"/>
      <c r="F94" s="21"/>
      <c r="G94" s="21"/>
      <c r="H94" s="21"/>
      <c r="I94" s="21"/>
      <c r="J94" s="21"/>
      <c r="K94" s="21"/>
      <c r="L94" s="21"/>
      <c r="M94" s="21"/>
      <c r="N94" s="21"/>
      <c r="O94" s="21"/>
      <c r="P94" s="21"/>
      <c r="Q94" s="21"/>
      <c r="R94" s="21"/>
      <c r="S94" s="79"/>
      <c r="T94" s="166"/>
      <c r="U94" s="166"/>
      <c r="V94" s="166"/>
      <c r="W94" s="166"/>
      <c r="X94" s="166"/>
      <c r="Y94" s="166"/>
      <c r="Z94" s="166"/>
    </row>
    <row r="95" spans="1:26" ht="12.75" customHeight="1">
      <c r="A95" s="20"/>
      <c r="B95" s="21"/>
      <c r="C95" s="21"/>
      <c r="D95" s="21"/>
      <c r="E95" s="21"/>
      <c r="F95" s="21"/>
      <c r="G95" s="21"/>
      <c r="H95" s="21"/>
      <c r="I95" s="21"/>
      <c r="J95" s="21"/>
      <c r="K95" s="21"/>
      <c r="L95" s="21"/>
      <c r="M95" s="21"/>
      <c r="N95" s="21"/>
      <c r="O95" s="21"/>
      <c r="P95" s="21"/>
      <c r="Q95" s="21"/>
      <c r="R95" s="21"/>
      <c r="S95" s="79"/>
      <c r="T95" s="166"/>
      <c r="U95" s="166"/>
      <c r="V95" s="166"/>
      <c r="W95" s="166"/>
      <c r="X95" s="166"/>
      <c r="Y95" s="166"/>
      <c r="Z95" s="166"/>
    </row>
    <row r="96" spans="1:26" ht="12.75" customHeight="1">
      <c r="A96" s="20"/>
      <c r="B96" s="21"/>
      <c r="C96" s="21"/>
      <c r="D96" s="21"/>
      <c r="E96" s="21"/>
      <c r="F96" s="21"/>
      <c r="G96" s="21"/>
      <c r="H96" s="21"/>
      <c r="I96" s="21"/>
      <c r="J96" s="21"/>
      <c r="K96" s="21"/>
      <c r="L96" s="21"/>
      <c r="M96" s="21"/>
      <c r="N96" s="21"/>
      <c r="O96" s="21"/>
      <c r="P96" s="21"/>
      <c r="Q96" s="21"/>
      <c r="R96" s="21"/>
      <c r="S96" s="79"/>
      <c r="T96" s="166"/>
      <c r="U96" s="166"/>
      <c r="V96" s="166"/>
      <c r="W96" s="166"/>
      <c r="X96" s="166"/>
      <c r="Y96" s="166"/>
      <c r="Z96" s="166"/>
    </row>
    <row r="97" spans="1:26" ht="12.75" customHeight="1">
      <c r="A97" s="20"/>
      <c r="B97" s="21"/>
      <c r="C97" s="21"/>
      <c r="D97" s="21"/>
      <c r="E97" s="21"/>
      <c r="F97" s="21"/>
      <c r="G97" s="21"/>
      <c r="H97" s="21"/>
      <c r="I97" s="21"/>
      <c r="J97" s="21"/>
      <c r="K97" s="21"/>
      <c r="L97" s="21"/>
      <c r="M97" s="21"/>
      <c r="N97" s="21"/>
      <c r="O97" s="21"/>
      <c r="P97" s="21"/>
      <c r="Q97" s="21"/>
      <c r="R97" s="21"/>
      <c r="S97" s="79"/>
      <c r="T97" s="166"/>
      <c r="U97" s="166"/>
      <c r="V97" s="166"/>
      <c r="W97" s="166"/>
      <c r="X97" s="166"/>
      <c r="Y97" s="166"/>
      <c r="Z97" s="166"/>
    </row>
    <row r="98" spans="1:26" ht="12.75" customHeight="1">
      <c r="A98" s="20"/>
      <c r="B98" s="21"/>
      <c r="C98" s="21"/>
      <c r="D98" s="21"/>
      <c r="E98" s="21"/>
      <c r="F98" s="21"/>
      <c r="G98" s="21"/>
      <c r="H98" s="21"/>
      <c r="I98" s="21"/>
      <c r="J98" s="21"/>
      <c r="K98" s="21"/>
      <c r="L98" s="21"/>
      <c r="M98" s="21"/>
      <c r="N98" s="21"/>
      <c r="O98" s="21"/>
      <c r="P98" s="21"/>
      <c r="Q98" s="21"/>
      <c r="R98" s="21"/>
      <c r="S98" s="79"/>
      <c r="T98" s="166"/>
      <c r="U98" s="166"/>
      <c r="V98" s="166"/>
      <c r="W98" s="166"/>
      <c r="X98" s="166"/>
      <c r="Y98" s="166"/>
      <c r="Z98" s="166"/>
    </row>
    <row r="99" spans="1:26" ht="12.75" customHeight="1">
      <c r="A99" s="20"/>
      <c r="B99" s="21"/>
      <c r="C99" s="21"/>
      <c r="D99" s="21"/>
      <c r="E99" s="21"/>
      <c r="F99" s="21"/>
      <c r="G99" s="21"/>
      <c r="H99" s="21"/>
      <c r="I99" s="21"/>
      <c r="J99" s="21"/>
      <c r="K99" s="21"/>
      <c r="L99" s="21"/>
      <c r="M99" s="21"/>
      <c r="N99" s="21"/>
      <c r="O99" s="21"/>
      <c r="P99" s="21"/>
      <c r="Q99" s="21"/>
      <c r="R99" s="21"/>
      <c r="S99" s="79"/>
      <c r="T99" s="166"/>
      <c r="U99" s="166"/>
      <c r="V99" s="166"/>
      <c r="W99" s="166"/>
      <c r="X99" s="166"/>
      <c r="Y99" s="166"/>
      <c r="Z99" s="166"/>
    </row>
    <row r="100" spans="1:26" ht="12.75" customHeight="1">
      <c r="A100" s="20"/>
      <c r="B100" s="21"/>
      <c r="C100" s="21"/>
      <c r="D100" s="21"/>
      <c r="E100" s="21"/>
      <c r="F100" s="21"/>
      <c r="G100" s="21"/>
      <c r="H100" s="21"/>
      <c r="I100" s="21"/>
      <c r="J100" s="21"/>
      <c r="K100" s="21"/>
      <c r="L100" s="21"/>
      <c r="M100" s="21"/>
      <c r="N100" s="21"/>
      <c r="O100" s="21"/>
      <c r="P100" s="21"/>
      <c r="Q100" s="21"/>
      <c r="R100" s="21"/>
      <c r="S100" s="79"/>
      <c r="T100" s="166"/>
      <c r="U100" s="166"/>
      <c r="V100" s="166"/>
      <c r="W100" s="166"/>
      <c r="X100" s="166"/>
      <c r="Y100" s="166"/>
      <c r="Z100" s="166"/>
    </row>
    <row r="101" spans="1:26" ht="12.75" customHeight="1">
      <c r="A101" s="20"/>
      <c r="B101" s="21"/>
      <c r="C101" s="21"/>
      <c r="D101" s="21"/>
      <c r="E101" s="21"/>
      <c r="F101" s="21"/>
      <c r="G101" s="21"/>
      <c r="H101" s="21"/>
      <c r="I101" s="21"/>
      <c r="J101" s="21"/>
      <c r="K101" s="21"/>
      <c r="L101" s="21"/>
      <c r="M101" s="21"/>
      <c r="N101" s="21"/>
      <c r="O101" s="21"/>
      <c r="P101" s="21"/>
      <c r="Q101" s="21"/>
      <c r="R101" s="21"/>
      <c r="S101" s="79"/>
      <c r="T101" s="166"/>
      <c r="U101" s="166"/>
      <c r="V101" s="166"/>
      <c r="W101" s="166"/>
      <c r="X101" s="166"/>
      <c r="Y101" s="166"/>
      <c r="Z101" s="166"/>
    </row>
    <row r="102" spans="1:26" ht="12.75" customHeight="1">
      <c r="A102" s="20"/>
      <c r="B102" s="21"/>
      <c r="C102" s="21"/>
      <c r="D102" s="21"/>
      <c r="E102" s="21"/>
      <c r="F102" s="21"/>
      <c r="G102" s="21"/>
      <c r="H102" s="21"/>
      <c r="I102" s="21"/>
      <c r="J102" s="21"/>
      <c r="K102" s="21"/>
      <c r="L102" s="21"/>
      <c r="M102" s="21"/>
      <c r="N102" s="21"/>
      <c r="O102" s="21"/>
      <c r="P102" s="21"/>
      <c r="Q102" s="21"/>
      <c r="R102" s="21"/>
      <c r="S102" s="79"/>
      <c r="T102" s="166"/>
      <c r="U102" s="166"/>
      <c r="V102" s="166"/>
      <c r="W102" s="166"/>
      <c r="X102" s="166"/>
      <c r="Y102" s="166"/>
      <c r="Z102" s="166"/>
    </row>
    <row r="103" spans="1:26" ht="12.75" customHeight="1">
      <c r="A103" s="20"/>
      <c r="B103" s="21"/>
      <c r="C103" s="21"/>
      <c r="D103" s="21"/>
      <c r="E103" s="21"/>
      <c r="F103" s="21"/>
      <c r="G103" s="21"/>
      <c r="H103" s="21"/>
      <c r="I103" s="21"/>
      <c r="J103" s="21"/>
      <c r="K103" s="21"/>
      <c r="L103" s="21"/>
      <c r="M103" s="21"/>
      <c r="N103" s="21"/>
      <c r="O103" s="21"/>
      <c r="P103" s="21"/>
      <c r="Q103" s="21"/>
      <c r="R103" s="21"/>
      <c r="S103" s="79"/>
      <c r="T103" s="166"/>
      <c r="U103" s="166"/>
      <c r="V103" s="166"/>
      <c r="W103" s="166"/>
      <c r="X103" s="166"/>
      <c r="Y103" s="166"/>
      <c r="Z103" s="166"/>
    </row>
    <row r="104" spans="1:26" ht="12.75" customHeight="1">
      <c r="A104" s="20"/>
      <c r="B104" s="21"/>
      <c r="C104" s="21"/>
      <c r="D104" s="21"/>
      <c r="E104" s="21"/>
      <c r="F104" s="21"/>
      <c r="G104" s="21"/>
      <c r="H104" s="21"/>
      <c r="I104" s="21"/>
      <c r="J104" s="21"/>
      <c r="K104" s="21"/>
      <c r="L104" s="21"/>
      <c r="M104" s="21"/>
      <c r="N104" s="21"/>
      <c r="O104" s="21"/>
      <c r="P104" s="21"/>
      <c r="Q104" s="21"/>
      <c r="R104" s="21"/>
      <c r="S104" s="79"/>
      <c r="T104" s="166"/>
      <c r="U104" s="166"/>
      <c r="V104" s="166"/>
      <c r="W104" s="166"/>
      <c r="X104" s="166"/>
      <c r="Y104" s="166"/>
      <c r="Z104" s="166"/>
    </row>
    <row r="105" spans="1:26" ht="12.75" customHeight="1">
      <c r="A105" s="20"/>
      <c r="B105" s="21"/>
      <c r="C105" s="21"/>
      <c r="D105" s="21"/>
      <c r="E105" s="21"/>
      <c r="F105" s="21"/>
      <c r="G105" s="21"/>
      <c r="H105" s="21"/>
      <c r="I105" s="21"/>
      <c r="J105" s="21"/>
      <c r="K105" s="21"/>
      <c r="L105" s="21"/>
      <c r="M105" s="21"/>
      <c r="N105" s="21"/>
      <c r="O105" s="21"/>
      <c r="P105" s="21"/>
      <c r="Q105" s="21"/>
      <c r="R105" s="21"/>
      <c r="S105" s="79"/>
      <c r="T105" s="166"/>
      <c r="U105" s="166"/>
      <c r="V105" s="166"/>
      <c r="W105" s="166"/>
      <c r="X105" s="166"/>
      <c r="Y105" s="166"/>
      <c r="Z105" s="166"/>
    </row>
    <row r="106" spans="1:26" ht="12.75" customHeight="1">
      <c r="A106" s="20"/>
      <c r="B106" s="21"/>
      <c r="C106" s="21"/>
      <c r="D106" s="21"/>
      <c r="E106" s="21"/>
      <c r="F106" s="21"/>
      <c r="G106" s="21"/>
      <c r="H106" s="21"/>
      <c r="I106" s="21"/>
      <c r="J106" s="21"/>
      <c r="K106" s="21"/>
      <c r="L106" s="21"/>
      <c r="M106" s="21"/>
      <c r="N106" s="21"/>
      <c r="O106" s="21"/>
      <c r="P106" s="21"/>
      <c r="Q106" s="21"/>
      <c r="R106" s="21"/>
      <c r="S106" s="79"/>
      <c r="T106" s="166"/>
      <c r="U106" s="166"/>
      <c r="V106" s="166"/>
      <c r="W106" s="166"/>
      <c r="X106" s="166"/>
      <c r="Y106" s="166"/>
      <c r="Z106" s="166"/>
    </row>
    <row r="107" spans="1:26" ht="12.75" customHeight="1">
      <c r="A107" s="20"/>
      <c r="B107" s="21"/>
      <c r="C107" s="21"/>
      <c r="D107" s="21"/>
      <c r="E107" s="21"/>
      <c r="F107" s="21"/>
      <c r="G107" s="21"/>
      <c r="H107" s="21"/>
      <c r="I107" s="21"/>
      <c r="J107" s="21"/>
      <c r="K107" s="21"/>
      <c r="L107" s="21"/>
      <c r="M107" s="21"/>
      <c r="N107" s="21"/>
      <c r="O107" s="21"/>
      <c r="P107" s="21"/>
      <c r="Q107" s="21"/>
      <c r="R107" s="21"/>
      <c r="S107" s="79"/>
      <c r="T107" s="166"/>
      <c r="U107" s="166"/>
      <c r="V107" s="166"/>
      <c r="W107" s="166"/>
      <c r="X107" s="166"/>
      <c r="Y107" s="166"/>
      <c r="Z107" s="166"/>
    </row>
    <row r="108" spans="1:26" ht="12.75" customHeight="1">
      <c r="A108" s="20"/>
      <c r="B108" s="21"/>
      <c r="C108" s="21"/>
      <c r="D108" s="21"/>
      <c r="E108" s="21"/>
      <c r="F108" s="21"/>
      <c r="G108" s="21"/>
      <c r="H108" s="21"/>
      <c r="I108" s="21"/>
      <c r="J108" s="21"/>
      <c r="K108" s="21"/>
      <c r="L108" s="21"/>
      <c r="M108" s="21"/>
      <c r="N108" s="21"/>
      <c r="O108" s="21"/>
      <c r="P108" s="21"/>
      <c r="Q108" s="21"/>
      <c r="R108" s="21"/>
      <c r="S108" s="79"/>
      <c r="T108" s="166"/>
      <c r="U108" s="166"/>
      <c r="V108" s="166"/>
      <c r="W108" s="166"/>
      <c r="X108" s="166"/>
      <c r="Y108" s="166"/>
      <c r="Z108" s="166"/>
    </row>
    <row r="109" spans="1:26" ht="12.75" customHeight="1">
      <c r="A109" s="20"/>
      <c r="B109" s="21"/>
      <c r="C109" s="21"/>
      <c r="D109" s="21"/>
      <c r="E109" s="21"/>
      <c r="F109" s="21"/>
      <c r="G109" s="21"/>
      <c r="H109" s="21"/>
      <c r="I109" s="21"/>
      <c r="J109" s="21"/>
      <c r="K109" s="21"/>
      <c r="L109" s="21"/>
      <c r="M109" s="21"/>
      <c r="N109" s="21"/>
      <c r="O109" s="21"/>
      <c r="P109" s="21"/>
      <c r="Q109" s="21"/>
      <c r="R109" s="21"/>
      <c r="S109" s="79"/>
      <c r="T109" s="166"/>
      <c r="U109" s="166"/>
      <c r="V109" s="166"/>
      <c r="W109" s="166"/>
      <c r="X109" s="166"/>
      <c r="Y109" s="166"/>
      <c r="Z109" s="166"/>
    </row>
    <row r="110" spans="1:26" ht="12.75" customHeight="1">
      <c r="A110" s="20"/>
      <c r="B110" s="21"/>
      <c r="C110" s="21"/>
      <c r="D110" s="21"/>
      <c r="E110" s="21"/>
      <c r="F110" s="21"/>
      <c r="G110" s="21"/>
      <c r="H110" s="21"/>
      <c r="I110" s="21"/>
      <c r="J110" s="21"/>
      <c r="K110" s="21"/>
      <c r="L110" s="21"/>
      <c r="M110" s="21"/>
      <c r="N110" s="21"/>
      <c r="O110" s="21"/>
      <c r="P110" s="21"/>
      <c r="Q110" s="21"/>
      <c r="R110" s="21"/>
      <c r="S110" s="79"/>
      <c r="T110" s="166"/>
      <c r="U110" s="166"/>
      <c r="V110" s="166"/>
      <c r="W110" s="166"/>
      <c r="X110" s="166"/>
      <c r="Y110" s="166"/>
      <c r="Z110" s="166"/>
    </row>
    <row r="111" spans="1:26" ht="12.75" customHeight="1">
      <c r="A111" s="20"/>
      <c r="B111" s="21"/>
      <c r="C111" s="21"/>
      <c r="D111" s="21"/>
      <c r="E111" s="21"/>
      <c r="F111" s="21"/>
      <c r="G111" s="21"/>
      <c r="H111" s="21"/>
      <c r="I111" s="21"/>
      <c r="J111" s="21"/>
      <c r="K111" s="21"/>
      <c r="L111" s="21"/>
      <c r="M111" s="21"/>
      <c r="N111" s="21"/>
      <c r="O111" s="21"/>
      <c r="P111" s="21"/>
      <c r="Q111" s="21"/>
      <c r="R111" s="21"/>
      <c r="S111" s="79"/>
      <c r="T111" s="166"/>
      <c r="U111" s="166"/>
      <c r="V111" s="166"/>
      <c r="W111" s="166"/>
      <c r="X111" s="166"/>
      <c r="Y111" s="166"/>
      <c r="Z111" s="166"/>
    </row>
    <row r="112" spans="1:26" ht="12.75" customHeight="1">
      <c r="A112" s="20"/>
      <c r="B112" s="21"/>
      <c r="C112" s="21"/>
      <c r="D112" s="21"/>
      <c r="E112" s="21"/>
      <c r="F112" s="21"/>
      <c r="G112" s="21"/>
      <c r="H112" s="21"/>
      <c r="I112" s="21"/>
      <c r="J112" s="21"/>
      <c r="K112" s="21"/>
      <c r="L112" s="21"/>
      <c r="M112" s="21"/>
      <c r="N112" s="21"/>
      <c r="O112" s="21"/>
      <c r="P112" s="21"/>
      <c r="Q112" s="21"/>
      <c r="R112" s="21"/>
      <c r="S112" s="79"/>
      <c r="T112" s="166"/>
      <c r="U112" s="166"/>
      <c r="V112" s="166"/>
      <c r="W112" s="166"/>
      <c r="X112" s="166"/>
      <c r="Y112" s="166"/>
      <c r="Z112" s="166"/>
    </row>
    <row r="113" spans="1:26" ht="12.75" customHeight="1">
      <c r="A113" s="20"/>
      <c r="B113" s="21"/>
      <c r="C113" s="21"/>
      <c r="D113" s="21"/>
      <c r="E113" s="21"/>
      <c r="F113" s="21"/>
      <c r="G113" s="21"/>
      <c r="H113" s="21"/>
      <c r="I113" s="21"/>
      <c r="J113" s="21"/>
      <c r="K113" s="21"/>
      <c r="L113" s="21"/>
      <c r="M113" s="21"/>
      <c r="N113" s="21"/>
      <c r="O113" s="21"/>
      <c r="P113" s="21"/>
      <c r="Q113" s="21"/>
      <c r="R113" s="21"/>
      <c r="S113" s="79"/>
      <c r="T113" s="166"/>
      <c r="U113" s="166"/>
      <c r="V113" s="166"/>
      <c r="W113" s="166"/>
      <c r="X113" s="166"/>
      <c r="Y113" s="166"/>
      <c r="Z113" s="166"/>
    </row>
    <row r="114" spans="1:26" ht="12.75" customHeight="1">
      <c r="A114" s="20"/>
      <c r="B114" s="21"/>
      <c r="C114" s="21"/>
      <c r="D114" s="21"/>
      <c r="E114" s="21"/>
      <c r="F114" s="21"/>
      <c r="G114" s="21"/>
      <c r="H114" s="21"/>
      <c r="I114" s="21"/>
      <c r="J114" s="21"/>
      <c r="K114" s="21"/>
      <c r="L114" s="21"/>
      <c r="M114" s="21"/>
      <c r="N114" s="21"/>
      <c r="O114" s="21"/>
      <c r="P114" s="21"/>
      <c r="Q114" s="21"/>
      <c r="R114" s="21"/>
      <c r="S114" s="79"/>
      <c r="T114" s="166"/>
      <c r="U114" s="166"/>
      <c r="V114" s="166"/>
      <c r="W114" s="166"/>
      <c r="X114" s="166"/>
      <c r="Y114" s="166"/>
      <c r="Z114" s="166"/>
    </row>
    <row r="115" spans="1:26" ht="12.75" customHeight="1">
      <c r="A115" s="20"/>
      <c r="B115" s="21"/>
      <c r="C115" s="21"/>
      <c r="D115" s="21"/>
      <c r="E115" s="21"/>
      <c r="F115" s="21"/>
      <c r="G115" s="21"/>
      <c r="H115" s="21"/>
      <c r="I115" s="21"/>
      <c r="J115" s="21"/>
      <c r="K115" s="21"/>
      <c r="L115" s="21"/>
      <c r="M115" s="21"/>
      <c r="N115" s="21"/>
      <c r="O115" s="21"/>
      <c r="P115" s="21"/>
      <c r="Q115" s="21"/>
      <c r="R115" s="21"/>
      <c r="S115" s="79"/>
      <c r="T115" s="166"/>
      <c r="U115" s="166"/>
      <c r="V115" s="166"/>
      <c r="W115" s="166"/>
      <c r="X115" s="166"/>
      <c r="Y115" s="166"/>
      <c r="Z115" s="166"/>
    </row>
    <row r="116" spans="1:26" ht="12.75" customHeight="1">
      <c r="A116" s="20"/>
      <c r="B116" s="21"/>
      <c r="C116" s="21"/>
      <c r="D116" s="21"/>
      <c r="E116" s="21"/>
      <c r="F116" s="21"/>
      <c r="G116" s="21"/>
      <c r="H116" s="21"/>
      <c r="I116" s="21"/>
      <c r="J116" s="21"/>
      <c r="K116" s="21"/>
      <c r="L116" s="21"/>
      <c r="M116" s="21"/>
      <c r="N116" s="21"/>
      <c r="O116" s="21"/>
      <c r="P116" s="21"/>
      <c r="Q116" s="21"/>
      <c r="R116" s="21"/>
      <c r="S116" s="79"/>
      <c r="T116" s="166"/>
      <c r="U116" s="166"/>
      <c r="V116" s="166"/>
      <c r="W116" s="166"/>
      <c r="X116" s="166"/>
      <c r="Y116" s="166"/>
      <c r="Z116" s="166"/>
    </row>
    <row r="117" spans="1:26" ht="12.75" customHeight="1">
      <c r="A117" s="20"/>
      <c r="B117" s="21"/>
      <c r="C117" s="21"/>
      <c r="D117" s="21"/>
      <c r="E117" s="21"/>
      <c r="F117" s="21"/>
      <c r="G117" s="21"/>
      <c r="H117" s="21"/>
      <c r="I117" s="21"/>
      <c r="J117" s="21"/>
      <c r="K117" s="21"/>
      <c r="L117" s="21"/>
      <c r="M117" s="21"/>
      <c r="N117" s="21"/>
      <c r="O117" s="21"/>
      <c r="P117" s="21"/>
      <c r="Q117" s="21"/>
      <c r="R117" s="21"/>
      <c r="S117" s="79"/>
      <c r="T117" s="166"/>
      <c r="U117" s="166"/>
      <c r="V117" s="166"/>
      <c r="W117" s="166"/>
      <c r="X117" s="166"/>
      <c r="Y117" s="166"/>
      <c r="Z117" s="166"/>
    </row>
    <row r="118" spans="1:26" ht="12.75" customHeight="1">
      <c r="A118" s="20"/>
      <c r="B118" s="21"/>
      <c r="C118" s="21"/>
      <c r="D118" s="21"/>
      <c r="E118" s="21"/>
      <c r="F118" s="21"/>
      <c r="G118" s="21"/>
      <c r="H118" s="21"/>
      <c r="I118" s="21"/>
      <c r="J118" s="21"/>
      <c r="K118" s="21"/>
      <c r="L118" s="21"/>
      <c r="M118" s="21"/>
      <c r="N118" s="21"/>
      <c r="O118" s="21"/>
      <c r="P118" s="21"/>
      <c r="Q118" s="21"/>
      <c r="R118" s="21"/>
      <c r="S118" s="79"/>
      <c r="T118" s="166"/>
      <c r="U118" s="166"/>
      <c r="V118" s="166"/>
      <c r="W118" s="166"/>
      <c r="X118" s="166"/>
      <c r="Y118" s="166"/>
      <c r="Z118" s="166"/>
    </row>
    <row r="119" spans="1:26" ht="12.75" customHeight="1">
      <c r="A119" s="20"/>
      <c r="B119" s="21"/>
      <c r="C119" s="21"/>
      <c r="D119" s="21"/>
      <c r="E119" s="21"/>
      <c r="F119" s="21"/>
      <c r="G119" s="21"/>
      <c r="H119" s="21"/>
      <c r="I119" s="21"/>
      <c r="J119" s="21"/>
      <c r="K119" s="21"/>
      <c r="L119" s="21"/>
      <c r="M119" s="21"/>
      <c r="N119" s="21"/>
      <c r="O119" s="21"/>
      <c r="P119" s="21"/>
      <c r="Q119" s="21"/>
      <c r="R119" s="21"/>
      <c r="S119" s="79"/>
      <c r="T119" s="166"/>
      <c r="U119" s="166"/>
      <c r="V119" s="166"/>
      <c r="W119" s="166"/>
      <c r="X119" s="166"/>
      <c r="Y119" s="166"/>
      <c r="Z119" s="166"/>
    </row>
    <row r="120" spans="1:26" ht="12.75" customHeight="1">
      <c r="A120" s="20"/>
      <c r="B120" s="21"/>
      <c r="C120" s="21"/>
      <c r="D120" s="21"/>
      <c r="E120" s="21"/>
      <c r="F120" s="21"/>
      <c r="G120" s="21"/>
      <c r="H120" s="21"/>
      <c r="I120" s="21"/>
      <c r="J120" s="21"/>
      <c r="K120" s="21"/>
      <c r="L120" s="21"/>
      <c r="M120" s="21"/>
      <c r="N120" s="21"/>
      <c r="O120" s="21"/>
      <c r="P120" s="21"/>
      <c r="Q120" s="21"/>
      <c r="R120" s="21"/>
      <c r="S120" s="79"/>
      <c r="T120" s="166"/>
      <c r="U120" s="166"/>
      <c r="V120" s="166"/>
      <c r="W120" s="166"/>
      <c r="X120" s="166"/>
      <c r="Y120" s="166"/>
      <c r="Z120" s="166"/>
    </row>
    <row r="121" spans="1:26" ht="12.75" customHeight="1">
      <c r="A121" s="20"/>
      <c r="B121" s="21"/>
      <c r="C121" s="21"/>
      <c r="D121" s="21"/>
      <c r="E121" s="21"/>
      <c r="F121" s="21"/>
      <c r="G121" s="21"/>
      <c r="H121" s="21"/>
      <c r="I121" s="21"/>
      <c r="J121" s="21"/>
      <c r="K121" s="21"/>
      <c r="L121" s="21"/>
      <c r="M121" s="21"/>
      <c r="N121" s="21"/>
      <c r="O121" s="21"/>
      <c r="P121" s="21"/>
      <c r="Q121" s="21"/>
      <c r="R121" s="21"/>
      <c r="S121" s="79"/>
      <c r="T121" s="166"/>
      <c r="U121" s="166"/>
      <c r="V121" s="166"/>
      <c r="W121" s="166"/>
      <c r="X121" s="166"/>
      <c r="Y121" s="166"/>
      <c r="Z121" s="166"/>
    </row>
    <row r="122" spans="1:26" ht="12.75" customHeight="1">
      <c r="A122" s="20"/>
      <c r="B122" s="21"/>
      <c r="C122" s="21"/>
      <c r="D122" s="21"/>
      <c r="E122" s="21"/>
      <c r="F122" s="21"/>
      <c r="G122" s="21"/>
      <c r="H122" s="21"/>
      <c r="I122" s="21"/>
      <c r="J122" s="21"/>
      <c r="K122" s="21"/>
      <c r="L122" s="21"/>
      <c r="M122" s="21"/>
      <c r="N122" s="21"/>
      <c r="O122" s="21"/>
      <c r="P122" s="21"/>
      <c r="Q122" s="21"/>
      <c r="R122" s="21"/>
      <c r="S122" s="79"/>
      <c r="T122" s="166"/>
      <c r="U122" s="166"/>
      <c r="V122" s="166"/>
      <c r="W122" s="166"/>
      <c r="X122" s="166"/>
      <c r="Y122" s="166"/>
      <c r="Z122" s="166"/>
    </row>
    <row r="123" spans="1:26" ht="12.75" customHeight="1">
      <c r="A123" s="20"/>
      <c r="B123" s="21"/>
      <c r="C123" s="21"/>
      <c r="D123" s="21"/>
      <c r="E123" s="21"/>
      <c r="F123" s="21"/>
      <c r="G123" s="21"/>
      <c r="H123" s="21"/>
      <c r="I123" s="21"/>
      <c r="J123" s="21"/>
      <c r="K123" s="21"/>
      <c r="L123" s="21"/>
      <c r="M123" s="21"/>
      <c r="N123" s="21"/>
      <c r="O123" s="21"/>
      <c r="P123" s="21"/>
      <c r="Q123" s="21"/>
      <c r="R123" s="21"/>
      <c r="S123" s="79"/>
      <c r="T123" s="166"/>
      <c r="U123" s="166"/>
      <c r="V123" s="166"/>
      <c r="W123" s="166"/>
      <c r="X123" s="166"/>
      <c r="Y123" s="166"/>
      <c r="Z123" s="166"/>
    </row>
    <row r="124" spans="1:26" ht="12.75" customHeight="1">
      <c r="A124" s="20"/>
      <c r="B124" s="21"/>
      <c r="C124" s="21"/>
      <c r="D124" s="21"/>
      <c r="E124" s="21"/>
      <c r="F124" s="21"/>
      <c r="G124" s="21"/>
      <c r="H124" s="21"/>
      <c r="I124" s="21"/>
      <c r="J124" s="21"/>
      <c r="K124" s="21"/>
      <c r="L124" s="21"/>
      <c r="M124" s="21"/>
      <c r="N124" s="21"/>
      <c r="O124" s="21"/>
      <c r="P124" s="21"/>
      <c r="Q124" s="21"/>
      <c r="R124" s="21"/>
      <c r="S124" s="79"/>
      <c r="T124" s="166"/>
      <c r="U124" s="166"/>
      <c r="V124" s="166"/>
      <c r="W124" s="166"/>
      <c r="X124" s="166"/>
      <c r="Y124" s="166"/>
      <c r="Z124" s="166"/>
    </row>
    <row r="125" spans="1:26" ht="12.75" customHeight="1">
      <c r="A125" s="20"/>
      <c r="B125" s="21"/>
      <c r="C125" s="21"/>
      <c r="D125" s="21"/>
      <c r="E125" s="21"/>
      <c r="F125" s="21"/>
      <c r="G125" s="21"/>
      <c r="H125" s="21"/>
      <c r="I125" s="21"/>
      <c r="J125" s="21"/>
      <c r="K125" s="21"/>
      <c r="L125" s="21"/>
      <c r="M125" s="21"/>
      <c r="N125" s="21"/>
      <c r="O125" s="21"/>
      <c r="P125" s="21"/>
      <c r="Q125" s="21"/>
      <c r="R125" s="21"/>
      <c r="S125" s="79"/>
      <c r="T125" s="166"/>
      <c r="U125" s="166"/>
      <c r="V125" s="166"/>
      <c r="W125" s="166"/>
      <c r="X125" s="166"/>
      <c r="Y125" s="166"/>
      <c r="Z125" s="166"/>
    </row>
    <row r="126" spans="1:26" ht="12.75" customHeight="1">
      <c r="A126" s="20"/>
      <c r="B126" s="21"/>
      <c r="C126" s="21"/>
      <c r="D126" s="21"/>
      <c r="E126" s="21"/>
      <c r="F126" s="21"/>
      <c r="G126" s="21"/>
      <c r="H126" s="21"/>
      <c r="I126" s="21"/>
      <c r="J126" s="21"/>
      <c r="K126" s="21"/>
      <c r="L126" s="21"/>
      <c r="M126" s="21"/>
      <c r="N126" s="21"/>
      <c r="O126" s="21"/>
      <c r="P126" s="21"/>
      <c r="Q126" s="21"/>
      <c r="R126" s="21"/>
      <c r="S126" s="79"/>
      <c r="T126" s="166"/>
      <c r="U126" s="166"/>
      <c r="V126" s="166"/>
      <c r="W126" s="166"/>
      <c r="X126" s="166"/>
      <c r="Y126" s="166"/>
      <c r="Z126" s="166"/>
    </row>
    <row r="127" spans="1:26" ht="12.75" customHeight="1">
      <c r="A127" s="20"/>
      <c r="B127" s="21"/>
      <c r="C127" s="21"/>
      <c r="D127" s="21"/>
      <c r="E127" s="21"/>
      <c r="F127" s="21"/>
      <c r="G127" s="21"/>
      <c r="H127" s="21"/>
      <c r="I127" s="21"/>
      <c r="J127" s="21"/>
      <c r="K127" s="21"/>
      <c r="L127" s="21"/>
      <c r="M127" s="21"/>
      <c r="N127" s="21"/>
      <c r="O127" s="21"/>
      <c r="P127" s="21"/>
      <c r="Q127" s="21"/>
      <c r="R127" s="21"/>
      <c r="S127" s="79"/>
      <c r="T127" s="166"/>
      <c r="U127" s="166"/>
      <c r="V127" s="166"/>
      <c r="W127" s="166"/>
      <c r="X127" s="166"/>
      <c r="Y127" s="166"/>
      <c r="Z127" s="166"/>
    </row>
    <row r="128" spans="1:26" ht="12.75" customHeight="1">
      <c r="A128" s="20"/>
      <c r="B128" s="21"/>
      <c r="C128" s="21"/>
      <c r="D128" s="21"/>
      <c r="E128" s="21"/>
      <c r="F128" s="21"/>
      <c r="G128" s="21"/>
      <c r="H128" s="21"/>
      <c r="I128" s="21"/>
      <c r="J128" s="21"/>
      <c r="K128" s="21"/>
      <c r="L128" s="21"/>
      <c r="M128" s="21"/>
      <c r="N128" s="21"/>
      <c r="O128" s="21"/>
      <c r="P128" s="21"/>
      <c r="Q128" s="21"/>
      <c r="R128" s="21"/>
      <c r="S128" s="79"/>
      <c r="T128" s="166"/>
      <c r="U128" s="166"/>
      <c r="V128" s="166"/>
      <c r="W128" s="166"/>
      <c r="X128" s="166"/>
      <c r="Y128" s="166"/>
      <c r="Z128" s="166"/>
    </row>
    <row r="129" spans="1:26" ht="12.75" customHeight="1">
      <c r="A129" s="20"/>
      <c r="B129" s="21"/>
      <c r="C129" s="21"/>
      <c r="D129" s="21"/>
      <c r="E129" s="21"/>
      <c r="F129" s="21"/>
      <c r="G129" s="21"/>
      <c r="H129" s="21"/>
      <c r="I129" s="21"/>
      <c r="J129" s="21"/>
      <c r="K129" s="21"/>
      <c r="L129" s="21"/>
      <c r="M129" s="21"/>
      <c r="N129" s="21"/>
      <c r="O129" s="21"/>
      <c r="P129" s="21"/>
      <c r="Q129" s="21"/>
      <c r="R129" s="21"/>
      <c r="S129" s="79"/>
      <c r="T129" s="166"/>
      <c r="U129" s="166"/>
      <c r="V129" s="166"/>
      <c r="W129" s="166"/>
      <c r="X129" s="166"/>
      <c r="Y129" s="166"/>
      <c r="Z129" s="166"/>
    </row>
    <row r="130" spans="1:26" ht="12.75" customHeight="1">
      <c r="A130" s="20"/>
      <c r="B130" s="21"/>
      <c r="C130" s="21"/>
      <c r="D130" s="21"/>
      <c r="E130" s="21"/>
      <c r="F130" s="21"/>
      <c r="G130" s="21"/>
      <c r="H130" s="21"/>
      <c r="I130" s="21"/>
      <c r="J130" s="21"/>
      <c r="K130" s="21"/>
      <c r="L130" s="21"/>
      <c r="M130" s="21"/>
      <c r="N130" s="21"/>
      <c r="O130" s="21"/>
      <c r="P130" s="21"/>
      <c r="Q130" s="21"/>
      <c r="R130" s="21"/>
      <c r="S130" s="79"/>
      <c r="T130" s="166"/>
      <c r="U130" s="166"/>
      <c r="V130" s="166"/>
      <c r="W130" s="166"/>
      <c r="X130" s="166"/>
      <c r="Y130" s="166"/>
      <c r="Z130" s="166"/>
    </row>
    <row r="131" spans="1:26" ht="12.75" customHeight="1">
      <c r="A131" s="20"/>
      <c r="B131" s="21"/>
      <c r="C131" s="21"/>
      <c r="D131" s="21"/>
      <c r="E131" s="21"/>
      <c r="F131" s="21"/>
      <c r="G131" s="21"/>
      <c r="H131" s="21"/>
      <c r="I131" s="21"/>
      <c r="J131" s="21"/>
      <c r="K131" s="21"/>
      <c r="L131" s="21"/>
      <c r="M131" s="21"/>
      <c r="N131" s="21"/>
      <c r="O131" s="21"/>
      <c r="P131" s="21"/>
      <c r="Q131" s="21"/>
      <c r="R131" s="21"/>
      <c r="S131" s="79"/>
      <c r="T131" s="166"/>
      <c r="U131" s="166"/>
      <c r="V131" s="166"/>
      <c r="W131" s="166"/>
      <c r="X131" s="166"/>
      <c r="Y131" s="166"/>
      <c r="Z131" s="166"/>
    </row>
    <row r="132" spans="1:26" ht="12.75" customHeight="1">
      <c r="A132" s="20"/>
      <c r="B132" s="21"/>
      <c r="C132" s="21"/>
      <c r="D132" s="21"/>
      <c r="E132" s="21"/>
      <c r="F132" s="21"/>
      <c r="G132" s="21"/>
      <c r="H132" s="21"/>
      <c r="I132" s="21"/>
      <c r="J132" s="21"/>
      <c r="K132" s="21"/>
      <c r="L132" s="21"/>
      <c r="M132" s="21"/>
      <c r="N132" s="21"/>
      <c r="O132" s="21"/>
      <c r="P132" s="21"/>
      <c r="Q132" s="21"/>
      <c r="R132" s="21"/>
      <c r="S132" s="79"/>
      <c r="T132" s="166"/>
      <c r="U132" s="166"/>
      <c r="V132" s="166"/>
      <c r="W132" s="166"/>
      <c r="X132" s="166"/>
      <c r="Y132" s="166"/>
      <c r="Z132" s="166"/>
    </row>
    <row r="133" spans="1:26" ht="12.75" customHeight="1">
      <c r="A133" s="20"/>
      <c r="B133" s="21"/>
      <c r="C133" s="21"/>
      <c r="D133" s="21"/>
      <c r="E133" s="21"/>
      <c r="F133" s="21"/>
      <c r="G133" s="21"/>
      <c r="H133" s="21"/>
      <c r="I133" s="21"/>
      <c r="J133" s="21"/>
      <c r="K133" s="21"/>
      <c r="L133" s="21"/>
      <c r="M133" s="21"/>
      <c r="N133" s="21"/>
      <c r="O133" s="21"/>
      <c r="P133" s="21"/>
      <c r="Q133" s="21"/>
      <c r="R133" s="21"/>
      <c r="S133" s="79"/>
      <c r="T133" s="166"/>
      <c r="U133" s="166"/>
      <c r="V133" s="166"/>
      <c r="W133" s="166"/>
      <c r="X133" s="166"/>
      <c r="Y133" s="166"/>
      <c r="Z133" s="166"/>
    </row>
    <row r="134" spans="1:26" ht="12.75" customHeight="1">
      <c r="A134" s="20"/>
      <c r="B134" s="21"/>
      <c r="C134" s="21"/>
      <c r="D134" s="21"/>
      <c r="E134" s="21"/>
      <c r="F134" s="21"/>
      <c r="G134" s="21"/>
      <c r="H134" s="21"/>
      <c r="I134" s="21"/>
      <c r="J134" s="21"/>
      <c r="K134" s="21"/>
      <c r="L134" s="21"/>
      <c r="M134" s="21"/>
      <c r="N134" s="21"/>
      <c r="O134" s="21"/>
      <c r="P134" s="21"/>
      <c r="Q134" s="21"/>
      <c r="R134" s="21"/>
      <c r="S134" s="79"/>
      <c r="T134" s="166"/>
      <c r="U134" s="166"/>
      <c r="V134" s="166"/>
      <c r="W134" s="166"/>
      <c r="X134" s="166"/>
      <c r="Y134" s="166"/>
      <c r="Z134" s="166"/>
    </row>
    <row r="135" spans="1:26" ht="12.75" customHeight="1">
      <c r="A135" s="20"/>
      <c r="B135" s="21"/>
      <c r="C135" s="21"/>
      <c r="D135" s="21"/>
      <c r="E135" s="21"/>
      <c r="F135" s="21"/>
      <c r="G135" s="21"/>
      <c r="H135" s="21"/>
      <c r="I135" s="21"/>
      <c r="J135" s="21"/>
      <c r="K135" s="21"/>
      <c r="L135" s="21"/>
      <c r="M135" s="21"/>
      <c r="N135" s="21"/>
      <c r="O135" s="21"/>
      <c r="P135" s="21"/>
      <c r="Q135" s="21"/>
      <c r="R135" s="21"/>
      <c r="S135" s="79"/>
      <c r="T135" s="166"/>
      <c r="U135" s="166"/>
      <c r="V135" s="166"/>
      <c r="W135" s="166"/>
      <c r="X135" s="166"/>
      <c r="Y135" s="166"/>
      <c r="Z135" s="166"/>
    </row>
    <row r="136" spans="1:26" ht="12.75" customHeight="1">
      <c r="A136" s="20"/>
      <c r="B136" s="21"/>
      <c r="C136" s="21"/>
      <c r="D136" s="21"/>
      <c r="E136" s="21"/>
      <c r="F136" s="21"/>
      <c r="G136" s="21"/>
      <c r="H136" s="21"/>
      <c r="I136" s="21"/>
      <c r="J136" s="21"/>
      <c r="K136" s="21"/>
      <c r="L136" s="21"/>
      <c r="M136" s="21"/>
      <c r="N136" s="21"/>
      <c r="O136" s="21"/>
      <c r="P136" s="21"/>
      <c r="Q136" s="21"/>
      <c r="R136" s="21"/>
      <c r="S136" s="79"/>
      <c r="T136" s="166"/>
      <c r="U136" s="166"/>
      <c r="V136" s="166"/>
      <c r="W136" s="166"/>
      <c r="X136" s="166"/>
      <c r="Y136" s="166"/>
      <c r="Z136" s="166"/>
    </row>
    <row r="137" spans="1:26" ht="12.75" customHeight="1">
      <c r="A137" s="20"/>
      <c r="B137" s="21"/>
      <c r="C137" s="21"/>
      <c r="D137" s="21"/>
      <c r="E137" s="21"/>
      <c r="F137" s="21"/>
      <c r="G137" s="21"/>
      <c r="H137" s="21"/>
      <c r="I137" s="21"/>
      <c r="J137" s="21"/>
      <c r="K137" s="21"/>
      <c r="L137" s="21"/>
      <c r="M137" s="21"/>
      <c r="N137" s="21"/>
      <c r="O137" s="21"/>
      <c r="P137" s="21"/>
      <c r="Q137" s="21"/>
      <c r="R137" s="21"/>
      <c r="S137" s="79"/>
      <c r="T137" s="166"/>
      <c r="U137" s="166"/>
      <c r="V137" s="166"/>
      <c r="W137" s="166"/>
      <c r="X137" s="166"/>
      <c r="Y137" s="166"/>
      <c r="Z137" s="166"/>
    </row>
    <row r="138" spans="1:26" ht="12.75" customHeight="1">
      <c r="A138" s="20"/>
      <c r="B138" s="21"/>
      <c r="C138" s="21"/>
      <c r="D138" s="21"/>
      <c r="E138" s="21"/>
      <c r="F138" s="21"/>
      <c r="G138" s="21"/>
      <c r="H138" s="21"/>
      <c r="I138" s="21"/>
      <c r="J138" s="21"/>
      <c r="K138" s="21"/>
      <c r="L138" s="21"/>
      <c r="M138" s="21"/>
      <c r="N138" s="21"/>
      <c r="O138" s="21"/>
      <c r="P138" s="21"/>
      <c r="Q138" s="21"/>
      <c r="R138" s="21"/>
      <c r="S138" s="79"/>
      <c r="T138" s="166"/>
      <c r="U138" s="166"/>
      <c r="V138" s="166"/>
      <c r="W138" s="166"/>
      <c r="X138" s="166"/>
      <c r="Y138" s="166"/>
      <c r="Z138" s="166"/>
    </row>
    <row r="139" spans="1:26" ht="12.75" customHeight="1">
      <c r="A139" s="20"/>
      <c r="B139" s="21"/>
      <c r="C139" s="21"/>
      <c r="D139" s="21"/>
      <c r="E139" s="21"/>
      <c r="F139" s="21"/>
      <c r="G139" s="21"/>
      <c r="H139" s="21"/>
      <c r="I139" s="21"/>
      <c r="J139" s="21"/>
      <c r="K139" s="21"/>
      <c r="L139" s="21"/>
      <c r="M139" s="21"/>
      <c r="N139" s="21"/>
      <c r="O139" s="21"/>
      <c r="P139" s="21"/>
      <c r="Q139" s="21"/>
      <c r="R139" s="21"/>
      <c r="S139" s="79"/>
      <c r="T139" s="166"/>
      <c r="U139" s="166"/>
      <c r="V139" s="166"/>
      <c r="W139" s="166"/>
      <c r="X139" s="166"/>
      <c r="Y139" s="166"/>
      <c r="Z139" s="166"/>
    </row>
    <row r="140" spans="1:26" ht="12.75" customHeight="1">
      <c r="A140" s="20"/>
      <c r="B140" s="21"/>
      <c r="C140" s="21"/>
      <c r="D140" s="21"/>
      <c r="E140" s="21"/>
      <c r="F140" s="21"/>
      <c r="G140" s="21"/>
      <c r="H140" s="21"/>
      <c r="I140" s="21"/>
      <c r="J140" s="21"/>
      <c r="K140" s="21"/>
      <c r="L140" s="21"/>
      <c r="M140" s="21"/>
      <c r="N140" s="21"/>
      <c r="O140" s="21"/>
      <c r="P140" s="21"/>
      <c r="Q140" s="21"/>
      <c r="R140" s="21"/>
      <c r="S140" s="79"/>
      <c r="T140" s="166"/>
      <c r="U140" s="166"/>
      <c r="V140" s="166"/>
      <c r="W140" s="166"/>
      <c r="X140" s="166"/>
      <c r="Y140" s="166"/>
      <c r="Z140" s="166"/>
    </row>
    <row r="141" spans="1:26" ht="12.75" customHeight="1">
      <c r="A141" s="20"/>
      <c r="B141" s="21"/>
      <c r="C141" s="21"/>
      <c r="D141" s="21"/>
      <c r="E141" s="21"/>
      <c r="F141" s="21"/>
      <c r="G141" s="21"/>
      <c r="H141" s="21"/>
      <c r="I141" s="21"/>
      <c r="J141" s="21"/>
      <c r="K141" s="21"/>
      <c r="L141" s="21"/>
      <c r="M141" s="21"/>
      <c r="N141" s="21"/>
      <c r="O141" s="21"/>
      <c r="P141" s="21"/>
      <c r="Q141" s="21"/>
      <c r="R141" s="21"/>
      <c r="S141" s="79"/>
      <c r="T141" s="166"/>
      <c r="U141" s="166"/>
      <c r="V141" s="166"/>
      <c r="W141" s="166"/>
      <c r="X141" s="166"/>
      <c r="Y141" s="166"/>
      <c r="Z141" s="166"/>
    </row>
    <row r="142" spans="1:26" ht="12.75" customHeight="1">
      <c r="A142" s="20"/>
      <c r="B142" s="21"/>
      <c r="C142" s="21"/>
      <c r="D142" s="21"/>
      <c r="E142" s="21"/>
      <c r="F142" s="21"/>
      <c r="G142" s="21"/>
      <c r="H142" s="21"/>
      <c r="I142" s="21"/>
      <c r="J142" s="21"/>
      <c r="K142" s="21"/>
      <c r="L142" s="21"/>
      <c r="M142" s="21"/>
      <c r="N142" s="21"/>
      <c r="O142" s="21"/>
      <c r="P142" s="21"/>
      <c r="Q142" s="21"/>
      <c r="R142" s="21"/>
      <c r="S142" s="79"/>
      <c r="T142" s="166"/>
      <c r="U142" s="166"/>
      <c r="V142" s="166"/>
      <c r="W142" s="166"/>
      <c r="X142" s="166"/>
      <c r="Y142" s="166"/>
      <c r="Z142" s="166"/>
    </row>
    <row r="143" spans="1:26" ht="12.75" customHeight="1">
      <c r="A143" s="20"/>
      <c r="B143" s="21"/>
      <c r="C143" s="21"/>
      <c r="D143" s="21"/>
      <c r="E143" s="21"/>
      <c r="F143" s="21"/>
      <c r="G143" s="21"/>
      <c r="H143" s="21"/>
      <c r="I143" s="21"/>
      <c r="J143" s="21"/>
      <c r="K143" s="21"/>
      <c r="L143" s="21"/>
      <c r="M143" s="21"/>
      <c r="N143" s="21"/>
      <c r="O143" s="21"/>
      <c r="P143" s="21"/>
      <c r="Q143" s="21"/>
      <c r="R143" s="21"/>
      <c r="S143" s="79"/>
      <c r="T143" s="166"/>
      <c r="U143" s="166"/>
      <c r="V143" s="166"/>
      <c r="W143" s="166"/>
      <c r="X143" s="166"/>
      <c r="Y143" s="166"/>
      <c r="Z143" s="166"/>
    </row>
    <row r="144" spans="1:26" ht="12.75" customHeight="1">
      <c r="A144" s="20"/>
      <c r="B144" s="21"/>
      <c r="C144" s="21"/>
      <c r="D144" s="21"/>
      <c r="E144" s="21"/>
      <c r="F144" s="21"/>
      <c r="G144" s="21"/>
      <c r="H144" s="21"/>
      <c r="I144" s="21"/>
      <c r="J144" s="21"/>
      <c r="K144" s="21"/>
      <c r="L144" s="21"/>
      <c r="M144" s="21"/>
      <c r="N144" s="21"/>
      <c r="O144" s="21"/>
      <c r="P144" s="21"/>
      <c r="Q144" s="21"/>
      <c r="R144" s="21"/>
      <c r="S144" s="79"/>
      <c r="T144" s="166"/>
      <c r="U144" s="166"/>
      <c r="V144" s="166"/>
      <c r="W144" s="166"/>
      <c r="X144" s="166"/>
      <c r="Y144" s="166"/>
      <c r="Z144" s="166"/>
    </row>
    <row r="145" spans="1:26" ht="12.75" customHeight="1">
      <c r="A145" s="20"/>
      <c r="B145" s="21"/>
      <c r="C145" s="21"/>
      <c r="D145" s="21"/>
      <c r="E145" s="21"/>
      <c r="F145" s="21"/>
      <c r="G145" s="21"/>
      <c r="H145" s="21"/>
      <c r="I145" s="21"/>
      <c r="J145" s="21"/>
      <c r="K145" s="21"/>
      <c r="L145" s="21"/>
      <c r="M145" s="21"/>
      <c r="N145" s="21"/>
      <c r="O145" s="21"/>
      <c r="P145" s="21"/>
      <c r="Q145" s="21"/>
      <c r="R145" s="21"/>
      <c r="S145" s="79"/>
      <c r="T145" s="166"/>
      <c r="U145" s="166"/>
      <c r="V145" s="166"/>
      <c r="W145" s="166"/>
      <c r="X145" s="166"/>
      <c r="Y145" s="166"/>
      <c r="Z145" s="166"/>
    </row>
    <row r="146" spans="1:26" ht="12.75" customHeight="1">
      <c r="A146" s="20"/>
      <c r="B146" s="21"/>
      <c r="C146" s="21"/>
      <c r="D146" s="21"/>
      <c r="E146" s="21"/>
      <c r="F146" s="21"/>
      <c r="G146" s="21"/>
      <c r="H146" s="21"/>
      <c r="I146" s="21"/>
      <c r="J146" s="21"/>
      <c r="K146" s="21"/>
      <c r="L146" s="21"/>
      <c r="M146" s="21"/>
      <c r="N146" s="21"/>
      <c r="O146" s="21"/>
      <c r="P146" s="21"/>
      <c r="Q146" s="21"/>
      <c r="R146" s="21"/>
      <c r="S146" s="79"/>
      <c r="T146" s="166"/>
      <c r="U146" s="166"/>
      <c r="V146" s="166"/>
      <c r="W146" s="166"/>
      <c r="X146" s="166"/>
      <c r="Y146" s="166"/>
      <c r="Z146" s="166"/>
    </row>
    <row r="147" spans="1:26" ht="12.75" customHeight="1">
      <c r="A147" s="20"/>
      <c r="B147" s="21"/>
      <c r="C147" s="21"/>
      <c r="D147" s="21"/>
      <c r="E147" s="21"/>
      <c r="F147" s="21"/>
      <c r="G147" s="21"/>
      <c r="H147" s="21"/>
      <c r="I147" s="21"/>
      <c r="J147" s="21"/>
      <c r="K147" s="21"/>
      <c r="L147" s="21"/>
      <c r="M147" s="21"/>
      <c r="N147" s="21"/>
      <c r="O147" s="21"/>
      <c r="P147" s="21"/>
      <c r="Q147" s="21"/>
      <c r="R147" s="21"/>
      <c r="S147" s="79"/>
      <c r="T147" s="166"/>
      <c r="U147" s="166"/>
      <c r="V147" s="166"/>
      <c r="W147" s="166"/>
      <c r="X147" s="166"/>
      <c r="Y147" s="166"/>
      <c r="Z147" s="166"/>
    </row>
    <row r="148" spans="1:26" ht="12.75" customHeight="1">
      <c r="A148" s="20"/>
      <c r="B148" s="21"/>
      <c r="C148" s="21"/>
      <c r="D148" s="21"/>
      <c r="E148" s="21"/>
      <c r="F148" s="21"/>
      <c r="G148" s="21"/>
      <c r="H148" s="21"/>
      <c r="I148" s="21"/>
      <c r="J148" s="21"/>
      <c r="K148" s="21"/>
      <c r="L148" s="21"/>
      <c r="M148" s="21"/>
      <c r="N148" s="21"/>
      <c r="O148" s="21"/>
      <c r="P148" s="21"/>
      <c r="Q148" s="21"/>
      <c r="R148" s="21"/>
      <c r="S148" s="79"/>
      <c r="T148" s="166"/>
      <c r="U148" s="166"/>
      <c r="V148" s="166"/>
      <c r="W148" s="166"/>
      <c r="X148" s="166"/>
      <c r="Y148" s="166"/>
      <c r="Z148" s="166"/>
    </row>
    <row r="149" spans="1:26" ht="12.75" customHeight="1">
      <c r="A149" s="20"/>
      <c r="B149" s="21"/>
      <c r="C149" s="21"/>
      <c r="D149" s="21"/>
      <c r="E149" s="21"/>
      <c r="F149" s="21"/>
      <c r="G149" s="21"/>
      <c r="H149" s="21"/>
      <c r="I149" s="21"/>
      <c r="J149" s="21"/>
      <c r="K149" s="21"/>
      <c r="L149" s="21"/>
      <c r="M149" s="21"/>
      <c r="N149" s="21"/>
      <c r="O149" s="21"/>
      <c r="P149" s="21"/>
      <c r="Q149" s="21"/>
      <c r="R149" s="21"/>
      <c r="S149" s="79"/>
      <c r="T149" s="166"/>
      <c r="U149" s="166"/>
      <c r="V149" s="166"/>
      <c r="W149" s="166"/>
      <c r="X149" s="166"/>
      <c r="Y149" s="166"/>
      <c r="Z149" s="166"/>
    </row>
    <row r="150" spans="1:26" ht="12.75" customHeight="1">
      <c r="A150" s="20"/>
      <c r="B150" s="21"/>
      <c r="C150" s="21"/>
      <c r="D150" s="21"/>
      <c r="E150" s="21"/>
      <c r="F150" s="21"/>
      <c r="G150" s="21"/>
      <c r="H150" s="21"/>
      <c r="I150" s="21"/>
      <c r="J150" s="21"/>
      <c r="K150" s="21"/>
      <c r="L150" s="21"/>
      <c r="M150" s="21"/>
      <c r="N150" s="21"/>
      <c r="O150" s="21"/>
      <c r="P150" s="21"/>
      <c r="Q150" s="21"/>
      <c r="R150" s="21"/>
      <c r="S150" s="79"/>
      <c r="T150" s="166"/>
      <c r="U150" s="166"/>
      <c r="V150" s="166"/>
      <c r="W150" s="166"/>
      <c r="X150" s="166"/>
      <c r="Y150" s="166"/>
      <c r="Z150" s="166"/>
    </row>
    <row r="151" spans="1:26" ht="12.75" customHeight="1">
      <c r="A151" s="20"/>
      <c r="B151" s="21"/>
      <c r="C151" s="21"/>
      <c r="D151" s="21"/>
      <c r="E151" s="21"/>
      <c r="F151" s="21"/>
      <c r="G151" s="21"/>
      <c r="H151" s="21"/>
      <c r="I151" s="21"/>
      <c r="J151" s="21"/>
      <c r="K151" s="21"/>
      <c r="L151" s="21"/>
      <c r="M151" s="21"/>
      <c r="N151" s="21"/>
      <c r="O151" s="21"/>
      <c r="P151" s="21"/>
      <c r="Q151" s="21"/>
      <c r="R151" s="21"/>
      <c r="S151" s="79"/>
      <c r="T151" s="166"/>
      <c r="U151" s="166"/>
      <c r="V151" s="166"/>
      <c r="W151" s="166"/>
      <c r="X151" s="166"/>
      <c r="Y151" s="166"/>
      <c r="Z151" s="166"/>
    </row>
    <row r="152" spans="1:26" ht="12.75" customHeight="1">
      <c r="A152" s="20"/>
      <c r="B152" s="21"/>
      <c r="C152" s="21"/>
      <c r="D152" s="21"/>
      <c r="E152" s="21"/>
      <c r="F152" s="21"/>
      <c r="G152" s="21"/>
      <c r="H152" s="21"/>
      <c r="I152" s="21"/>
      <c r="J152" s="21"/>
      <c r="K152" s="21"/>
      <c r="L152" s="21"/>
      <c r="M152" s="21"/>
      <c r="N152" s="21"/>
      <c r="O152" s="21"/>
      <c r="P152" s="21"/>
      <c r="Q152" s="21"/>
      <c r="R152" s="21"/>
      <c r="S152" s="79"/>
      <c r="T152" s="166"/>
      <c r="U152" s="166"/>
      <c r="V152" s="166"/>
      <c r="W152" s="166"/>
      <c r="X152" s="166"/>
      <c r="Y152" s="166"/>
      <c r="Z152" s="166"/>
    </row>
    <row r="153" spans="1:26" ht="12.75" customHeight="1">
      <c r="A153" s="20"/>
      <c r="B153" s="21"/>
      <c r="C153" s="21"/>
      <c r="D153" s="21"/>
      <c r="E153" s="21"/>
      <c r="F153" s="21"/>
      <c r="G153" s="21"/>
      <c r="H153" s="21"/>
      <c r="I153" s="21"/>
      <c r="J153" s="21"/>
      <c r="K153" s="21"/>
      <c r="L153" s="21"/>
      <c r="M153" s="21"/>
      <c r="N153" s="21"/>
      <c r="O153" s="21"/>
      <c r="P153" s="21"/>
      <c r="Q153" s="21"/>
      <c r="R153" s="21"/>
      <c r="S153" s="79"/>
      <c r="T153" s="166"/>
      <c r="U153" s="166"/>
      <c r="V153" s="166"/>
      <c r="W153" s="166"/>
      <c r="X153" s="166"/>
      <c r="Y153" s="166"/>
      <c r="Z153" s="166"/>
    </row>
    <row r="154" spans="1:26" ht="12.75" customHeight="1">
      <c r="A154" s="20"/>
      <c r="B154" s="21"/>
      <c r="C154" s="21"/>
      <c r="D154" s="21"/>
      <c r="E154" s="21"/>
      <c r="F154" s="21"/>
      <c r="G154" s="21"/>
      <c r="H154" s="21"/>
      <c r="I154" s="21"/>
      <c r="J154" s="21"/>
      <c r="K154" s="21"/>
      <c r="L154" s="21"/>
      <c r="M154" s="21"/>
      <c r="N154" s="21"/>
      <c r="O154" s="21"/>
      <c r="P154" s="21"/>
      <c r="Q154" s="21"/>
      <c r="R154" s="21"/>
      <c r="S154" s="79"/>
      <c r="T154" s="166"/>
      <c r="U154" s="166"/>
      <c r="V154" s="166"/>
      <c r="W154" s="166"/>
      <c r="X154" s="166"/>
      <c r="Y154" s="166"/>
      <c r="Z154" s="166"/>
    </row>
    <row r="155" spans="1:26" ht="12.75" customHeight="1">
      <c r="A155" s="20"/>
      <c r="B155" s="21"/>
      <c r="C155" s="21"/>
      <c r="D155" s="21"/>
      <c r="E155" s="21"/>
      <c r="F155" s="21"/>
      <c r="G155" s="21"/>
      <c r="H155" s="21"/>
      <c r="I155" s="21"/>
      <c r="J155" s="21"/>
      <c r="K155" s="21"/>
      <c r="L155" s="21"/>
      <c r="M155" s="21"/>
      <c r="N155" s="21"/>
      <c r="O155" s="21"/>
      <c r="P155" s="21"/>
      <c r="Q155" s="21"/>
      <c r="R155" s="21"/>
      <c r="S155" s="79"/>
      <c r="T155" s="166"/>
      <c r="U155" s="166"/>
      <c r="V155" s="166"/>
      <c r="W155" s="166"/>
      <c r="X155" s="166"/>
      <c r="Y155" s="166"/>
      <c r="Z155" s="166"/>
    </row>
    <row r="156" spans="1:26" ht="12.75" customHeight="1">
      <c r="A156" s="20"/>
      <c r="B156" s="21"/>
      <c r="C156" s="21"/>
      <c r="D156" s="21"/>
      <c r="E156" s="21"/>
      <c r="F156" s="21"/>
      <c r="G156" s="21"/>
      <c r="H156" s="21"/>
      <c r="I156" s="21"/>
      <c r="J156" s="21"/>
      <c r="K156" s="21"/>
      <c r="L156" s="21"/>
      <c r="M156" s="21"/>
      <c r="N156" s="21"/>
      <c r="O156" s="21"/>
      <c r="P156" s="21"/>
      <c r="Q156" s="21"/>
      <c r="R156" s="21"/>
      <c r="S156" s="79"/>
      <c r="T156" s="166"/>
      <c r="U156" s="166"/>
      <c r="V156" s="166"/>
      <c r="W156" s="166"/>
      <c r="X156" s="166"/>
      <c r="Y156" s="166"/>
      <c r="Z156" s="166"/>
    </row>
    <row r="157" spans="1:26" ht="12.75" customHeight="1">
      <c r="A157" s="20"/>
      <c r="B157" s="21"/>
      <c r="C157" s="21"/>
      <c r="D157" s="21"/>
      <c r="E157" s="21"/>
      <c r="F157" s="21"/>
      <c r="G157" s="21"/>
      <c r="H157" s="21"/>
      <c r="I157" s="21"/>
      <c r="J157" s="21"/>
      <c r="K157" s="21"/>
      <c r="L157" s="21"/>
      <c r="M157" s="21"/>
      <c r="N157" s="21"/>
      <c r="O157" s="21"/>
      <c r="P157" s="21"/>
      <c r="Q157" s="21"/>
      <c r="R157" s="21"/>
      <c r="S157" s="79"/>
      <c r="T157" s="166"/>
      <c r="U157" s="166"/>
      <c r="V157" s="166"/>
      <c r="W157" s="166"/>
      <c r="X157" s="166"/>
      <c r="Y157" s="166"/>
      <c r="Z157" s="166"/>
    </row>
    <row r="158" spans="1:26" ht="12.75" customHeight="1">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spans="1:26" ht="12.75" customHeight="1">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spans="1:26" ht="12.75" customHeight="1">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spans="1:26" ht="12.75" customHeight="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spans="1:26" ht="12.75" customHeight="1">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spans="1:26" ht="12.75" customHeight="1">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spans="1:26" ht="12.75" customHeight="1">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spans="1:26" ht="12.75" customHeight="1">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spans="1:26" ht="12.75" customHeight="1">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spans="1:26" ht="12.75" customHeight="1">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spans="1:26" ht="12.75" customHeight="1">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spans="1:26" ht="12.75" customHeight="1">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spans="1:26" ht="12.75" customHeight="1">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spans="1:26" ht="12.75" customHeight="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spans="1:26" ht="12.75" customHeight="1">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spans="1:26" ht="12.75" customHeight="1">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spans="1:26" ht="12.75" customHeight="1">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spans="1:26" ht="12.75" customHeight="1">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spans="1:26" ht="12.75" customHeight="1">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spans="1:26" ht="12.75" customHeight="1">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spans="1:26" ht="12.75" customHeight="1">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spans="1:26" ht="12.7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spans="1:26" ht="12.75" customHeight="1">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spans="1:26" ht="12.7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spans="1:26" ht="12.75" customHeight="1">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spans="1:26" ht="12.75" customHeight="1">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spans="1:26" ht="12.75" customHeight="1">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spans="1:26" ht="12.7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spans="1:26" ht="12.75" customHeight="1">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spans="1:26" ht="12.75" customHeight="1">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spans="1:26" ht="12.75" customHeight="1">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spans="1:26" ht="12.75" customHeight="1">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spans="1:26" ht="12.75" customHeight="1">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spans="1:26" ht="12.75" customHeight="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spans="1:26" ht="12.75" customHeight="1">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spans="1:26" ht="12.7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spans="1:26" ht="12.75" customHeight="1">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spans="1:26" ht="12.7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spans="1:26" ht="12.75" customHeight="1">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spans="1:26" ht="12.7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spans="1:26" ht="12.75" customHeight="1">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spans="1:26" ht="12.7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spans="1:26" ht="12.75" customHeight="1">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spans="1:26" ht="12.75" customHeight="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spans="1:26" ht="12.75" customHeight="1">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spans="1:26" ht="12.7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spans="1:26" ht="12.75" customHeight="1">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spans="1:26" ht="12.7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spans="1:26" ht="12.75" customHeight="1">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spans="1:26" ht="12.7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spans="1:26" ht="12.75" customHeight="1">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spans="1:26" ht="12.75" customHeight="1">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spans="1:26" ht="12.75" customHeight="1">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spans="1:26" ht="12.7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spans="1:26" ht="12.75" customHeight="1">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spans="1:26" ht="12.7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spans="1:26" ht="12.75" customHeight="1">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spans="1:26" ht="12.7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spans="1:26" ht="12.75" customHeight="1">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spans="1:26" ht="12.7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spans="1:26" ht="12.75" customHeight="1">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spans="1:26" ht="12.7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spans="1:26" ht="12.75" customHeight="1">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spans="1:26" ht="12.7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spans="1:26" ht="12.75" customHeight="1">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spans="1:26" ht="12.7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spans="1:26" ht="12.7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spans="1:26" ht="12.75" customHeight="1">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spans="1:26" ht="12.7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spans="1:26" ht="12.75" customHeight="1">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spans="1:26" ht="12.7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spans="1:26" ht="12.7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spans="1:26" ht="12.75" customHeight="1">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spans="1:26" ht="12.7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spans="1:26" ht="12.75" customHeight="1">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spans="1:26" ht="12.75" customHeight="1">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spans="1:26" ht="12.7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spans="1:26" ht="12.75" customHeight="1">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spans="1:26" ht="12.7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spans="1:26" ht="12.75" customHeight="1">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spans="1:26" ht="12.75" customHeight="1">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spans="1:26" ht="12.7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spans="1:26" ht="12.75" customHeight="1">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spans="1:26" ht="12.7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spans="1:26" ht="12.75" customHeight="1">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spans="1:26" ht="12.75" customHeight="1">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spans="1:26" ht="12.75" customHeight="1">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spans="1:26" ht="12.75" customHeight="1">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spans="1:26" ht="12.75" customHeight="1">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spans="1:26" ht="12.7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spans="1:26" ht="12.75" customHeight="1">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spans="1:26" ht="12.7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spans="1:26" ht="12.75" customHeight="1">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spans="1:26" ht="12.7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spans="1:26" ht="12.75" customHeight="1">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spans="1:26" ht="12.7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spans="1:26" ht="12.75" customHeight="1">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spans="1:26" ht="12.75" customHeight="1">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spans="1:26" ht="12.75" customHeight="1">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spans="1:26" ht="12.75" customHeight="1">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spans="1:26" ht="12.75" customHeight="1">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spans="1:26" ht="12.75" customHeight="1">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spans="1:26" ht="12.7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spans="1:26" ht="12.75" customHeight="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spans="1:26" ht="12.7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spans="1:26" ht="12.75" customHeight="1">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spans="1:26" ht="12.75" customHeight="1">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spans="1:26" ht="12.75" customHeight="1">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spans="1:26" ht="12.75" customHeight="1">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spans="1:26" ht="12.75" customHeight="1">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spans="1:26" ht="12.75" customHeight="1">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spans="1:26" ht="12.75" customHeight="1">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spans="1:26" ht="12.75" customHeight="1">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spans="1:26" ht="12.75" customHeight="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spans="1:26" ht="12.75" customHeight="1">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spans="1:26" ht="12.75" customHeight="1">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spans="1:26" ht="12.7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spans="1:26" ht="12.75" customHeight="1">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spans="1:26" ht="12.75" customHeight="1">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spans="1:26" ht="12.75" customHeight="1">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spans="1:26" ht="12.75" customHeight="1">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spans="1:26" ht="12.75" customHeight="1">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spans="1:26" ht="12.75" customHeight="1">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spans="1:26" ht="12.75" customHeight="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spans="1:26" ht="12.75" customHeight="1">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spans="1:26" ht="12.75" customHeight="1">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spans="1:26" ht="12.75" customHeight="1">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spans="1:26" ht="12.75" customHeight="1">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spans="1:26" ht="12.75" customHeight="1">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spans="1:26" ht="12.75" customHeight="1">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spans="1:26" ht="12.75" customHeight="1">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spans="1:26" ht="12.75" customHeight="1">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spans="1:26" ht="12.75" customHeight="1">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spans="1:26" ht="12.75" customHeight="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spans="1:26" ht="12.75" customHeight="1">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spans="1:26" ht="12.75" customHeight="1">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spans="1:26" ht="12.75" customHeight="1">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spans="1:26" ht="12.75" customHeight="1">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spans="1:26" ht="12.75" customHeight="1">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spans="1:26" ht="12.7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spans="1:26" ht="12.75" customHeight="1">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spans="1:26" ht="12.7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spans="1:26" ht="12.75" customHeight="1">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spans="1:26" ht="12.75" customHeight="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spans="1:26" ht="12.75" customHeight="1">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spans="1:26" ht="12.7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spans="1:26" ht="12.75" customHeight="1">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spans="1:26" ht="12.75" customHeight="1">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spans="1:26" ht="12.7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spans="1:26" ht="12.75" customHeight="1">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spans="1:26" ht="12.75" customHeight="1">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spans="1:26" ht="12.75" customHeight="1">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spans="1:26" ht="12.75" customHeight="1">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spans="1:26" ht="12.75" customHeight="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spans="1:26" ht="12.75" customHeight="1">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spans="1:26" ht="12.7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spans="1:26" ht="12.7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spans="1:26" ht="12.75" customHeight="1">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spans="1:26" ht="12.7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spans="1:26" ht="12.75" customHeight="1">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spans="1:26" ht="12.75" customHeight="1">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spans="1:26" ht="12.75" customHeight="1">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spans="1:26" ht="12.75" customHeight="1">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spans="1:26" ht="12.75" customHeight="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spans="1:26" ht="12.75" customHeight="1">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spans="1:26" ht="12.75" customHeight="1">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spans="1:26" ht="12.75" customHeight="1">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spans="1:26" ht="12.75" customHeight="1">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spans="1:26" ht="12.75" customHeight="1">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spans="1:26" ht="12.75" customHeight="1">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spans="1:26" ht="12.75" customHeight="1">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spans="1:26" ht="12.7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spans="1:26" ht="12.75" customHeight="1">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spans="1:26" ht="12.7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spans="1:26" ht="12.75" customHeight="1">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spans="1:26" ht="12.7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spans="1:26" ht="12.7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spans="1:26" ht="12.7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spans="1:26" ht="12.7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spans="1:26" ht="12.7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spans="1:26" ht="12.7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spans="1:26" ht="12.7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spans="1:26" ht="12.7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spans="1:26" ht="12.7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spans="1:26" ht="12.7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spans="1:26" ht="12.7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spans="1:26" ht="12.7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spans="1:26" ht="12.7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spans="1:26" ht="12.7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spans="1:26" ht="12.7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spans="1:26" ht="12.7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spans="1:26" ht="12.7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spans="1:26" ht="12.7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spans="1:26" ht="12.7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spans="1:26" ht="12.7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spans="1:26" ht="12.7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spans="1:26" ht="12.7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spans="1:26" ht="12.7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spans="1:26" ht="12.7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spans="1:26" ht="12.7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spans="1:26" ht="12.7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spans="1:26" ht="12.7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spans="1:26" ht="12.7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spans="1:26" ht="12.7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spans="1:26" ht="12.7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spans="1:26" ht="12.7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spans="1:26" ht="12.7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spans="1:26" ht="12.7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spans="1:26" ht="12.7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spans="1:26" ht="12.7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spans="1:26" ht="12.7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spans="1:26" ht="12.7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spans="1:26" ht="12.7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spans="1:26" ht="12.7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spans="1:26" ht="12.7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spans="1:26" ht="12.7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spans="1:26" ht="12.7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spans="1:26" ht="12.7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spans="1:26" ht="12.7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spans="1:26" ht="12.7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spans="1:26" ht="12.7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spans="1:26" ht="12.7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spans="1:26" ht="12.7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spans="1:26" ht="12.7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spans="1:26" ht="12.7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spans="1:26" ht="12.7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spans="1:26" ht="12.7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spans="1:26" ht="12.7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spans="1:26" ht="12.7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spans="1:26" ht="12.7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spans="1:26" ht="12.7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spans="1:26" ht="12.7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spans="1:26" ht="12.7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spans="1:26" ht="12.7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spans="1:26" ht="12.7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spans="1:26" ht="12.7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spans="1:26" ht="12.7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spans="1:26" ht="12.7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spans="1:26" ht="12.7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spans="1:26" ht="12.7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spans="1:26" ht="12.7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spans="1:26" ht="12.7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spans="1:26" ht="12.7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spans="1:26" ht="12.7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spans="1:26" ht="12.7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spans="1:26" ht="12.7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spans="1:26" ht="12.7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spans="1:26" ht="12.7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spans="1:26" ht="12.7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spans="1:26" ht="12.7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spans="1:26" ht="12.7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spans="1:26" ht="12.7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spans="1:26" ht="12.7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spans="1:26" ht="12.7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spans="1:26" ht="12.7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spans="1:26" ht="12.7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spans="1:26" ht="12.7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spans="1:26" ht="12.7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spans="1:26" ht="12.7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spans="1:26" ht="12.7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spans="1:26" ht="12.7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spans="1:26" ht="12.7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spans="1:26" ht="12.7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spans="1:26" ht="12.7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spans="1:26" ht="12.7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spans="1:26" ht="12.7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spans="1:26" ht="12.7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spans="1:26" ht="12.7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spans="1:26" ht="12.7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spans="1:26" ht="12.7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spans="1:26" ht="12.7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spans="1:26" ht="12.7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spans="1:26" ht="12.7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spans="1:26" ht="12.7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spans="1:26" ht="12.7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spans="1:26" ht="12.7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spans="1:26" ht="12.7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spans="1:26" ht="12.7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spans="1:26" ht="12.7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spans="1:26" ht="12.7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spans="1:26" ht="12.7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spans="1:26" ht="12.7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spans="1:26" ht="12.7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spans="1:26" ht="12.7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spans="1:26" ht="12.7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spans="1:26" ht="12.7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spans="1:26" ht="12.7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spans="1:26" ht="12.7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spans="1:26" ht="12.7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spans="1:26" ht="12.7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spans="1:26" ht="12.7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spans="1:26" ht="12.7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spans="1:26" ht="12.7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spans="1:26" ht="12.7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spans="1:26" ht="12.7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spans="1:26" ht="12.7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spans="1:26" ht="12.7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spans="1:26" ht="12.7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spans="1:26" ht="12.7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spans="1:26" ht="12.7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spans="1:26" ht="12.7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spans="1:26" ht="12.7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spans="1:26" ht="12.7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spans="1:26" ht="12.7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spans="1:26" ht="12.7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spans="1:26" ht="12.7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spans="1:26" ht="12.7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spans="1:26" ht="12.7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spans="1:26" ht="12.7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spans="1:26" ht="12.7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spans="1:26" ht="12.7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spans="1:26" ht="12.7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spans="1:26" ht="12.7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spans="1:26" ht="12.7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spans="1:26" ht="12.7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spans="1:26" ht="12.7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spans="1:26" ht="12.7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spans="1:26" ht="12.7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spans="1:26" ht="12.7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spans="1:26" ht="12.7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spans="1:26" ht="12.7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spans="1:26" ht="12.7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spans="1:26" ht="12.7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spans="1:26" ht="12.7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spans="1:26" ht="12.7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spans="1:26" ht="12.7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spans="1:26" ht="12.7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spans="1:26" ht="12.7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spans="1:26" ht="12.7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spans="1:26" ht="12.7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spans="1:26" ht="12.7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spans="1:26" ht="12.7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spans="1:26" ht="12.7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spans="1:26" ht="12.7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spans="1:26" ht="12.7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spans="1:26" ht="12.7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spans="1:26" ht="12.7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spans="1:26" ht="12.7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spans="1:26" ht="12.7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spans="1:26" ht="12.7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spans="1:26" ht="12.7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spans="1:26" ht="12.7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spans="1:26" ht="12.7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spans="1:26" ht="12.7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spans="1:26" ht="12.7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spans="1:26" ht="12.7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spans="1:26" ht="12.7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spans="1:26" ht="12.7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spans="1:26" ht="12.7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spans="1:26" ht="12.7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spans="1:26" ht="12.7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spans="1:26" ht="12.7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spans="1:26" ht="12.7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spans="1:26" ht="12.7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spans="1:26" ht="12.7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spans="1:26" ht="12.7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spans="1:26" ht="12.7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spans="1:26" ht="12.7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spans="1:26" ht="12.7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spans="1:26" ht="12.7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spans="1:26" ht="12.7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spans="1:26" ht="12.7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spans="1:26" ht="12.7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spans="1:26" ht="12.7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spans="1:26" ht="12.7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spans="1:26" ht="12.7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spans="1:26" ht="12.7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spans="1:26" ht="12.7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spans="1:26" ht="12.7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spans="1:26" ht="12.7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spans="1:26" ht="12.7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spans="1:26" ht="12.7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spans="1:26" ht="12.7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spans="1:26" ht="12.7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spans="1:26" ht="12.7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spans="1:26" ht="12.75" customHeight="1">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spans="1:26" ht="12.75" customHeight="1">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spans="1:26" ht="12.75" customHeight="1">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spans="1:26" ht="12.75" customHeight="1">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spans="1:26" ht="12.75" customHeight="1">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spans="1:26" ht="12.75" customHeight="1">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spans="1:26" ht="12.75" customHeight="1">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spans="1:26" ht="12.75" customHeight="1">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spans="1:26" ht="12.75" customHeight="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spans="1:26" ht="12.75" customHeight="1">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spans="1:26" ht="12.75" customHeight="1">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spans="1:26" ht="12.75" customHeight="1">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spans="1:26" ht="12.75" customHeight="1">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spans="1:26" ht="12.75" customHeight="1">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spans="1:26" ht="12.75" customHeight="1">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spans="1:26" ht="12.75" customHeight="1">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spans="1:26" ht="12.75" customHeight="1">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spans="1:26" ht="12.75" customHeight="1">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spans="1:26" ht="12.75" customHeight="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spans="1:26" ht="12.75" customHeight="1">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spans="1:26" ht="12.75" customHeight="1">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spans="1:26" ht="12.75" customHeight="1">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spans="1:26" ht="12.75" customHeight="1">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spans="1:26" ht="12.75" customHeight="1">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spans="1:26" ht="12.75" customHeight="1">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spans="1:26" ht="12.75" customHeight="1">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spans="1:26" ht="12.75" customHeight="1">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spans="1:26" ht="12.75" customHeight="1">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spans="1:26" ht="12.75" customHeight="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spans="1:26" ht="12.75" customHeight="1">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spans="1:26" ht="12.75" customHeight="1">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spans="1:26" ht="12.75" customHeight="1">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spans="1:26" ht="12.75" customHeight="1">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spans="1:26" ht="12.75" customHeight="1">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spans="1:26" ht="12.75" customHeight="1">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spans="1:26" ht="12.75" customHeight="1">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spans="1:26" ht="12.75" customHeight="1">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spans="1:26" ht="12.75" customHeight="1">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spans="1:26" ht="12.75" customHeight="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spans="1:26" ht="12.75" customHeight="1">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spans="1:26" ht="12.75" customHeight="1">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spans="1:26" ht="12.75" customHeight="1">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spans="1:26" ht="12.75" customHeight="1">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spans="1:26" ht="12.75" customHeight="1">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spans="1:26" ht="12.75" customHeight="1">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spans="1:26" ht="12.75" customHeight="1">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spans="1:26" ht="12.75" customHeight="1">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spans="1:26" ht="12.75" customHeight="1">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spans="1:26" ht="12.75" customHeight="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spans="1:26" ht="12.75" customHeight="1">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spans="1:26" ht="12.75" customHeight="1">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spans="1:26" ht="12.75" customHeight="1">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spans="1:26" ht="12.75" customHeight="1">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spans="1:26" ht="12.75" customHeight="1">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spans="1:26" ht="12.75" customHeight="1">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spans="1:26" ht="12.75" customHeight="1">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spans="1:26" ht="12.75" customHeight="1">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spans="1:26" ht="12.75" customHeight="1">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spans="1:26" ht="12.75" customHeight="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spans="1:26" ht="12.75" customHeight="1">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spans="1:26" ht="12.75" customHeight="1">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spans="1:26" ht="12.75" customHeight="1">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spans="1:26" ht="12.75" customHeight="1">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spans="1:26" ht="12.75" customHeight="1">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spans="1:26" ht="12.75" customHeight="1">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spans="1:26" ht="12.75" customHeight="1">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spans="1:26" ht="12.75" customHeight="1">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spans="1:26" ht="12.75" customHeight="1">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spans="1:26" ht="12.75" customHeight="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spans="1:26" ht="12.75" customHeight="1">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spans="1:26" ht="12.75" customHeight="1">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spans="1:26" ht="12.75" customHeight="1">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spans="1:26" ht="12.75" customHeight="1">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spans="1:26" ht="12.75" customHeight="1">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spans="1:26" ht="12.75" customHeight="1">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spans="1:26" ht="12.75" customHeight="1">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spans="1:26" ht="12.75" customHeight="1">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spans="1:26" ht="12.75" customHeight="1">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spans="1:26" ht="12.75" customHeight="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spans="1:26" ht="12.75" customHeight="1">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spans="1:26" ht="12.75" customHeight="1">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spans="1:26" ht="12.75" customHeight="1">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spans="1:26" ht="12.75" customHeight="1">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spans="1:26" ht="12.75" customHeight="1">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spans="1:26" ht="12.75" customHeight="1">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spans="1:26" ht="12.75" customHeight="1">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spans="1:26" ht="12.75" customHeight="1">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spans="1:26" ht="12.75" customHeight="1">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spans="1:26" ht="12.75" customHeight="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spans="1:26" ht="12.75" customHeight="1">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spans="1:26" ht="12.75" customHeight="1">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spans="1:26" ht="12.75" customHeight="1">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spans="1:26" ht="12.75" customHeight="1">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spans="1:26" ht="12.75" customHeight="1">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spans="1:26" ht="12.75" customHeight="1">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spans="1:26" ht="12.75" customHeight="1">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spans="1:26" ht="12.75" customHeight="1">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spans="1:26" ht="12.75" customHeight="1">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spans="1:26" ht="12.75" customHeight="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spans="1:26" ht="12.75" customHeight="1">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spans="1:26" ht="12.75" customHeight="1">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spans="1:26" ht="12.75" customHeight="1">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spans="1:26" ht="12.75" customHeight="1">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spans="1:26" ht="12.75" customHeight="1">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spans="1:26" ht="12.75" customHeight="1">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spans="1:26" ht="12.75" customHeight="1">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spans="1:26" ht="12.75" customHeight="1">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spans="1:26" ht="12.75" customHeight="1">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spans="1:26" ht="12.75" customHeight="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spans="1:26" ht="12.75" customHeight="1">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spans="1:26" ht="12.75" customHeight="1">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spans="1:26" ht="12.75" customHeight="1">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spans="1:26" ht="12.75" customHeight="1">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spans="1:26" ht="12.75" customHeight="1">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spans="1:26" ht="12.75" customHeight="1">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spans="1:26" ht="12.75" customHeight="1">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spans="1:26" ht="12.75" customHeight="1">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spans="1:26" ht="12.75" customHeight="1">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spans="1:26" ht="12.75" customHeight="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spans="1:26" ht="12.75" customHeight="1">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spans="1:26" ht="12.75" customHeight="1">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spans="1:26" ht="12.75" customHeight="1">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spans="1:26" ht="12.75" customHeight="1">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spans="1:26" ht="12.75" customHeight="1">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spans="1:26" ht="12.75" customHeight="1">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spans="1:26" ht="12.75" customHeight="1">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spans="1:26" ht="12.75" customHeight="1">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spans="1:26" ht="12.75" customHeight="1">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spans="1:26" ht="12.75" customHeight="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spans="1:26" ht="12.75" customHeight="1">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spans="1:26" ht="12.75" customHeight="1">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spans="1:26" ht="12.75" customHeight="1">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spans="1:26" ht="12.75" customHeight="1">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spans="1:26" ht="12.75" customHeight="1">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spans="1:26" ht="12.75" customHeight="1">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spans="1:26" ht="12.75" customHeight="1">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spans="1:26" ht="12.75" customHeight="1">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spans="1:26" ht="12.75" customHeight="1">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spans="1:26" ht="12.75" customHeight="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spans="1:26" ht="12.75" customHeight="1">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spans="1:26" ht="12.75" customHeight="1">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spans="1:26" ht="12.75" customHeight="1">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spans="1:26" ht="12.75" customHeight="1">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spans="1:26" ht="12.75" customHeight="1">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spans="1:26" ht="12.75" customHeight="1">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spans="1:26" ht="12.75" customHeight="1">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spans="1:26" ht="12.75" customHeight="1">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spans="1:26" ht="12.75" customHeight="1">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spans="1:26" ht="12.75" customHeight="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spans="1:26" ht="12.75" customHeight="1">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spans="1:26" ht="12.75" customHeight="1">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spans="1:26" ht="12.75" customHeight="1">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spans="1:26" ht="12.75" customHeight="1">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spans="1:26" ht="12.75" customHeight="1">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spans="1:26" ht="12.75" customHeight="1">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spans="1:26" ht="12.75" customHeight="1">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spans="1:26" ht="12.75" customHeight="1">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spans="1:26" ht="12.75" customHeight="1">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spans="1:26" ht="12.75" customHeight="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spans="1:26" ht="12.75" customHeight="1">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spans="1:26" ht="12.75" customHeight="1">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spans="1:26" ht="12.75" customHeight="1">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spans="1:26" ht="12.75" customHeight="1">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spans="1:26" ht="12.75" customHeight="1">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spans="1:26" ht="12.75" customHeight="1">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spans="1:26" ht="12.75" customHeight="1">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spans="1:26" ht="12.75" customHeight="1">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spans="1:26" ht="12.75" customHeight="1">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spans="1:26" ht="12.75" customHeight="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spans="1:26" ht="12.75" customHeight="1">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spans="1:26" ht="12.75" customHeight="1">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spans="1:26" ht="12.75" customHeight="1">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spans="1:26" ht="12.75" customHeight="1">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spans="1:26" ht="12.75" customHeight="1">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spans="1:26" ht="12.75" customHeight="1">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spans="1:26" ht="12.75" customHeight="1">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spans="1:26" ht="12.75" customHeight="1">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spans="1:26" ht="12.75" customHeight="1">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spans="1:26" ht="12.75" customHeight="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spans="1:26" ht="12.75" customHeight="1">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spans="1:26" ht="12.75" customHeight="1">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spans="1:26" ht="12.75" customHeight="1">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spans="1:26" ht="12.75" customHeight="1">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spans="1:26" ht="12.75" customHeight="1">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spans="1:26" ht="12.75" customHeight="1">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spans="1:26" ht="12.75" customHeight="1">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spans="1:26" ht="12.75" customHeight="1">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spans="1:26" ht="12.75" customHeight="1">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spans="1:26" ht="12.75" customHeight="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spans="1:26" ht="12.75" customHeight="1">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spans="1:26" ht="12.75" customHeight="1">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spans="1:26" ht="12.75" customHeight="1">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spans="1:26" ht="12.75" customHeight="1">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spans="1:26" ht="12.75" customHeight="1">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spans="1:26" ht="12.75" customHeight="1">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spans="1:26" ht="12.75" customHeight="1">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spans="1:26" ht="12.75" customHeight="1">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spans="1:26" ht="12.75" customHeight="1">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spans="1:26" ht="12.75" customHeight="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spans="1:26" ht="12.75" customHeight="1">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spans="1:26" ht="12.75" customHeight="1">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spans="1:26" ht="12.75" customHeight="1">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spans="1:26" ht="12.75" customHeight="1">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spans="1:26" ht="12.75" customHeight="1">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spans="1:26" ht="12.75" customHeight="1">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spans="1:26" ht="12.75" customHeight="1">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spans="1:26" ht="12.75" customHeight="1">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spans="1:26" ht="12.75" customHeight="1">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spans="1:26" ht="12.75" customHeight="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spans="1:26" ht="12.75" customHeight="1">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spans="1:26" ht="12.75" customHeight="1">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spans="1:26" ht="12.75" customHeight="1">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spans="1:26" ht="12.75" customHeight="1">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spans="1:26" ht="12.75" customHeight="1">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spans="1:26" ht="12.75" customHeight="1">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spans="1:26" ht="12.75" customHeight="1">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spans="1:26" ht="12.75" customHeight="1">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spans="1:26" ht="12.75" customHeight="1">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spans="1:26" ht="12.75" customHeight="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spans="1:26" ht="12.75" customHeight="1">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spans="1:26" ht="12.75" customHeight="1">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spans="1:26" ht="12.75" customHeight="1">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spans="1:26" ht="12.75" customHeight="1">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spans="1:26" ht="12.75" customHeight="1">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spans="1:26" ht="12.75" customHeight="1">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spans="1:26" ht="12.75" customHeight="1">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spans="1:26" ht="12.75" customHeight="1">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spans="1:26" ht="12.75" customHeight="1">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spans="1:26" ht="12.75" customHeight="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spans="1:26" ht="12.75" customHeight="1">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spans="1:26" ht="12.75" customHeight="1">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spans="1:26" ht="12.75" customHeight="1">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spans="1:26" ht="12.75" customHeight="1">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spans="1:26" ht="12.75" customHeight="1">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spans="1:26" ht="12.75" customHeight="1">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spans="1:26" ht="12.75" customHeight="1">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spans="1:26" ht="12.75" customHeight="1">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spans="1:26" ht="12.75" customHeight="1">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spans="1:26" ht="12.75" customHeight="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spans="1:26" ht="12.75" customHeight="1">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spans="1:26" ht="12.75" customHeight="1">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spans="1:26" ht="12.75" customHeight="1">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spans="1:26" ht="12.75" customHeight="1">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spans="1:26" ht="12.75" customHeight="1">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spans="1:26" ht="12.75" customHeight="1">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spans="1:26" ht="12.75" customHeight="1">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spans="1:26" ht="12.75" customHeight="1">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spans="1:26" ht="12.75" customHeight="1">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spans="1:26" ht="12.75" customHeight="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spans="1:26" ht="12.75" customHeight="1">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spans="1:26" ht="12.75" customHeight="1">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spans="1:26" ht="12.75" customHeight="1">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spans="1:26" ht="12.75" customHeight="1">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spans="1:26" ht="12.75" customHeight="1">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spans="1:26" ht="12.75" customHeight="1">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spans="1:26" ht="12.75" customHeight="1">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spans="1:26" ht="12.75" customHeight="1">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spans="1:26" ht="12.75" customHeight="1">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spans="1:26" ht="12.75" customHeight="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spans="1:26" ht="12.75" customHeight="1">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spans="1:26" ht="12.75" customHeight="1">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spans="1:26" ht="12.75" customHeight="1">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spans="1:26" ht="12.75" customHeight="1">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spans="1:26" ht="12.75" customHeight="1">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spans="1:26" ht="12.75" customHeight="1">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spans="1:26" ht="12.75" customHeight="1">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spans="1:26" ht="12.75" customHeight="1">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spans="1:26" ht="12.75" customHeight="1">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spans="1:26" ht="12.75" customHeight="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spans="1:26" ht="12.75" customHeight="1">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spans="1:26" ht="12.75" customHeight="1">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spans="1:26" ht="12.75" customHeight="1">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spans="1:26" ht="12.75" customHeight="1">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spans="1:26" ht="12.75" customHeight="1">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spans="1:26" ht="12.75" customHeight="1">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spans="1:26" ht="12.75" customHeight="1">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spans="1:26" ht="12.75" customHeight="1">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spans="1:26" ht="12.75" customHeight="1">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spans="1:26" ht="12.75" customHeight="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spans="1:26" ht="12.75" customHeight="1">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spans="1:26" ht="12.75" customHeight="1">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spans="1:26" ht="12.75" customHeight="1">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spans="1:26" ht="12.75" customHeight="1">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spans="1:26" ht="12.75" customHeight="1">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spans="1:26" ht="12.75" customHeight="1">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spans="1:26" ht="12.75" customHeight="1">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spans="1:26" ht="12.75" customHeight="1">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spans="1:26" ht="12.75" customHeight="1">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spans="1:26" ht="12.75" customHeight="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spans="1:26" ht="12.75" customHeight="1">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spans="1:26" ht="12.75" customHeight="1">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spans="1:26" ht="12.75" customHeight="1">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spans="1:26" ht="12.75" customHeight="1">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spans="1:26" ht="12.75" customHeight="1">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spans="1:26" ht="12.75" customHeight="1">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spans="1:26" ht="12.75" customHeight="1">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spans="1:26" ht="12.75" customHeight="1">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spans="1:26" ht="12.75" customHeight="1">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spans="1:26" ht="12.75" customHeight="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spans="1:26" ht="12.75" customHeight="1">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spans="1:26" ht="12.75" customHeight="1">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spans="1:26" ht="12.75" customHeight="1">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spans="1:26" ht="12.75" customHeight="1">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spans="1:26" ht="12.75" customHeight="1">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spans="1:26" ht="12.75" customHeight="1">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spans="1:26" ht="12.75" customHeight="1">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spans="1:26" ht="12.75" customHeight="1">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spans="1:26" ht="12.75" customHeight="1">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spans="1:26" ht="12.75" customHeight="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spans="1:26" ht="12.75" customHeight="1">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spans="1:26" ht="12.75" customHeight="1">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spans="1:26" ht="12.75" customHeight="1">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spans="1:26" ht="12.75" customHeight="1">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spans="1:26" ht="12.75" customHeight="1">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spans="1:26" ht="12.75" customHeight="1">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spans="1:26" ht="12.75" customHeight="1">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spans="1:26" ht="12.75" customHeight="1">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spans="1:26" ht="12.75" customHeight="1">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spans="1:26" ht="12.75" customHeight="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spans="1:26" ht="12.75" customHeight="1">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spans="1:26" ht="12.75" customHeight="1">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spans="1:26" ht="12.75" customHeight="1">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spans="1:26" ht="12.75" customHeight="1">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spans="1:26" ht="12.75" customHeight="1">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spans="1:26" ht="12.75" customHeight="1">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spans="1:26" ht="12.75" customHeight="1">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spans="1:26" ht="12.75" customHeight="1">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spans="1:26" ht="12.75" customHeight="1">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spans="1:26" ht="12.75" customHeight="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spans="1:26" ht="12.75" customHeight="1">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spans="1:26" ht="12.75" customHeight="1">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spans="1:26" ht="12.75" customHeight="1">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spans="1:26" ht="12.75" customHeight="1">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spans="1:26" ht="12.75" customHeight="1">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spans="1:26" ht="12.75" customHeight="1">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spans="1:26" ht="12.75" customHeight="1">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spans="1:26" ht="12.75" customHeight="1">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spans="1:26" ht="12.75" customHeight="1">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spans="1:26" ht="12.75" customHeight="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spans="1:26" ht="12.75" customHeight="1">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spans="1:26" ht="12.75" customHeight="1">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spans="1:26" ht="12.75" customHeight="1">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spans="1:26" ht="12.75" customHeight="1">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spans="1:26" ht="12.75" customHeight="1">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spans="1:26" ht="12.75" customHeight="1">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spans="1:26" ht="12.75" customHeight="1">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spans="1:26" ht="12.75" customHeight="1">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spans="1:26" ht="12.75" customHeight="1">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spans="1:26" ht="12.75" customHeight="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spans="1:26" ht="12.75" customHeight="1">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spans="1:26" ht="12.75" customHeight="1">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spans="1:26" ht="12.75" customHeight="1">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spans="1:26" ht="12.75" customHeight="1">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spans="1:26" ht="12.75" customHeight="1">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spans="1:26" ht="12.75" customHeight="1">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spans="1:26" ht="12.75" customHeight="1">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spans="1:26" ht="12.75" customHeight="1">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spans="1:26" ht="12.75" customHeight="1">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spans="1:26" ht="12.75" customHeight="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spans="1:26" ht="12.75" customHeight="1">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spans="1:26" ht="12.75" customHeight="1">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spans="1:26" ht="12.75" customHeight="1">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spans="1:26" ht="12.75" customHeight="1">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spans="1:26" ht="12.75" customHeight="1">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spans="1:26" ht="12.75" customHeight="1">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spans="1:26" ht="12.75" customHeight="1">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spans="1:26" ht="12.75" customHeight="1">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spans="1:26" ht="12.75" customHeight="1">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spans="1:26" ht="12.75" customHeight="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spans="1:26" ht="12.75" customHeight="1">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spans="1:26" ht="12.75" customHeight="1">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spans="1:26" ht="12.75" customHeight="1">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spans="1:26" ht="12.75" customHeight="1">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spans="1:26" ht="12.75" customHeight="1">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spans="1:26" ht="12.75" customHeight="1">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spans="1:26" ht="12.75" customHeight="1">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spans="1:26" ht="12.75" customHeight="1">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spans="1:26" ht="12.75" customHeight="1">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spans="1:26" ht="12.75" customHeight="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spans="1:26" ht="12.75" customHeight="1">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spans="1:26" ht="12.75" customHeight="1">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spans="1:26" ht="12.75" customHeight="1">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spans="1:26" ht="12.75" customHeight="1">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spans="1:26" ht="12.75" customHeight="1">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spans="1:26" ht="12.75" customHeight="1">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spans="1:26" ht="12.75" customHeight="1">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spans="1:26" ht="12.75" customHeight="1">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spans="1:26" ht="12.75" customHeight="1">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spans="1:26" ht="12.75" customHeight="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spans="1:26" ht="12.75" customHeight="1">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spans="1:26" ht="12.75" customHeight="1">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spans="1:26" ht="12.75" customHeight="1">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spans="1:26" ht="12.75" customHeight="1">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spans="1:26" ht="12.75" customHeight="1">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spans="1:26" ht="12.75" customHeight="1">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spans="1:26" ht="12.75" customHeight="1">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spans="1:26" ht="12.75" customHeight="1">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spans="1:26" ht="12.75" customHeight="1">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spans="1:26" ht="12.75" customHeight="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spans="1:26" ht="12.75" customHeight="1">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spans="1:26" ht="12.75" customHeight="1">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spans="1:26" ht="12.75" customHeight="1">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spans="1:26" ht="12.75" customHeight="1">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spans="1:26" ht="12.75" customHeight="1">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spans="1:26" ht="12.75" customHeight="1">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spans="1:26" ht="12.75" customHeight="1">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spans="1:26" ht="12.75" customHeight="1">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spans="1:26" ht="12.75" customHeight="1">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spans="1:26" ht="12.75" customHeight="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spans="1:26" ht="12.75" customHeight="1">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spans="1:26" ht="12.75" customHeight="1">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spans="1:26" ht="12.75" customHeight="1">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spans="1:26" ht="12.75" customHeight="1">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spans="1:26" ht="12.75" customHeight="1">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spans="1:26" ht="12.75" customHeight="1">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spans="1:26" ht="12.75" customHeight="1">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spans="1:26" ht="12.75" customHeight="1">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spans="1:26" ht="12.75" customHeight="1">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spans="1:26" ht="12.75" customHeight="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spans="1:26" ht="12.75" customHeight="1">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spans="1:26" ht="12.75" customHeight="1">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spans="1:26" ht="12.75" customHeight="1">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spans="1:26" ht="12.75" customHeight="1">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spans="1:26" ht="12.75" customHeight="1">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spans="1:26" ht="12.75" customHeight="1">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spans="1:26" ht="12.75" customHeight="1">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spans="1:26" ht="12.75" customHeight="1">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spans="1:26" ht="12.75" customHeight="1">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spans="1:26" ht="12.75" customHeight="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spans="1:26" ht="12.75" customHeight="1">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spans="1:26" ht="12.75" customHeight="1">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spans="1:26" ht="12.75" customHeight="1">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spans="1:26" ht="12.75" customHeight="1">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spans="1:26" ht="12.75" customHeight="1">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spans="1:26" ht="12.75" customHeight="1">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spans="1:26" ht="12.75" customHeight="1">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spans="1:26" ht="12.75" customHeight="1">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spans="1:26" ht="12.75" customHeight="1">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spans="1:26" ht="12.75" customHeight="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spans="1:26" ht="12.75" customHeight="1">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spans="1:26" ht="12.75" customHeight="1">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spans="1:26" ht="12.75" customHeight="1">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spans="1:26" ht="12.75" customHeight="1">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spans="1:26" ht="12.75" customHeight="1">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spans="1:26" ht="12.75" customHeight="1">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spans="1:26" ht="12.75" customHeight="1">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spans="1:26" ht="12.75" customHeight="1">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spans="1:26" ht="12.75" customHeight="1">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spans="1:26" ht="12.75" customHeight="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spans="1:26" ht="12.75" customHeight="1">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spans="1:26" ht="12.75" customHeight="1">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spans="1:26" ht="12.75" customHeight="1">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spans="1:26" ht="12.75" customHeight="1">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spans="1:26" ht="12.75" customHeight="1">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spans="1:26" ht="12.75" customHeight="1">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spans="1:26" ht="12.75" customHeight="1">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spans="1:26" ht="12.75" customHeight="1">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spans="1:26" ht="12.75" customHeight="1">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spans="1:26" ht="12.75" customHeight="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spans="1:26" ht="12.75" customHeight="1">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spans="1:26" ht="12.75" customHeight="1">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spans="1:26" ht="12.75" customHeight="1">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spans="1:26" ht="12.75" customHeight="1">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spans="1:26" ht="12.75" customHeight="1">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spans="1:26" ht="12.75" customHeight="1">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spans="1:26" ht="12.75" customHeight="1">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spans="1:26" ht="12.75" customHeight="1">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spans="1:26" ht="12.75" customHeight="1">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mergeCells count="9">
    <mergeCell ref="A53:C53"/>
    <mergeCell ref="D53:E53"/>
    <mergeCell ref="A1:S1"/>
    <mergeCell ref="D3:J3"/>
    <mergeCell ref="O3:S3"/>
    <mergeCell ref="A48:C48"/>
    <mergeCell ref="D48:E48"/>
    <mergeCell ref="B51:C51"/>
    <mergeCell ref="D51:E5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29" customWidth="1"/>
    <col min="3" max="4" width="7" customWidth="1"/>
    <col min="5" max="5" width="7.42578125" customWidth="1"/>
    <col min="6" max="6" width="6.140625" customWidth="1"/>
    <col min="7" max="7" width="7.7109375" customWidth="1"/>
    <col min="8" max="8" width="6.140625" customWidth="1"/>
    <col min="9" max="9" width="7.42578125" customWidth="1"/>
    <col min="10" max="10" width="6.140625" customWidth="1"/>
    <col min="11" max="21" width="9.140625" customWidth="1"/>
    <col min="22" max="26" width="8" customWidth="1"/>
  </cols>
  <sheetData>
    <row r="1" spans="1:26" ht="15.75">
      <c r="B1" s="30" t="s">
        <v>515</v>
      </c>
    </row>
    <row r="2" spans="1:26" ht="12.75" customHeight="1">
      <c r="B2" s="6"/>
      <c r="C2" s="36"/>
      <c r="D2" s="36"/>
      <c r="E2" s="6"/>
      <c r="F2" s="6"/>
    </row>
    <row r="3" spans="1:26" ht="12.75" customHeight="1">
      <c r="B3" t="s">
        <v>516</v>
      </c>
      <c r="C3" s="168">
        <v>2</v>
      </c>
      <c r="D3" s="1"/>
      <c r="E3" s="6"/>
      <c r="F3" s="6"/>
      <c r="K3" s="34" t="s">
        <v>131</v>
      </c>
      <c r="L3" s="34"/>
      <c r="M3" s="34"/>
    </row>
    <row r="4" spans="1:26" ht="12.75" customHeight="1">
      <c r="A4" s="6"/>
      <c r="B4" s="6"/>
      <c r="C4" s="12"/>
      <c r="D4" s="1"/>
      <c r="E4" s="6"/>
      <c r="F4" s="6"/>
      <c r="G4" s="6"/>
      <c r="H4" s="6"/>
      <c r="I4" s="6"/>
      <c r="J4" s="6"/>
      <c r="K4" s="6"/>
      <c r="L4" s="6"/>
      <c r="M4" s="6"/>
      <c r="N4" s="6"/>
      <c r="O4" s="6"/>
      <c r="P4" s="6"/>
      <c r="Q4" s="6"/>
      <c r="R4" s="6"/>
      <c r="S4" s="6"/>
      <c r="T4" s="6"/>
      <c r="U4" s="6"/>
      <c r="V4" s="6"/>
      <c r="W4" s="6"/>
      <c r="X4" s="6"/>
      <c r="Y4" s="6"/>
      <c r="Z4" s="6"/>
    </row>
    <row r="5" spans="1:26" ht="12.75" customHeight="1">
      <c r="C5" s="12"/>
      <c r="D5" s="1"/>
      <c r="E5" s="6"/>
      <c r="F5" s="6"/>
    </row>
    <row r="6" spans="1:26" ht="12.75" customHeight="1">
      <c r="C6" s="12"/>
      <c r="D6" s="1"/>
      <c r="E6" s="6"/>
      <c r="F6" s="6"/>
    </row>
    <row r="7" spans="1:26" ht="12.75" customHeight="1">
      <c r="C7" s="1" t="s">
        <v>517</v>
      </c>
      <c r="D7" s="36"/>
      <c r="E7" s="1" t="s">
        <v>518</v>
      </c>
      <c r="F7" s="6"/>
      <c r="G7" s="1" t="s">
        <v>519</v>
      </c>
      <c r="I7" s="1" t="s">
        <v>520</v>
      </c>
    </row>
    <row r="8" spans="1:26" ht="12.75" customHeight="1">
      <c r="B8" s="169" t="s">
        <v>521</v>
      </c>
      <c r="C8" s="358" t="str">
        <f>IF(AND(D10="PASS",D11="PASS",D13="PASS",D14="PASS",D23="PASS",D19="PASS",D24="PASS",D25="pass"),"PASS","FAIL")</f>
        <v>FAIL</v>
      </c>
      <c r="D8" s="268"/>
      <c r="E8" s="358" t="str">
        <f>IF(AND(F10="PASS",F11="PASS",F13="PASS",F14="PASS",F23="PASS",F19="PASS",F24="PASS",F25="pass"),"PASS","FAIL")</f>
        <v>FAIL</v>
      </c>
      <c r="F8" s="268"/>
      <c r="G8" s="358" t="str">
        <f>IF($C$3&lt;=2,"N/A",IF(AND(H10="PASS",H11="PASS",H13="PASS",H14="PASS",H23="PASS",H19="PASS",H24="PASS",H25="pass"),"PASS","FAIL"))</f>
        <v>N/A</v>
      </c>
      <c r="H8" s="268"/>
      <c r="I8" s="358" t="str">
        <f>IF($C$3&lt;=3,"N/A",IF(AND(J10="PASS",J11="PASS",J13="PASS",J14="PASS",J23="PASS",J19="PASS",J24="PASS",J25="pass"),"PASS","FAIL"))</f>
        <v>N/A</v>
      </c>
      <c r="J8" s="268"/>
      <c r="K8" s="19"/>
      <c r="L8" s="19"/>
      <c r="M8" s="19"/>
      <c r="N8" s="19"/>
      <c r="O8" s="19"/>
      <c r="P8" s="19"/>
      <c r="Q8" s="19"/>
      <c r="R8" s="19"/>
      <c r="S8" s="19"/>
      <c r="T8" s="19"/>
      <c r="U8" s="19"/>
    </row>
    <row r="9" spans="1:26" ht="12.75" customHeight="1">
      <c r="B9" s="23"/>
      <c r="C9" s="171"/>
      <c r="D9" s="172"/>
      <c r="E9" s="36"/>
      <c r="F9" s="24"/>
      <c r="G9" s="36"/>
      <c r="H9" s="24"/>
      <c r="I9" s="6"/>
      <c r="J9" s="24"/>
      <c r="K9" s="21"/>
      <c r="L9" s="21"/>
      <c r="M9" s="21"/>
      <c r="N9" s="21"/>
      <c r="O9" s="21"/>
      <c r="P9" s="21"/>
      <c r="Q9" s="21"/>
      <c r="R9" s="21"/>
      <c r="S9" s="21"/>
      <c r="T9" s="21"/>
      <c r="U9" s="21"/>
    </row>
    <row r="10" spans="1:26" ht="12.75" customHeight="1">
      <c r="B10" s="85" t="s">
        <v>529</v>
      </c>
      <c r="C10" s="173">
        <v>0</v>
      </c>
      <c r="D10" s="174" t="str">
        <f>IF(C10&gt;=8,"PASS","FAIL")</f>
        <v>FAIL</v>
      </c>
      <c r="E10" s="175">
        <v>0</v>
      </c>
      <c r="F10" s="176" t="str">
        <f>IF(E10&gt;=8,"PASS","FAIL")</f>
        <v>FAIL</v>
      </c>
      <c r="G10" s="175">
        <v>0</v>
      </c>
      <c r="H10" s="176" t="str">
        <f>IF(G10&gt;=8,"PASS","FAIL")</f>
        <v>FAIL</v>
      </c>
      <c r="I10" s="175">
        <v>0</v>
      </c>
      <c r="J10" s="176" t="str">
        <f>IF(I10&gt;=8,"PASS","FAIL")</f>
        <v>FAIL</v>
      </c>
      <c r="K10" s="21"/>
      <c r="L10" s="21"/>
      <c r="M10" s="21"/>
      <c r="N10" s="21"/>
      <c r="O10" s="21"/>
      <c r="P10" s="21"/>
      <c r="Q10" s="21"/>
      <c r="R10" s="21"/>
      <c r="S10" s="21"/>
      <c r="T10" s="21"/>
      <c r="U10" s="21"/>
    </row>
    <row r="11" spans="1:26" ht="12.75" customHeight="1">
      <c r="B11" s="86" t="s">
        <v>530</v>
      </c>
      <c r="C11" s="64">
        <v>0</v>
      </c>
      <c r="D11" s="177" t="str">
        <f>IF(C11&gt;=2,"PASS","FAIL")</f>
        <v>FAIL</v>
      </c>
      <c r="E11" s="41">
        <v>0</v>
      </c>
      <c r="F11" s="178" t="str">
        <f>IF(E11&gt;=2,"PASS","FAIL")</f>
        <v>FAIL</v>
      </c>
      <c r="G11" s="41">
        <v>0</v>
      </c>
      <c r="H11" s="178" t="str">
        <f>IF(G11&gt;=2,"PASS","FAIL")</f>
        <v>FAIL</v>
      </c>
      <c r="I11" s="41">
        <v>0</v>
      </c>
      <c r="J11" s="178" t="str">
        <f>IF(I11&gt;=2,"PASS","FAIL")</f>
        <v>FAIL</v>
      </c>
      <c r="K11" s="21"/>
      <c r="L11" s="21"/>
      <c r="M11" s="21"/>
      <c r="N11" s="21"/>
      <c r="O11" s="21"/>
      <c r="P11" s="21"/>
      <c r="Q11" s="21"/>
      <c r="R11" s="21"/>
      <c r="S11" s="21"/>
      <c r="T11" s="21"/>
      <c r="U11" s="21"/>
    </row>
    <row r="12" spans="1:26" ht="12.75" customHeight="1">
      <c r="B12" s="23"/>
      <c r="C12" s="23"/>
      <c r="D12" s="179"/>
      <c r="E12" s="6"/>
      <c r="F12" s="179"/>
      <c r="G12" s="6"/>
      <c r="H12" s="179"/>
      <c r="I12" s="6"/>
      <c r="J12" s="179"/>
      <c r="K12" s="21"/>
      <c r="L12" s="21"/>
      <c r="M12" s="21"/>
      <c r="N12" s="21"/>
      <c r="O12" s="21"/>
      <c r="P12" s="21"/>
      <c r="Q12" s="21"/>
      <c r="R12" s="21"/>
      <c r="S12" s="21"/>
      <c r="T12" s="21"/>
      <c r="U12" s="21"/>
    </row>
    <row r="13" spans="1:26" ht="12.75" customHeight="1">
      <c r="B13" s="86" t="s">
        <v>531</v>
      </c>
      <c r="C13" s="180">
        <v>0</v>
      </c>
      <c r="D13" s="177" t="str">
        <f>IF(C13&gt;(PI()*25.4),"PASS","FAIL")</f>
        <v>FAIL</v>
      </c>
      <c r="E13" s="180">
        <v>0</v>
      </c>
      <c r="F13" s="178" t="str">
        <f>IF(E13&gt;(PI()*25.4),"PASS","FAIL")</f>
        <v>FAIL</v>
      </c>
      <c r="G13" s="180">
        <v>0</v>
      </c>
      <c r="H13" s="178" t="str">
        <f>IF(G13&gt;(PI()*25.4),"PASS","FAIL")</f>
        <v>FAIL</v>
      </c>
      <c r="I13" s="180">
        <v>0</v>
      </c>
      <c r="J13" s="178" t="str">
        <f>IF(I13&gt;(PI()*25.4),"PASS","FAIL")</f>
        <v>FAIL</v>
      </c>
      <c r="K13" s="21"/>
      <c r="L13" s="21"/>
      <c r="M13" s="21"/>
      <c r="N13" s="21"/>
      <c r="O13" s="21"/>
      <c r="P13" s="21"/>
      <c r="Q13" s="21"/>
      <c r="R13" s="21"/>
      <c r="S13" s="21"/>
      <c r="T13" s="21"/>
      <c r="U13" s="21"/>
    </row>
    <row r="14" spans="1:26" ht="12.75" customHeight="1">
      <c r="B14" s="86" t="s">
        <v>532</v>
      </c>
      <c r="C14" s="180">
        <v>0</v>
      </c>
      <c r="D14" s="177" t="str">
        <f>IF(C14&gt;=2,"PASS","FAIL")</f>
        <v>FAIL</v>
      </c>
      <c r="E14" s="180">
        <v>0</v>
      </c>
      <c r="F14" s="178" t="str">
        <f>IF(E14&gt;=2,"PASS","FAIL")</f>
        <v>FAIL</v>
      </c>
      <c r="G14" s="180">
        <v>0</v>
      </c>
      <c r="H14" s="178" t="str">
        <f>IF(G14&gt;=2,"PASS","FAIL")</f>
        <v>FAIL</v>
      </c>
      <c r="I14" s="180">
        <v>0</v>
      </c>
      <c r="J14" s="178" t="str">
        <f>IF(I14&gt;=2,"PASS","FAIL")</f>
        <v>FAIL</v>
      </c>
      <c r="K14" s="21"/>
      <c r="L14" s="21"/>
      <c r="M14" s="21"/>
      <c r="N14" s="21"/>
      <c r="O14" s="21"/>
      <c r="P14" s="21"/>
      <c r="Q14" s="21"/>
      <c r="R14" s="21"/>
      <c r="S14" s="21"/>
      <c r="T14" s="21"/>
      <c r="U14" s="21"/>
    </row>
    <row r="15" spans="1:26" ht="12.75" customHeight="1">
      <c r="B15" s="86" t="s">
        <v>533</v>
      </c>
      <c r="C15" s="180">
        <v>0</v>
      </c>
      <c r="D15" s="177"/>
      <c r="E15" s="180">
        <v>0</v>
      </c>
      <c r="F15" s="178"/>
      <c r="G15" s="180">
        <v>0</v>
      </c>
      <c r="H15" s="178"/>
      <c r="I15" s="180">
        <v>0</v>
      </c>
      <c r="J15" s="178"/>
      <c r="K15" s="21"/>
      <c r="L15" s="21"/>
      <c r="M15" s="21"/>
      <c r="N15" s="21"/>
      <c r="O15" s="21"/>
      <c r="P15" s="21"/>
      <c r="Q15" s="21"/>
      <c r="R15" s="21"/>
      <c r="S15" s="21"/>
      <c r="T15" s="21"/>
      <c r="U15" s="21"/>
    </row>
    <row r="16" spans="1:26" ht="12.75" customHeight="1">
      <c r="B16" s="86" t="s">
        <v>534</v>
      </c>
      <c r="C16" s="181">
        <f>'T2.6 Laminate Test'!C60</f>
        <v>1</v>
      </c>
      <c r="D16" s="177"/>
      <c r="E16" s="181">
        <v>0</v>
      </c>
      <c r="F16" s="178"/>
      <c r="G16" s="181">
        <v>0</v>
      </c>
      <c r="H16" s="178"/>
      <c r="I16" s="181">
        <v>0</v>
      </c>
      <c r="J16" s="178"/>
      <c r="K16" s="21"/>
      <c r="L16" s="21"/>
      <c r="M16" s="21"/>
      <c r="N16" s="21"/>
      <c r="O16" s="21"/>
      <c r="P16" s="21"/>
      <c r="Q16" s="21"/>
      <c r="R16" s="21"/>
      <c r="S16" s="21"/>
      <c r="T16" s="21"/>
      <c r="U16" s="21"/>
    </row>
    <row r="17" spans="1:26" ht="12.75" customHeight="1">
      <c r="B17" s="86" t="s">
        <v>535</v>
      </c>
      <c r="C17" s="180">
        <v>0</v>
      </c>
      <c r="D17" s="177"/>
      <c r="E17" s="180">
        <v>0</v>
      </c>
      <c r="F17" s="178"/>
      <c r="G17" s="180">
        <v>0</v>
      </c>
      <c r="H17" s="178"/>
      <c r="I17" s="180">
        <v>0</v>
      </c>
      <c r="J17" s="178"/>
      <c r="K17" s="21"/>
      <c r="L17" s="21"/>
      <c r="M17" s="21"/>
      <c r="N17" s="21"/>
      <c r="O17" s="21"/>
      <c r="P17" s="21"/>
      <c r="Q17" s="21"/>
      <c r="R17" s="21"/>
      <c r="S17" s="21"/>
      <c r="T17" s="21"/>
      <c r="U17" s="21"/>
    </row>
    <row r="18" spans="1:26" ht="12.75" customHeight="1">
      <c r="B18" s="86" t="s">
        <v>534</v>
      </c>
      <c r="C18" s="181">
        <f>'T2.6 Laminate Test'!C61</f>
        <v>1</v>
      </c>
      <c r="D18" s="177"/>
      <c r="E18" s="181">
        <v>0</v>
      </c>
      <c r="F18" s="178"/>
      <c r="G18" s="181">
        <v>0</v>
      </c>
      <c r="H18" s="178"/>
      <c r="I18" s="181">
        <v>0</v>
      </c>
      <c r="J18" s="178"/>
      <c r="K18" s="21"/>
      <c r="L18" s="21"/>
      <c r="M18" s="21"/>
      <c r="N18" s="21"/>
      <c r="O18" s="21"/>
      <c r="P18" s="21"/>
      <c r="Q18" s="21"/>
      <c r="R18" s="21"/>
      <c r="S18" s="21"/>
      <c r="T18" s="21"/>
      <c r="U18" s="21"/>
    </row>
    <row r="19" spans="1:26" ht="12.75" customHeight="1">
      <c r="B19" s="86" t="s">
        <v>536</v>
      </c>
      <c r="C19" s="180">
        <v>0</v>
      </c>
      <c r="D19" s="177" t="str">
        <f>IF(C19&gt;=2,"PASS","FAIL")</f>
        <v>FAIL</v>
      </c>
      <c r="E19" s="180">
        <v>0</v>
      </c>
      <c r="F19" s="177" t="str">
        <f>IF(E19&gt;=2,"PASS","FAIL")</f>
        <v>FAIL</v>
      </c>
      <c r="G19" s="180">
        <v>0</v>
      </c>
      <c r="H19" s="177" t="str">
        <f>IF(G19&gt;=2,"PASS","FAIL")</f>
        <v>FAIL</v>
      </c>
      <c r="I19" s="180">
        <v>0</v>
      </c>
      <c r="J19" s="177" t="str">
        <f>IF(I19&gt;=2,"PASS","FAIL")</f>
        <v>FAIL</v>
      </c>
      <c r="K19" s="21"/>
      <c r="L19" s="21"/>
      <c r="M19" s="21"/>
      <c r="N19" s="21"/>
      <c r="O19" s="21"/>
      <c r="P19" s="21"/>
      <c r="Q19" s="21"/>
      <c r="R19" s="21"/>
      <c r="S19" s="21"/>
      <c r="T19" s="21"/>
      <c r="U19" s="21"/>
    </row>
    <row r="20" spans="1:26" ht="12.75" customHeight="1">
      <c r="B20" s="86" t="s">
        <v>537</v>
      </c>
      <c r="C20" s="180">
        <v>0</v>
      </c>
      <c r="D20" s="177"/>
      <c r="E20" s="180">
        <v>0</v>
      </c>
      <c r="F20" s="178"/>
      <c r="G20" s="180">
        <v>0</v>
      </c>
      <c r="H20" s="178"/>
      <c r="I20" s="180">
        <v>0</v>
      </c>
      <c r="J20" s="178"/>
      <c r="K20" s="21"/>
      <c r="L20" s="21"/>
      <c r="M20" s="21"/>
      <c r="N20" s="21"/>
      <c r="O20" s="21"/>
      <c r="P20" s="21"/>
      <c r="Q20" s="21"/>
      <c r="R20" s="21"/>
      <c r="S20" s="21"/>
      <c r="T20" s="21"/>
      <c r="U20" s="21"/>
    </row>
    <row r="21" spans="1:26" ht="12.75" customHeight="1">
      <c r="B21" s="86" t="s">
        <v>538</v>
      </c>
      <c r="C21" s="182">
        <v>0</v>
      </c>
      <c r="D21" s="177"/>
      <c r="E21" s="180">
        <v>0</v>
      </c>
      <c r="F21" s="178"/>
      <c r="G21" s="180">
        <v>0</v>
      </c>
      <c r="H21" s="178"/>
      <c r="I21" s="180">
        <v>0</v>
      </c>
      <c r="J21" s="178"/>
      <c r="K21" s="21"/>
      <c r="L21" s="21"/>
      <c r="M21" s="21"/>
      <c r="N21" s="21"/>
      <c r="O21" s="21"/>
      <c r="P21" s="21"/>
      <c r="Q21" s="21"/>
      <c r="R21" s="21"/>
      <c r="S21" s="21"/>
      <c r="T21" s="21"/>
      <c r="U21" s="21"/>
    </row>
    <row r="22" spans="1:26" ht="12.75" customHeight="1">
      <c r="B22" s="86" t="s">
        <v>539</v>
      </c>
      <c r="C22" s="183">
        <f>'T2.6.9 Shear Tests'!$W$54</f>
        <v>0</v>
      </c>
      <c r="D22" s="177"/>
      <c r="E22" s="184">
        <f>'T2.6.9 Shear Tests'!$W$54</f>
        <v>0</v>
      </c>
      <c r="F22" s="178"/>
      <c r="G22" s="184">
        <f>'T2.6.9 Shear Tests'!$W$54</f>
        <v>0</v>
      </c>
      <c r="H22" s="178"/>
      <c r="I22" s="184">
        <f>'T2.6.9 Shear Tests'!$W$54</f>
        <v>0</v>
      </c>
      <c r="J22" s="178"/>
      <c r="K22" s="21"/>
      <c r="L22" s="21"/>
      <c r="M22" s="21"/>
      <c r="N22" s="21"/>
      <c r="O22" s="21"/>
      <c r="P22" s="21"/>
      <c r="Q22" s="21"/>
      <c r="R22" s="21"/>
      <c r="S22" s="21"/>
      <c r="T22" s="21"/>
      <c r="U22" s="21"/>
    </row>
    <row r="23" spans="1:26" ht="12.75" customHeight="1">
      <c r="B23" s="86" t="s">
        <v>540</v>
      </c>
      <c r="C23" s="183">
        <f>((C15*C16)+(C17*C18))*C22*0.001</f>
        <v>0</v>
      </c>
      <c r="D23" s="177" t="str">
        <f>IF(C23&gt;=30,"PASS","FAIL")</f>
        <v>FAIL</v>
      </c>
      <c r="E23" s="183">
        <f>((E15*E16)+(E17*E18))*E22*0.001</f>
        <v>0</v>
      </c>
      <c r="F23" s="178" t="str">
        <f>IF(E23&gt;=30,"PASS","FAIL")</f>
        <v>FAIL</v>
      </c>
      <c r="G23" s="183">
        <f>((G15*G16)+(G17*G18))*G22*0.001</f>
        <v>0</v>
      </c>
      <c r="H23" s="178" t="str">
        <f>IF(G23&gt;=30,"PASS","FAIL")</f>
        <v>FAIL</v>
      </c>
      <c r="I23" s="183">
        <f>((I15*I16)+(I17*I18))*I22*0.001</f>
        <v>0</v>
      </c>
      <c r="J23" s="178" t="str">
        <f>IF(I23&gt;=30,"PASS","FAIL")</f>
        <v>FAIL</v>
      </c>
      <c r="K23" s="21"/>
      <c r="L23" s="21"/>
      <c r="M23" s="21"/>
      <c r="N23" s="21"/>
      <c r="O23" s="21"/>
      <c r="P23" s="21"/>
      <c r="Q23" s="21"/>
      <c r="R23" s="21"/>
      <c r="S23" s="21"/>
      <c r="T23" s="21"/>
      <c r="U23" s="21"/>
    </row>
    <row r="24" spans="1:26" ht="12.75" customHeight="1">
      <c r="B24" s="86" t="s">
        <v>540</v>
      </c>
      <c r="C24" s="183">
        <f>((C16*C17)+(C18*C20))*C22*0.001</f>
        <v>0</v>
      </c>
      <c r="D24" s="177" t="str">
        <f>IF(C24&gt;=30,"PASS","FAIL")</f>
        <v>FAIL</v>
      </c>
      <c r="E24" s="183">
        <f>((E16*E17)+(E18*E20))*E22*0.001</f>
        <v>0</v>
      </c>
      <c r="F24" s="178" t="str">
        <f>IF(E24&gt;=30,"PASS","FAIL")</f>
        <v>FAIL</v>
      </c>
      <c r="G24" s="183">
        <f>((G16*G17)+(G18*G20))*G22*0.001</f>
        <v>0</v>
      </c>
      <c r="H24" s="178" t="str">
        <f>IF(G24&gt;=30,"PASS","FAIL")</f>
        <v>FAIL</v>
      </c>
      <c r="I24" s="183">
        <f>((I16*I17)+(I18*I20))*I22*0.001</f>
        <v>0</v>
      </c>
      <c r="J24" s="178" t="str">
        <f>IF(I24&gt;=30,"PASS","FAIL")</f>
        <v>FAIL</v>
      </c>
      <c r="K24" s="21"/>
      <c r="L24" s="21"/>
      <c r="M24" s="21"/>
      <c r="N24" s="21"/>
      <c r="O24" s="21"/>
      <c r="P24" s="21"/>
      <c r="Q24" s="21"/>
      <c r="R24" s="21"/>
      <c r="S24" s="21"/>
      <c r="T24" s="21"/>
      <c r="U24" s="21"/>
    </row>
    <row r="25" spans="1:26" ht="12.75" customHeight="1">
      <c r="B25" s="31" t="s">
        <v>541</v>
      </c>
      <c r="C25" s="184">
        <f>C22*2*C21*(C16+C18)*0.001</f>
        <v>0</v>
      </c>
      <c r="D25" s="177" t="str">
        <f>IF(C25&gt;=30,"PASS","FAIL")</f>
        <v>FAIL</v>
      </c>
      <c r="E25" s="184">
        <f>E22*2*E21*(E16+E18)*0.001</f>
        <v>0</v>
      </c>
      <c r="F25" s="178" t="str">
        <f>IF(E25&gt;=30,"PASS","FAIL")</f>
        <v>FAIL</v>
      </c>
      <c r="G25" s="184">
        <f>G22*2*G21*(G16+G18)*0.001</f>
        <v>0</v>
      </c>
      <c r="H25" s="178" t="str">
        <f>IF(G25&gt;=30,"PASS","FAIL")</f>
        <v>FAIL</v>
      </c>
      <c r="I25" s="184">
        <f>I22*2*I21*(I16+I18)*0.001</f>
        <v>0</v>
      </c>
      <c r="J25" s="178" t="str">
        <f>IF(I25&gt;=30,"PASS","FAIL")</f>
        <v>FAIL</v>
      </c>
      <c r="K25" s="21"/>
      <c r="L25" s="21"/>
      <c r="M25" s="21"/>
      <c r="N25" s="21"/>
      <c r="O25" s="21"/>
      <c r="P25" s="21"/>
      <c r="Q25" s="21"/>
      <c r="R25" s="21"/>
      <c r="S25" s="21"/>
      <c r="T25" s="21"/>
      <c r="U25" s="21"/>
    </row>
    <row r="26" spans="1:26" ht="12.75" customHeight="1">
      <c r="B26" s="357" t="s">
        <v>542</v>
      </c>
      <c r="C26" s="282"/>
      <c r="D26" s="282"/>
      <c r="E26" s="282"/>
      <c r="F26" s="282"/>
      <c r="G26" s="282"/>
      <c r="H26" s="282"/>
      <c r="I26" s="282"/>
      <c r="J26" s="283"/>
      <c r="K26" s="20"/>
      <c r="L26" s="21"/>
      <c r="M26" s="21"/>
      <c r="N26" s="21"/>
      <c r="O26" s="21"/>
      <c r="P26" s="21"/>
      <c r="Q26" s="21"/>
      <c r="R26" s="21"/>
      <c r="S26" s="21"/>
      <c r="T26" s="21"/>
      <c r="U26" s="21"/>
    </row>
    <row r="27" spans="1:26" ht="12.75" customHeight="1">
      <c r="B27" s="286"/>
      <c r="C27" s="287"/>
      <c r="D27" s="287"/>
      <c r="E27" s="287"/>
      <c r="F27" s="287"/>
      <c r="G27" s="287"/>
      <c r="H27" s="287"/>
      <c r="I27" s="287"/>
      <c r="J27" s="280"/>
      <c r="K27" s="20"/>
      <c r="L27" s="21"/>
      <c r="M27" s="21"/>
      <c r="N27" s="21"/>
      <c r="O27" s="21"/>
      <c r="P27" s="21"/>
      <c r="Q27" s="21"/>
      <c r="R27" s="21"/>
      <c r="S27" s="21"/>
      <c r="T27" s="21"/>
      <c r="U27" s="21"/>
    </row>
    <row r="28" spans="1:26" ht="12.75" customHeight="1">
      <c r="A28" s="6"/>
      <c r="B28" s="18"/>
      <c r="C28" s="19"/>
      <c r="D28" s="19"/>
      <c r="E28" s="19"/>
      <c r="F28" s="19"/>
      <c r="G28" s="19"/>
      <c r="H28" s="19"/>
      <c r="I28" s="19"/>
      <c r="J28" s="19"/>
      <c r="K28" s="21"/>
      <c r="L28" s="21"/>
      <c r="M28" s="21"/>
      <c r="N28" s="21"/>
      <c r="O28" s="21"/>
      <c r="P28" s="21"/>
      <c r="Q28" s="21"/>
      <c r="R28" s="21"/>
      <c r="S28" s="21"/>
      <c r="T28" s="21"/>
      <c r="U28" s="21"/>
      <c r="V28" s="6"/>
      <c r="W28" s="6"/>
      <c r="X28" s="6"/>
      <c r="Y28" s="6"/>
      <c r="Z28" s="6"/>
    </row>
    <row r="29" spans="1:26" ht="12.75" customHeight="1">
      <c r="A29" s="6"/>
      <c r="B29" s="78" t="s">
        <v>246</v>
      </c>
      <c r="C29" s="21"/>
      <c r="D29" s="21"/>
      <c r="E29" s="21"/>
      <c r="F29" s="21"/>
      <c r="G29" s="21"/>
      <c r="H29" s="21"/>
      <c r="I29" s="21"/>
      <c r="J29" s="21"/>
      <c r="K29" s="21"/>
      <c r="L29" s="21"/>
      <c r="M29" s="21"/>
      <c r="N29" s="21"/>
      <c r="O29" s="21"/>
      <c r="P29" s="21"/>
      <c r="Q29" s="21"/>
      <c r="R29" s="21"/>
      <c r="S29" s="21"/>
      <c r="T29" s="21"/>
      <c r="U29" s="21"/>
      <c r="V29" s="6"/>
      <c r="W29" s="6"/>
      <c r="X29" s="6"/>
      <c r="Y29" s="6"/>
      <c r="Z29" s="6"/>
    </row>
    <row r="30" spans="1:26" ht="12.75" customHeight="1">
      <c r="A30" s="6"/>
      <c r="B30" s="20"/>
      <c r="C30" s="21"/>
      <c r="D30" s="21"/>
      <c r="E30" s="21"/>
      <c r="F30" s="21"/>
      <c r="G30" s="21"/>
      <c r="H30" s="21"/>
      <c r="I30" s="21"/>
      <c r="J30" s="21"/>
      <c r="K30" s="21"/>
      <c r="L30" s="21"/>
      <c r="M30" s="21"/>
      <c r="N30" s="21"/>
      <c r="O30" s="21"/>
      <c r="P30" s="21"/>
      <c r="Q30" s="21"/>
      <c r="R30" s="21"/>
      <c r="S30" s="21"/>
      <c r="T30" s="21"/>
      <c r="U30" s="21"/>
      <c r="V30" s="6"/>
      <c r="W30" s="6"/>
      <c r="X30" s="6"/>
      <c r="Y30" s="6"/>
      <c r="Z30" s="6"/>
    </row>
    <row r="31" spans="1:26" ht="12.75" customHeight="1">
      <c r="A31" s="6"/>
      <c r="B31" s="20"/>
      <c r="C31" s="21"/>
      <c r="D31" s="21"/>
      <c r="E31" s="21"/>
      <c r="F31" s="21"/>
      <c r="G31" s="21"/>
      <c r="H31" s="21"/>
      <c r="I31" s="21"/>
      <c r="J31" s="21"/>
      <c r="K31" s="21"/>
      <c r="L31" s="21"/>
      <c r="M31" s="21"/>
      <c r="N31" s="21"/>
      <c r="O31" s="21"/>
      <c r="P31" s="21"/>
      <c r="Q31" s="21"/>
      <c r="R31" s="21"/>
      <c r="S31" s="21"/>
      <c r="T31" s="21"/>
      <c r="U31" s="21"/>
      <c r="V31" s="6"/>
      <c r="W31" s="6"/>
      <c r="X31" s="6"/>
      <c r="Y31" s="6"/>
      <c r="Z31" s="6"/>
    </row>
    <row r="32" spans="1:26" ht="12.75" customHeight="1">
      <c r="A32" s="6"/>
      <c r="B32" s="20"/>
      <c r="C32" s="21"/>
      <c r="D32" s="21"/>
      <c r="E32" s="21"/>
      <c r="F32" s="21"/>
      <c r="G32" s="21"/>
      <c r="H32" s="21"/>
      <c r="I32" s="21"/>
      <c r="J32" s="21"/>
      <c r="K32" s="21"/>
      <c r="L32" s="21"/>
      <c r="M32" s="21"/>
      <c r="N32" s="21"/>
      <c r="O32" s="21"/>
      <c r="P32" s="21"/>
      <c r="Q32" s="21"/>
      <c r="R32" s="21"/>
      <c r="S32" s="21"/>
      <c r="T32" s="21"/>
      <c r="U32" s="21"/>
      <c r="V32" s="6"/>
      <c r="W32" s="6"/>
      <c r="X32" s="6"/>
      <c r="Y32" s="6"/>
      <c r="Z32" s="6"/>
    </row>
    <row r="33" spans="1:26" ht="12.75" customHeight="1">
      <c r="A33" s="6"/>
      <c r="B33" s="20"/>
      <c r="C33" s="21"/>
      <c r="D33" s="21"/>
      <c r="E33" s="21"/>
      <c r="F33" s="21"/>
      <c r="G33" s="21"/>
      <c r="H33" s="21"/>
      <c r="I33" s="21"/>
      <c r="J33" s="21"/>
      <c r="K33" s="21"/>
      <c r="L33" s="21"/>
      <c r="M33" s="21"/>
      <c r="N33" s="21"/>
      <c r="O33" s="21"/>
      <c r="P33" s="21"/>
      <c r="Q33" s="21"/>
      <c r="R33" s="21"/>
      <c r="S33" s="21"/>
      <c r="T33" s="21"/>
      <c r="U33" s="21"/>
      <c r="V33" s="6"/>
      <c r="W33" s="6"/>
      <c r="X33" s="6"/>
      <c r="Y33" s="6"/>
      <c r="Z33" s="6"/>
    </row>
    <row r="34" spans="1:26" ht="12.75" customHeight="1">
      <c r="A34" s="6"/>
      <c r="B34" s="20"/>
      <c r="C34" s="21"/>
      <c r="D34" s="21"/>
      <c r="E34" s="21"/>
      <c r="F34" s="21"/>
      <c r="G34" s="21"/>
      <c r="H34" s="21"/>
      <c r="I34" s="21"/>
      <c r="J34" s="21"/>
      <c r="K34" s="21"/>
      <c r="L34" s="21"/>
      <c r="M34" s="21"/>
      <c r="N34" s="21"/>
      <c r="O34" s="21"/>
      <c r="P34" s="21"/>
      <c r="Q34" s="21"/>
      <c r="R34" s="21"/>
      <c r="S34" s="21"/>
      <c r="T34" s="21"/>
      <c r="U34" s="21"/>
      <c r="V34" s="6"/>
      <c r="W34" s="6"/>
      <c r="X34" s="6"/>
      <c r="Y34" s="6"/>
      <c r="Z34" s="6"/>
    </row>
    <row r="35" spans="1:26" ht="12.75" customHeight="1">
      <c r="A35" s="6"/>
      <c r="B35" s="20"/>
      <c r="C35" s="21"/>
      <c r="D35" s="21"/>
      <c r="E35" s="21"/>
      <c r="F35" s="21"/>
      <c r="G35" s="21"/>
      <c r="H35" s="21"/>
      <c r="I35" s="21"/>
      <c r="J35" s="21"/>
      <c r="K35" s="21"/>
      <c r="L35" s="21"/>
      <c r="M35" s="21"/>
      <c r="N35" s="21"/>
      <c r="O35" s="21"/>
      <c r="P35" s="21"/>
      <c r="Q35" s="21"/>
      <c r="R35" s="21"/>
      <c r="S35" s="21"/>
      <c r="T35" s="21"/>
      <c r="U35" s="21"/>
      <c r="V35" s="6"/>
      <c r="W35" s="6"/>
      <c r="X35" s="6"/>
      <c r="Y35" s="6"/>
      <c r="Z35" s="6"/>
    </row>
    <row r="36" spans="1:26" ht="12.75" customHeight="1">
      <c r="A36" s="6"/>
      <c r="B36" s="20"/>
      <c r="C36" s="21"/>
      <c r="D36" s="21"/>
      <c r="E36" s="21"/>
      <c r="F36" s="21"/>
      <c r="G36" s="21"/>
      <c r="H36" s="21"/>
      <c r="I36" s="21"/>
      <c r="J36" s="21"/>
      <c r="K36" s="21"/>
      <c r="L36" s="21"/>
      <c r="M36" s="21"/>
      <c r="N36" s="21"/>
      <c r="O36" s="21"/>
      <c r="P36" s="21"/>
      <c r="Q36" s="21"/>
      <c r="R36" s="21"/>
      <c r="S36" s="21"/>
      <c r="T36" s="21"/>
      <c r="U36" s="21"/>
      <c r="V36" s="6"/>
      <c r="W36" s="6"/>
      <c r="X36" s="6"/>
      <c r="Y36" s="6"/>
      <c r="Z36" s="6"/>
    </row>
    <row r="37" spans="1:26" ht="12.75" customHeight="1">
      <c r="A37" s="6"/>
      <c r="B37" s="20"/>
      <c r="C37" s="21"/>
      <c r="D37" s="21"/>
      <c r="E37" s="21"/>
      <c r="F37" s="21"/>
      <c r="G37" s="21"/>
      <c r="H37" s="21"/>
      <c r="I37" s="21"/>
      <c r="J37" s="21"/>
      <c r="K37" s="21"/>
      <c r="L37" s="21"/>
      <c r="M37" s="21"/>
      <c r="N37" s="21"/>
      <c r="O37" s="21"/>
      <c r="P37" s="21"/>
      <c r="Q37" s="21"/>
      <c r="R37" s="21"/>
      <c r="S37" s="21"/>
      <c r="T37" s="21"/>
      <c r="U37" s="21"/>
      <c r="V37" s="6"/>
      <c r="W37" s="6"/>
      <c r="X37" s="6"/>
      <c r="Y37" s="6"/>
      <c r="Z37" s="6"/>
    </row>
    <row r="38" spans="1:26" ht="12.75" customHeight="1">
      <c r="A38" s="6"/>
      <c r="B38" s="20"/>
      <c r="C38" s="21"/>
      <c r="D38" s="21"/>
      <c r="E38" s="21"/>
      <c r="F38" s="21"/>
      <c r="G38" s="21"/>
      <c r="H38" s="21"/>
      <c r="I38" s="21"/>
      <c r="J38" s="21"/>
      <c r="K38" s="21"/>
      <c r="L38" s="21"/>
      <c r="M38" s="21"/>
      <c r="N38" s="21"/>
      <c r="O38" s="21"/>
      <c r="P38" s="21"/>
      <c r="Q38" s="21"/>
      <c r="R38" s="21"/>
      <c r="S38" s="21"/>
      <c r="T38" s="21"/>
      <c r="U38" s="21"/>
      <c r="V38" s="6"/>
      <c r="W38" s="6"/>
      <c r="X38" s="6"/>
      <c r="Y38" s="6"/>
      <c r="Z38" s="6"/>
    </row>
    <row r="39" spans="1:26" ht="12.75" customHeight="1">
      <c r="A39" s="6"/>
      <c r="B39" s="20"/>
      <c r="C39" s="21"/>
      <c r="D39" s="21"/>
      <c r="E39" s="21"/>
      <c r="F39" s="21"/>
      <c r="G39" s="21"/>
      <c r="H39" s="21"/>
      <c r="I39" s="21"/>
      <c r="J39" s="21"/>
      <c r="K39" s="21"/>
      <c r="L39" s="21"/>
      <c r="M39" s="21"/>
      <c r="N39" s="21"/>
      <c r="O39" s="21"/>
      <c r="P39" s="21"/>
      <c r="Q39" s="21"/>
      <c r="R39" s="21"/>
      <c r="S39" s="21"/>
      <c r="T39" s="21"/>
      <c r="U39" s="21"/>
      <c r="V39" s="6"/>
      <c r="W39" s="6"/>
      <c r="X39" s="6"/>
      <c r="Y39" s="6"/>
      <c r="Z39" s="6"/>
    </row>
    <row r="40" spans="1:26" ht="12.75" customHeight="1">
      <c r="A40" s="6"/>
      <c r="B40" s="20"/>
      <c r="C40" s="21"/>
      <c r="D40" s="21"/>
      <c r="E40" s="21"/>
      <c r="F40" s="21"/>
      <c r="G40" s="21"/>
      <c r="H40" s="21"/>
      <c r="I40" s="21"/>
      <c r="J40" s="21"/>
      <c r="K40" s="21"/>
      <c r="L40" s="21"/>
      <c r="M40" s="21"/>
      <c r="N40" s="21"/>
      <c r="O40" s="21"/>
      <c r="P40" s="21"/>
      <c r="Q40" s="21"/>
      <c r="R40" s="21"/>
      <c r="S40" s="21"/>
      <c r="T40" s="21"/>
      <c r="U40" s="21"/>
      <c r="V40" s="6"/>
      <c r="W40" s="6"/>
      <c r="X40" s="6"/>
      <c r="Y40" s="6"/>
      <c r="Z40" s="6"/>
    </row>
    <row r="41" spans="1:26" ht="12.75" customHeight="1">
      <c r="A41" s="6"/>
      <c r="B41" s="20"/>
      <c r="C41" s="21"/>
      <c r="D41" s="21"/>
      <c r="E41" s="21"/>
      <c r="F41" s="21"/>
      <c r="G41" s="21"/>
      <c r="H41" s="21"/>
      <c r="I41" s="21"/>
      <c r="J41" s="21"/>
      <c r="K41" s="21"/>
      <c r="L41" s="21"/>
      <c r="M41" s="21"/>
      <c r="N41" s="21"/>
      <c r="O41" s="21"/>
      <c r="P41" s="21"/>
      <c r="Q41" s="21"/>
      <c r="R41" s="21"/>
      <c r="S41" s="21"/>
      <c r="T41" s="21"/>
      <c r="U41" s="21"/>
      <c r="V41" s="6"/>
      <c r="W41" s="6"/>
      <c r="X41" s="6"/>
      <c r="Y41" s="6"/>
      <c r="Z41" s="6"/>
    </row>
    <row r="42" spans="1:26" ht="12.75" customHeight="1">
      <c r="A42" s="6"/>
      <c r="B42" s="20"/>
      <c r="C42" s="21"/>
      <c r="D42" s="21"/>
      <c r="E42" s="21"/>
      <c r="F42" s="21"/>
      <c r="G42" s="21"/>
      <c r="H42" s="21"/>
      <c r="I42" s="21"/>
      <c r="J42" s="21"/>
      <c r="K42" s="21"/>
      <c r="L42" s="21"/>
      <c r="M42" s="21"/>
      <c r="N42" s="21"/>
      <c r="O42" s="21"/>
      <c r="P42" s="21"/>
      <c r="Q42" s="21"/>
      <c r="R42" s="21"/>
      <c r="S42" s="21"/>
      <c r="T42" s="21"/>
      <c r="U42" s="21"/>
      <c r="V42" s="6"/>
      <c r="W42" s="6"/>
      <c r="X42" s="6"/>
      <c r="Y42" s="6"/>
      <c r="Z42" s="6"/>
    </row>
    <row r="43" spans="1:26" ht="12.75" customHeight="1">
      <c r="A43" s="6"/>
      <c r="B43" s="20"/>
      <c r="C43" s="21"/>
      <c r="D43" s="21"/>
      <c r="E43" s="21"/>
      <c r="F43" s="21"/>
      <c r="G43" s="21"/>
      <c r="H43" s="21"/>
      <c r="I43" s="21"/>
      <c r="J43" s="21"/>
      <c r="K43" s="21"/>
      <c r="L43" s="21"/>
      <c r="M43" s="21"/>
      <c r="N43" s="21"/>
      <c r="O43" s="21"/>
      <c r="P43" s="21"/>
      <c r="Q43" s="21"/>
      <c r="R43" s="21"/>
      <c r="S43" s="21"/>
      <c r="T43" s="21"/>
      <c r="U43" s="21"/>
      <c r="V43" s="6"/>
      <c r="W43" s="6"/>
      <c r="X43" s="6"/>
      <c r="Y43" s="6"/>
      <c r="Z43" s="6"/>
    </row>
    <row r="44" spans="1:26" ht="12.75" customHeight="1">
      <c r="A44" s="6"/>
      <c r="B44" s="20"/>
      <c r="C44" s="21"/>
      <c r="D44" s="21"/>
      <c r="E44" s="21"/>
      <c r="F44" s="21"/>
      <c r="G44" s="21"/>
      <c r="H44" s="21"/>
      <c r="I44" s="21"/>
      <c r="J44" s="21"/>
      <c r="K44" s="21"/>
      <c r="L44" s="21"/>
      <c r="M44" s="21"/>
      <c r="N44" s="21"/>
      <c r="O44" s="21"/>
      <c r="P44" s="21"/>
      <c r="Q44" s="21"/>
      <c r="R44" s="21"/>
      <c r="S44" s="21"/>
      <c r="T44" s="21"/>
      <c r="U44" s="21"/>
      <c r="V44" s="6"/>
      <c r="W44" s="6"/>
      <c r="X44" s="6"/>
      <c r="Y44" s="6"/>
      <c r="Z44" s="6"/>
    </row>
    <row r="45" spans="1:26" ht="12.75" customHeight="1">
      <c r="A45" s="6"/>
      <c r="B45" s="20"/>
      <c r="C45" s="21"/>
      <c r="D45" s="21"/>
      <c r="E45" s="21"/>
      <c r="F45" s="21"/>
      <c r="G45" s="21"/>
      <c r="H45" s="21"/>
      <c r="I45" s="21"/>
      <c r="J45" s="21"/>
      <c r="K45" s="21"/>
      <c r="L45" s="21"/>
      <c r="M45" s="21"/>
      <c r="N45" s="21"/>
      <c r="O45" s="21"/>
      <c r="P45" s="21"/>
      <c r="Q45" s="21"/>
      <c r="R45" s="21"/>
      <c r="S45" s="21"/>
      <c r="T45" s="21"/>
      <c r="U45" s="21"/>
      <c r="V45" s="6"/>
      <c r="W45" s="6"/>
      <c r="X45" s="6"/>
      <c r="Y45" s="6"/>
      <c r="Z45" s="6"/>
    </row>
    <row r="46" spans="1:26" ht="12.75" customHeight="1">
      <c r="A46" s="6"/>
      <c r="B46" s="20"/>
      <c r="C46" s="21"/>
      <c r="D46" s="21"/>
      <c r="E46" s="21"/>
      <c r="F46" s="21"/>
      <c r="G46" s="21"/>
      <c r="H46" s="21"/>
      <c r="I46" s="21"/>
      <c r="J46" s="21"/>
      <c r="K46" s="21"/>
      <c r="L46" s="21"/>
      <c r="M46" s="21"/>
      <c r="N46" s="21"/>
      <c r="O46" s="21"/>
      <c r="P46" s="21"/>
      <c r="Q46" s="21"/>
      <c r="R46" s="21"/>
      <c r="S46" s="21"/>
      <c r="T46" s="21"/>
      <c r="U46" s="21"/>
      <c r="V46" s="6"/>
      <c r="W46" s="6"/>
      <c r="X46" s="6"/>
      <c r="Y46" s="6"/>
      <c r="Z46" s="6"/>
    </row>
    <row r="47" spans="1:26" ht="12.75" customHeight="1">
      <c r="A47" s="6"/>
      <c r="B47" s="20"/>
      <c r="C47" s="21"/>
      <c r="D47" s="21"/>
      <c r="E47" s="21"/>
      <c r="F47" s="21"/>
      <c r="G47" s="21"/>
      <c r="H47" s="21"/>
      <c r="I47" s="21"/>
      <c r="J47" s="21"/>
      <c r="K47" s="21"/>
      <c r="L47" s="21"/>
      <c r="M47" s="21"/>
      <c r="N47" s="21"/>
      <c r="O47" s="21"/>
      <c r="P47" s="21"/>
      <c r="Q47" s="21"/>
      <c r="R47" s="21"/>
      <c r="S47" s="21"/>
      <c r="T47" s="21"/>
      <c r="U47" s="21"/>
      <c r="V47" s="6"/>
      <c r="W47" s="6"/>
      <c r="X47" s="6"/>
      <c r="Y47" s="6"/>
      <c r="Z47" s="6"/>
    </row>
    <row r="48" spans="1:26" ht="12.75" customHeight="1">
      <c r="A48" s="6"/>
      <c r="B48" s="20"/>
      <c r="C48" s="21"/>
      <c r="D48" s="21"/>
      <c r="E48" s="21"/>
      <c r="F48" s="21"/>
      <c r="G48" s="21"/>
      <c r="H48" s="21"/>
      <c r="I48" s="21"/>
      <c r="J48" s="21"/>
      <c r="K48" s="21"/>
      <c r="L48" s="21"/>
      <c r="M48" s="21"/>
      <c r="N48" s="21"/>
      <c r="O48" s="21"/>
      <c r="P48" s="21"/>
      <c r="Q48" s="21"/>
      <c r="R48" s="21"/>
      <c r="S48" s="21"/>
      <c r="T48" s="21"/>
      <c r="U48" s="21"/>
      <c r="V48" s="6"/>
      <c r="W48" s="6"/>
      <c r="X48" s="6"/>
      <c r="Y48" s="6"/>
      <c r="Z48" s="6"/>
    </row>
    <row r="49" spans="1:26" ht="12.75" customHeight="1">
      <c r="A49" s="6"/>
      <c r="B49" s="20"/>
      <c r="C49" s="21"/>
      <c r="D49" s="21"/>
      <c r="E49" s="21"/>
      <c r="F49" s="21"/>
      <c r="G49" s="21"/>
      <c r="H49" s="21"/>
      <c r="I49" s="21"/>
      <c r="J49" s="21"/>
      <c r="K49" s="21"/>
      <c r="L49" s="21"/>
      <c r="M49" s="21"/>
      <c r="N49" s="21"/>
      <c r="O49" s="21"/>
      <c r="P49" s="21"/>
      <c r="Q49" s="21"/>
      <c r="R49" s="21"/>
      <c r="S49" s="21"/>
      <c r="T49" s="21"/>
      <c r="U49" s="21"/>
      <c r="V49" s="6"/>
      <c r="W49" s="6"/>
      <c r="X49" s="6"/>
      <c r="Y49" s="6"/>
      <c r="Z49" s="6"/>
    </row>
    <row r="50" spans="1:26" ht="12.75" customHeight="1">
      <c r="A50" s="6"/>
      <c r="B50" s="20"/>
      <c r="C50" s="21"/>
      <c r="D50" s="21"/>
      <c r="E50" s="21"/>
      <c r="F50" s="21"/>
      <c r="G50" s="21"/>
      <c r="H50" s="21"/>
      <c r="I50" s="21"/>
      <c r="J50" s="21"/>
      <c r="K50" s="21"/>
      <c r="L50" s="21"/>
      <c r="M50" s="21"/>
      <c r="N50" s="21"/>
      <c r="O50" s="21"/>
      <c r="P50" s="21"/>
      <c r="Q50" s="21"/>
      <c r="R50" s="21"/>
      <c r="S50" s="21"/>
      <c r="T50" s="21"/>
      <c r="U50" s="21"/>
      <c r="V50" s="6"/>
      <c r="W50" s="6"/>
      <c r="X50" s="6"/>
      <c r="Y50" s="6"/>
      <c r="Z50" s="6"/>
    </row>
    <row r="51" spans="1:26" ht="12.75" customHeight="1">
      <c r="A51" s="6"/>
      <c r="B51" s="20"/>
      <c r="C51" s="21"/>
      <c r="D51" s="21"/>
      <c r="E51" s="21"/>
      <c r="F51" s="21"/>
      <c r="G51" s="21"/>
      <c r="H51" s="21"/>
      <c r="I51" s="21"/>
      <c r="J51" s="21"/>
      <c r="K51" s="21"/>
      <c r="L51" s="21"/>
      <c r="M51" s="21"/>
      <c r="N51" s="21"/>
      <c r="O51" s="21"/>
      <c r="P51" s="21"/>
      <c r="Q51" s="21"/>
      <c r="R51" s="21"/>
      <c r="S51" s="21"/>
      <c r="T51" s="21"/>
      <c r="U51" s="21"/>
      <c r="V51" s="6"/>
      <c r="W51" s="6"/>
      <c r="X51" s="6"/>
      <c r="Y51" s="6"/>
      <c r="Z51" s="6"/>
    </row>
    <row r="52" spans="1:26" ht="12.75" customHeight="1">
      <c r="A52" s="6"/>
      <c r="B52" s="20"/>
      <c r="C52" s="21"/>
      <c r="D52" s="21"/>
      <c r="E52" s="21"/>
      <c r="F52" s="21"/>
      <c r="G52" s="21"/>
      <c r="H52" s="21"/>
      <c r="I52" s="21"/>
      <c r="J52" s="21"/>
      <c r="K52" s="21"/>
      <c r="L52" s="21"/>
      <c r="M52" s="21"/>
      <c r="N52" s="21"/>
      <c r="O52" s="21"/>
      <c r="P52" s="21"/>
      <c r="Q52" s="21"/>
      <c r="R52" s="21"/>
      <c r="S52" s="21"/>
      <c r="T52" s="21"/>
      <c r="U52" s="21"/>
      <c r="V52" s="6"/>
      <c r="W52" s="6"/>
      <c r="X52" s="6"/>
      <c r="Y52" s="6"/>
      <c r="Z52" s="6"/>
    </row>
    <row r="53" spans="1:26" ht="12.75" customHeight="1">
      <c r="A53" s="6"/>
      <c r="B53" s="20"/>
      <c r="C53" s="21"/>
      <c r="D53" s="21"/>
      <c r="E53" s="21"/>
      <c r="F53" s="21"/>
      <c r="G53" s="21"/>
      <c r="H53" s="21"/>
      <c r="I53" s="21"/>
      <c r="J53" s="21"/>
      <c r="K53" s="21"/>
      <c r="L53" s="21"/>
      <c r="M53" s="21"/>
      <c r="N53" s="21"/>
      <c r="O53" s="21"/>
      <c r="P53" s="21"/>
      <c r="Q53" s="21"/>
      <c r="R53" s="21"/>
      <c r="S53" s="21"/>
      <c r="T53" s="21"/>
      <c r="U53" s="21"/>
      <c r="V53" s="6"/>
      <c r="W53" s="6"/>
      <c r="X53" s="6"/>
      <c r="Y53" s="6"/>
      <c r="Z53" s="6"/>
    </row>
    <row r="54" spans="1:26" ht="12.75" customHeight="1">
      <c r="A54" s="6"/>
      <c r="B54" s="28"/>
      <c r="C54" s="29"/>
      <c r="D54" s="29"/>
      <c r="E54" s="29"/>
      <c r="F54" s="29"/>
      <c r="G54" s="29"/>
      <c r="H54" s="29"/>
      <c r="I54" s="29"/>
      <c r="J54" s="29"/>
      <c r="K54" s="29"/>
      <c r="L54" s="29"/>
      <c r="M54" s="29"/>
      <c r="N54" s="29"/>
      <c r="O54" s="29"/>
      <c r="P54" s="29"/>
      <c r="Q54" s="29"/>
      <c r="R54" s="29"/>
      <c r="S54" s="29"/>
      <c r="T54" s="29"/>
      <c r="U54" s="29"/>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5">
    <mergeCell ref="B26:J27"/>
    <mergeCell ref="C8:D8"/>
    <mergeCell ref="E8:F8"/>
    <mergeCell ref="G8:H8"/>
    <mergeCell ref="I8:J8"/>
  </mergeCells>
  <conditionalFormatting sqref="D10:D11 D19 C8 F10:F11 E8 H10:H11 J10:J11 F13:F14 H13:H14 J13:J14 D13:D14 D23:D25 F23:F25 H23:H25 J23:J25">
    <cfRule type="expression" dxfId="136" priority="1">
      <formula>D10="PASS"</formula>
    </cfRule>
  </conditionalFormatting>
  <conditionalFormatting sqref="D10:D11 D19 C8 F10:F11 E8 H10:H11 J10:J11 F13:F14 H13:H14 J13:J14 D13:D14 D23:D25 F23:F25 H23:H25 J23:J25">
    <cfRule type="expression" dxfId="135" priority="2">
      <formula>D10="FAIL"</formula>
    </cfRule>
  </conditionalFormatting>
  <conditionalFormatting sqref="G8:J8">
    <cfRule type="expression" dxfId="134" priority="3">
      <formula>G8="PASS"</formula>
    </cfRule>
  </conditionalFormatting>
  <conditionalFormatting sqref="G8:J8">
    <cfRule type="expression" dxfId="133" priority="4">
      <formula>G8="FAIL"</formula>
    </cfRule>
  </conditionalFormatting>
  <conditionalFormatting sqref="G8:J8">
    <cfRule type="expression" dxfId="132" priority="5">
      <formula>G8="N/A"</formula>
    </cfRule>
  </conditionalFormatting>
  <conditionalFormatting sqref="F19">
    <cfRule type="expression" dxfId="131" priority="6">
      <formula>F19="PASS"</formula>
    </cfRule>
  </conditionalFormatting>
  <conditionalFormatting sqref="F19">
    <cfRule type="expression" dxfId="130" priority="7">
      <formula>F19="FAIL"</formula>
    </cfRule>
  </conditionalFormatting>
  <conditionalFormatting sqref="H19">
    <cfRule type="expression" dxfId="129" priority="8">
      <formula>H19="PASS"</formula>
    </cfRule>
  </conditionalFormatting>
  <conditionalFormatting sqref="H19">
    <cfRule type="expression" dxfId="128" priority="9">
      <formula>H19="FAIL"</formula>
    </cfRule>
  </conditionalFormatting>
  <conditionalFormatting sqref="J19">
    <cfRule type="expression" dxfId="127" priority="10">
      <formula>J19="PASS"</formula>
    </cfRule>
  </conditionalFormatting>
  <conditionalFormatting sqref="J19">
    <cfRule type="expression" dxfId="126" priority="11">
      <formula>J19="FAIL"</formula>
    </cfRule>
  </conditionalFormatting>
  <dataValidations count="1">
    <dataValidation type="list" allowBlank="1" showInputMessage="1" showErrorMessage="1" prompt=" - " sqref="C3">
      <formula1>"2.0,3.0,4.0"</formula1>
    </dataValidation>
  </dataValidations>
  <pageMargins left="0.7" right="0.7" top="0.75" bottom="0.75" header="0" footer="0"/>
  <pageSetup orientation="landscape"/>
  <legacyDrawing r:id="rId1"/>
</worksheet>
</file>

<file path=xl/worksheets/sheet25.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29" customWidth="1"/>
    <col min="3" max="4" width="7" customWidth="1"/>
    <col min="5" max="5" width="7.42578125" customWidth="1"/>
    <col min="6" max="6" width="6.140625" customWidth="1"/>
    <col min="7" max="7" width="7.7109375" customWidth="1"/>
    <col min="8" max="8" width="6.140625" customWidth="1"/>
    <col min="9" max="9" width="7.42578125" customWidth="1"/>
    <col min="10" max="10" width="6.140625" customWidth="1"/>
    <col min="11" max="21" width="9.140625" customWidth="1"/>
    <col min="22" max="26" width="8" customWidth="1"/>
  </cols>
  <sheetData>
    <row r="1" spans="2:21" ht="15.75">
      <c r="B1" s="30" t="s">
        <v>543</v>
      </c>
    </row>
    <row r="2" spans="2:21" ht="12.75" customHeight="1">
      <c r="B2" s="6"/>
      <c r="C2" s="36"/>
      <c r="D2" s="36"/>
      <c r="E2" s="6"/>
      <c r="F2" s="6"/>
    </row>
    <row r="3" spans="2:21" ht="12.75" customHeight="1">
      <c r="B3" t="s">
        <v>516</v>
      </c>
      <c r="C3" s="168">
        <v>2</v>
      </c>
      <c r="D3" s="1"/>
      <c r="E3" s="6"/>
      <c r="F3" s="6"/>
      <c r="K3" s="34" t="s">
        <v>131</v>
      </c>
      <c r="L3" s="34"/>
      <c r="M3" s="34"/>
    </row>
    <row r="4" spans="2:21" ht="12.75" customHeight="1">
      <c r="B4" t="s">
        <v>544</v>
      </c>
      <c r="C4" s="168" t="s">
        <v>87</v>
      </c>
      <c r="D4" s="1"/>
      <c r="E4" s="6"/>
      <c r="F4" s="6"/>
    </row>
    <row r="5" spans="2:21" ht="12.75" customHeight="1">
      <c r="B5" t="s">
        <v>545</v>
      </c>
      <c r="C5" s="168" t="s">
        <v>546</v>
      </c>
      <c r="D5" s="1"/>
      <c r="E5" s="6"/>
      <c r="F5" s="6"/>
    </row>
    <row r="6" spans="2:21" ht="12.75" customHeight="1">
      <c r="C6" s="12"/>
      <c r="D6" s="1"/>
      <c r="E6" s="6"/>
      <c r="F6" s="6"/>
    </row>
    <row r="7" spans="2:21" ht="12.75" customHeight="1">
      <c r="C7" s="1" t="s">
        <v>517</v>
      </c>
      <c r="D7" s="36"/>
      <c r="E7" s="1" t="s">
        <v>518</v>
      </c>
      <c r="F7" s="6"/>
      <c r="G7" s="1" t="s">
        <v>519</v>
      </c>
      <c r="I7" s="1" t="s">
        <v>520</v>
      </c>
    </row>
    <row r="8" spans="2:21" ht="12.75" customHeight="1">
      <c r="B8" s="169" t="s">
        <v>521</v>
      </c>
      <c r="C8" s="358" t="str">
        <f>IF(C3=0,"LAMINATED",IF(AND(D10="PASS",D11="PASS",D13="PASS",D14="PASS",D23="PASS",D19="PASS",D24="PASS",D25="pass"),"PASS","FAIL"))</f>
        <v>FAIL</v>
      </c>
      <c r="D8" s="268"/>
      <c r="E8" s="358" t="str">
        <f>IF(C3=0,"LAMINATED",IF(AND(F10="PASS",F11="PASS",F13="PASS",F14="PASS",F23="PASS",F19="PASS",F24="PASS",F25="pass"),"PASS","FAIL"))</f>
        <v>FAIL</v>
      </c>
      <c r="F8" s="268"/>
      <c r="G8" s="358" t="str">
        <f>IF($C$3&lt;=2,"N/A",IF(AND(H10="PASS",H11="PASS",H13="PASS",H14="PASS",H23="PASS",H19="PASS",H24="PASS",H25="pass"),"PASS","FAIL"))</f>
        <v>N/A</v>
      </c>
      <c r="H8" s="268"/>
      <c r="I8" s="358" t="str">
        <f>IF($C$3&lt;=3,"N/A",IF(AND(J10="PASS",J11="PASS",J13="PASS",J14="PASS",J23="PASS",J19="PASS",J24="PASS",J25="pass"),"PASS","FAIL"))</f>
        <v>N/A</v>
      </c>
      <c r="J8" s="268"/>
      <c r="K8" s="19"/>
      <c r="L8" s="19"/>
      <c r="M8" s="19"/>
      <c r="N8" s="19"/>
      <c r="O8" s="19"/>
      <c r="P8" s="19"/>
      <c r="Q8" s="19"/>
      <c r="R8" s="19"/>
      <c r="S8" s="19"/>
      <c r="T8" s="19"/>
      <c r="U8" s="19"/>
    </row>
    <row r="9" spans="2:21" ht="12.75" customHeight="1">
      <c r="B9" s="23"/>
      <c r="C9" s="171"/>
      <c r="D9" s="172"/>
      <c r="E9" s="36"/>
      <c r="F9" s="24"/>
      <c r="G9" s="36"/>
      <c r="H9" s="24"/>
      <c r="I9" s="6"/>
      <c r="J9" s="24"/>
      <c r="K9" s="21"/>
      <c r="L9" s="21"/>
      <c r="M9" s="21"/>
      <c r="N9" s="21"/>
      <c r="O9" s="21"/>
      <c r="P9" s="21"/>
      <c r="Q9" s="21"/>
      <c r="R9" s="21"/>
      <c r="S9" s="21"/>
      <c r="T9" s="21"/>
      <c r="U9" s="21"/>
    </row>
    <row r="10" spans="2:21" ht="12.75" customHeight="1">
      <c r="B10" s="85" t="s">
        <v>529</v>
      </c>
      <c r="C10" s="173">
        <v>0</v>
      </c>
      <c r="D10" s="174" t="str">
        <f>IF(C10&gt;=8,"PASS","FAIL")</f>
        <v>FAIL</v>
      </c>
      <c r="E10" s="175">
        <v>0</v>
      </c>
      <c r="F10" s="176" t="str">
        <f>IF(E10&gt;=8,"PASS","FAIL")</f>
        <v>FAIL</v>
      </c>
      <c r="G10" s="175">
        <v>0</v>
      </c>
      <c r="H10" s="176" t="str">
        <f>IF(G10&gt;=8,"PASS","FAIL")</f>
        <v>FAIL</v>
      </c>
      <c r="I10" s="175">
        <v>0</v>
      </c>
      <c r="J10" s="176" t="str">
        <f>IF(I10&gt;=8,"PASS","FAIL")</f>
        <v>FAIL</v>
      </c>
      <c r="K10" s="21"/>
      <c r="L10" s="21"/>
      <c r="M10" s="21"/>
      <c r="N10" s="21"/>
      <c r="O10" s="21"/>
      <c r="P10" s="21"/>
      <c r="Q10" s="21"/>
      <c r="R10" s="21"/>
      <c r="S10" s="21"/>
      <c r="T10" s="21"/>
      <c r="U10" s="21"/>
    </row>
    <row r="11" spans="2:21" ht="12.75" customHeight="1">
      <c r="B11" s="86" t="s">
        <v>530</v>
      </c>
      <c r="C11" s="64">
        <v>0</v>
      </c>
      <c r="D11" s="177" t="str">
        <f>IF(C11&gt;=2,"PASS","FAIL")</f>
        <v>FAIL</v>
      </c>
      <c r="E11" s="41">
        <v>0</v>
      </c>
      <c r="F11" s="178" t="str">
        <f>IF(E11&gt;=2,"PASS","FAIL")</f>
        <v>FAIL</v>
      </c>
      <c r="G11" s="41">
        <v>0</v>
      </c>
      <c r="H11" s="178" t="str">
        <f>IF(G11&gt;=2,"PASS","FAIL")</f>
        <v>FAIL</v>
      </c>
      <c r="I11" s="41">
        <v>0</v>
      </c>
      <c r="J11" s="178" t="str">
        <f>IF(I11&gt;=2,"PASS","FAIL")</f>
        <v>FAIL</v>
      </c>
      <c r="K11" s="21"/>
      <c r="L11" s="21"/>
      <c r="M11" s="21"/>
      <c r="N11" s="21"/>
      <c r="O11" s="21"/>
      <c r="P11" s="21"/>
      <c r="Q11" s="21"/>
      <c r="R11" s="21"/>
      <c r="S11" s="21"/>
      <c r="T11" s="21"/>
      <c r="U11" s="21"/>
    </row>
    <row r="12" spans="2:21" ht="12.75" customHeight="1">
      <c r="B12" s="23"/>
      <c r="C12" s="23"/>
      <c r="D12" s="179"/>
      <c r="E12" s="6"/>
      <c r="F12" s="179"/>
      <c r="G12" s="6"/>
      <c r="H12" s="179"/>
      <c r="I12" s="6"/>
      <c r="J12" s="179"/>
      <c r="K12" s="21"/>
      <c r="L12" s="21"/>
      <c r="M12" s="21"/>
      <c r="N12" s="21"/>
      <c r="O12" s="21"/>
      <c r="P12" s="21"/>
      <c r="Q12" s="21"/>
      <c r="R12" s="21"/>
      <c r="S12" s="21"/>
      <c r="T12" s="21"/>
      <c r="U12" s="21"/>
    </row>
    <row r="13" spans="2:21" ht="12.75" customHeight="1">
      <c r="B13" s="86" t="s">
        <v>531</v>
      </c>
      <c r="C13" s="180">
        <v>0</v>
      </c>
      <c r="D13" s="177" t="str">
        <f>IF(OR(AND($C$4="steel",C13&gt;(PI()*25.4)),AND($C$4="alu.",C13&gt;(PI()*30.5))),"PASS","FAIL")</f>
        <v>FAIL</v>
      </c>
      <c r="E13" s="180">
        <v>0</v>
      </c>
      <c r="F13" s="177" t="str">
        <f>IF(OR(AND($C$4="steel",E13&gt;(PI()*25.4)),AND($C$4="alu.",E13&gt;(PI()*30.5))),"PASS","FAIL")</f>
        <v>FAIL</v>
      </c>
      <c r="G13" s="180">
        <v>0</v>
      </c>
      <c r="H13" s="177" t="str">
        <f>IF(OR(AND($C$4="steel",G13&gt;(PI()*25.4)),AND($C$4="alu.",G13&gt;(PI()*30.5))),"PASS","FAIL")</f>
        <v>FAIL</v>
      </c>
      <c r="I13" s="180">
        <v>0</v>
      </c>
      <c r="J13" s="177" t="str">
        <f>IF(OR(AND($C$4="steel",I13&gt;(PI()*25.4)),AND($C$4="alu.",I13&gt;(PI()*30.5))),"PASS","FAIL")</f>
        <v>FAIL</v>
      </c>
      <c r="K13" s="21"/>
      <c r="L13" s="21"/>
      <c r="M13" s="21"/>
      <c r="N13" s="21"/>
      <c r="O13" s="21"/>
      <c r="P13" s="21"/>
      <c r="Q13" s="21"/>
      <c r="R13" s="21"/>
      <c r="S13" s="21"/>
      <c r="T13" s="21"/>
      <c r="U13" s="21"/>
    </row>
    <row r="14" spans="2:21" ht="12.75" customHeight="1">
      <c r="B14" s="86" t="s">
        <v>532</v>
      </c>
      <c r="C14" s="180">
        <v>0</v>
      </c>
      <c r="D14" s="177" t="str">
        <f>IF(C14&gt;=2,"PASS","FAIL")</f>
        <v>FAIL</v>
      </c>
      <c r="E14" s="180">
        <v>0</v>
      </c>
      <c r="F14" s="178" t="str">
        <f>IF(E14&gt;=2,"PASS","FAIL")</f>
        <v>FAIL</v>
      </c>
      <c r="G14" s="180">
        <v>0</v>
      </c>
      <c r="H14" s="178" t="str">
        <f>IF(G14&gt;=2,"PASS","FAIL")</f>
        <v>FAIL</v>
      </c>
      <c r="I14" s="180">
        <v>0</v>
      </c>
      <c r="J14" s="178" t="str">
        <f>IF(I14&gt;=2,"PASS","FAIL")</f>
        <v>FAIL</v>
      </c>
      <c r="K14" s="21"/>
      <c r="L14" s="21"/>
      <c r="M14" s="21"/>
      <c r="N14" s="21"/>
      <c r="O14" s="21"/>
      <c r="P14" s="21"/>
      <c r="Q14" s="21"/>
      <c r="R14" s="21"/>
      <c r="S14" s="21"/>
      <c r="T14" s="21"/>
      <c r="U14" s="21"/>
    </row>
    <row r="15" spans="2:21" ht="12.75" customHeight="1">
      <c r="B15" s="86" t="s">
        <v>533</v>
      </c>
      <c r="C15" s="180">
        <v>0</v>
      </c>
      <c r="D15" s="177"/>
      <c r="E15" s="180">
        <v>0</v>
      </c>
      <c r="F15" s="178"/>
      <c r="G15" s="180">
        <v>0</v>
      </c>
      <c r="H15" s="178"/>
      <c r="I15" s="180">
        <v>0</v>
      </c>
      <c r="J15" s="178"/>
      <c r="K15" s="21"/>
      <c r="L15" s="21"/>
      <c r="M15" s="21"/>
      <c r="N15" s="21"/>
      <c r="O15" s="21"/>
      <c r="P15" s="21"/>
      <c r="Q15" s="21"/>
      <c r="R15" s="21"/>
      <c r="S15" s="21"/>
      <c r="T15" s="21"/>
      <c r="U15" s="21"/>
    </row>
    <row r="16" spans="2:21" ht="12.75" customHeight="1">
      <c r="B16" s="86" t="s">
        <v>534</v>
      </c>
      <c r="C16" s="181">
        <v>0</v>
      </c>
      <c r="D16" s="177"/>
      <c r="E16" s="181">
        <v>0</v>
      </c>
      <c r="F16" s="178"/>
      <c r="G16" s="181">
        <v>0</v>
      </c>
      <c r="H16" s="178"/>
      <c r="I16" s="181">
        <v>0</v>
      </c>
      <c r="J16" s="178"/>
      <c r="K16" s="21"/>
      <c r="L16" s="21"/>
      <c r="M16" s="21"/>
      <c r="N16" s="21"/>
      <c r="O16" s="21"/>
      <c r="P16" s="21"/>
      <c r="Q16" s="21"/>
      <c r="R16" s="21"/>
      <c r="S16" s="21"/>
      <c r="T16" s="21"/>
      <c r="U16" s="21"/>
    </row>
    <row r="17" spans="1:26" ht="12.75" customHeight="1">
      <c r="B17" s="86" t="s">
        <v>535</v>
      </c>
      <c r="C17" s="180">
        <v>0</v>
      </c>
      <c r="D17" s="177"/>
      <c r="E17" s="180">
        <v>0</v>
      </c>
      <c r="F17" s="178"/>
      <c r="G17" s="180">
        <v>0</v>
      </c>
      <c r="H17" s="178"/>
      <c r="I17" s="180">
        <v>0</v>
      </c>
      <c r="J17" s="178"/>
      <c r="K17" s="21"/>
      <c r="L17" s="21"/>
      <c r="M17" s="21"/>
      <c r="N17" s="21"/>
      <c r="O17" s="21"/>
      <c r="P17" s="21"/>
      <c r="Q17" s="21"/>
      <c r="R17" s="21"/>
      <c r="S17" s="21"/>
      <c r="T17" s="21"/>
      <c r="U17" s="21"/>
    </row>
    <row r="18" spans="1:26" ht="12.75" customHeight="1">
      <c r="B18" s="86" t="s">
        <v>534</v>
      </c>
      <c r="C18" s="181">
        <v>0</v>
      </c>
      <c r="D18" s="177"/>
      <c r="E18" s="181">
        <v>0</v>
      </c>
      <c r="F18" s="178"/>
      <c r="G18" s="181">
        <v>0</v>
      </c>
      <c r="H18" s="178"/>
      <c r="I18" s="181">
        <v>0</v>
      </c>
      <c r="J18" s="178"/>
      <c r="K18" s="21"/>
      <c r="L18" s="21"/>
      <c r="M18" s="21"/>
      <c r="N18" s="21"/>
      <c r="O18" s="21"/>
      <c r="P18" s="21"/>
      <c r="Q18" s="21"/>
      <c r="R18" s="21"/>
      <c r="S18" s="21"/>
      <c r="T18" s="21"/>
      <c r="U18" s="21"/>
    </row>
    <row r="19" spans="1:26" ht="12.75" customHeight="1">
      <c r="B19" s="86" t="s">
        <v>536</v>
      </c>
      <c r="C19" s="41">
        <v>0</v>
      </c>
      <c r="D19" s="177" t="str">
        <f>IF(C19&gt;=2,"PASS","FAIL")</f>
        <v>FAIL</v>
      </c>
      <c r="E19" s="41">
        <v>0</v>
      </c>
      <c r="F19" s="178" t="str">
        <f>IF(E19&gt;=2,"PASS","FAIL")</f>
        <v>FAIL</v>
      </c>
      <c r="G19" s="41">
        <v>0</v>
      </c>
      <c r="H19" s="178" t="str">
        <f>IF(G19&gt;=2,"PASS","FAIL")</f>
        <v>FAIL</v>
      </c>
      <c r="I19" s="41">
        <v>0</v>
      </c>
      <c r="J19" s="178" t="str">
        <f>IF(I19&gt;=2,"PASS","FAIL")</f>
        <v>FAIL</v>
      </c>
      <c r="K19" s="21"/>
      <c r="L19" s="21"/>
      <c r="M19" s="21"/>
      <c r="N19" s="21"/>
      <c r="O19" s="21"/>
      <c r="P19" s="21"/>
      <c r="Q19" s="21"/>
      <c r="R19" s="21"/>
      <c r="S19" s="21"/>
      <c r="T19" s="21"/>
      <c r="U19" s="21"/>
    </row>
    <row r="20" spans="1:26" ht="12.75" customHeight="1">
      <c r="B20" s="86" t="s">
        <v>537</v>
      </c>
      <c r="C20" s="41">
        <v>0</v>
      </c>
      <c r="D20" s="35"/>
      <c r="E20" s="41">
        <v>0</v>
      </c>
      <c r="F20" s="185"/>
      <c r="G20" s="41">
        <v>0</v>
      </c>
      <c r="H20" s="185"/>
      <c r="I20" s="41">
        <v>0</v>
      </c>
      <c r="J20" s="185"/>
      <c r="K20" s="21"/>
      <c r="L20" s="21"/>
      <c r="M20" s="21"/>
      <c r="N20" s="21"/>
      <c r="O20" s="21"/>
      <c r="P20" s="21"/>
      <c r="Q20" s="21"/>
      <c r="R20" s="21"/>
      <c r="S20" s="21"/>
      <c r="T20" s="21"/>
      <c r="U20" s="21"/>
    </row>
    <row r="21" spans="1:26" ht="12.75" customHeight="1">
      <c r="B21" s="86" t="s">
        <v>538</v>
      </c>
      <c r="C21" s="182">
        <v>0</v>
      </c>
      <c r="D21" s="177"/>
      <c r="E21" s="180">
        <v>0</v>
      </c>
      <c r="F21" s="178"/>
      <c r="G21" s="180">
        <v>0</v>
      </c>
      <c r="H21" s="178"/>
      <c r="I21" s="180">
        <v>0</v>
      </c>
      <c r="J21" s="178"/>
      <c r="K21" s="21"/>
      <c r="L21" s="21"/>
      <c r="M21" s="21"/>
      <c r="N21" s="21"/>
      <c r="O21" s="21"/>
      <c r="P21" s="21"/>
      <c r="Q21" s="21"/>
      <c r="R21" s="21"/>
      <c r="S21" s="21"/>
      <c r="T21" s="21"/>
      <c r="U21" s="21"/>
    </row>
    <row r="22" spans="1:26" ht="12.75" customHeight="1">
      <c r="B22" s="86" t="s">
        <v>539</v>
      </c>
      <c r="C22" s="183">
        <f>IF($C$5="SIS",'T2.6.9 Shear Tests'!$W$54,'T2.6.9 Shear Tests'!$D$54)</f>
        <v>0</v>
      </c>
      <c r="D22" s="177"/>
      <c r="E22" s="184">
        <f>C22</f>
        <v>0</v>
      </c>
      <c r="F22" s="178"/>
      <c r="G22" s="184">
        <f>C22</f>
        <v>0</v>
      </c>
      <c r="H22" s="178"/>
      <c r="I22" s="184">
        <f>C22</f>
        <v>0</v>
      </c>
      <c r="J22" s="178"/>
      <c r="K22" s="21"/>
      <c r="L22" s="21"/>
      <c r="M22" s="21"/>
      <c r="N22" s="21"/>
      <c r="O22" s="21"/>
      <c r="P22" s="21"/>
      <c r="Q22" s="21"/>
      <c r="R22" s="21"/>
      <c r="S22" s="21"/>
      <c r="T22" s="21"/>
      <c r="U22" s="21"/>
    </row>
    <row r="23" spans="1:26" ht="12.75" customHeight="1">
      <c r="B23" s="86" t="s">
        <v>540</v>
      </c>
      <c r="C23" s="183">
        <f>((C15*C16)+(C17*C18))*C22*0.001</f>
        <v>0</v>
      </c>
      <c r="D23" s="177" t="str">
        <f>IF(C23&gt;=30,"PASS","FAIL")</f>
        <v>FAIL</v>
      </c>
      <c r="E23" s="183">
        <f>((E15*E16)+(E17*E18))*E22*0.001</f>
        <v>0</v>
      </c>
      <c r="F23" s="178" t="str">
        <f>IF(E23&gt;=30,"PASS","FAIL")</f>
        <v>FAIL</v>
      </c>
      <c r="G23" s="183">
        <f>((G15*G16)+(G17*G18))*G22*0.001</f>
        <v>0</v>
      </c>
      <c r="H23" s="178" t="str">
        <f>IF(G23&gt;=30,"PASS","FAIL")</f>
        <v>FAIL</v>
      </c>
      <c r="I23" s="183">
        <f>((I15*I16)+(I17*I18))*I22*0.001</f>
        <v>0</v>
      </c>
      <c r="J23" s="178" t="str">
        <f>IF(I23&gt;=30,"PASS","FAIL")</f>
        <v>FAIL</v>
      </c>
      <c r="K23" s="21"/>
      <c r="L23" s="21"/>
      <c r="M23" s="21"/>
      <c r="N23" s="21"/>
      <c r="O23" s="21"/>
      <c r="P23" s="21"/>
      <c r="Q23" s="21"/>
      <c r="R23" s="21"/>
      <c r="S23" s="21"/>
      <c r="T23" s="21"/>
      <c r="U23" s="21"/>
    </row>
    <row r="24" spans="1:26" ht="12.75" customHeight="1">
      <c r="B24" s="86" t="s">
        <v>540</v>
      </c>
      <c r="C24" s="183">
        <f>((C16*C17)+(C18*C20))*C22*0.001</f>
        <v>0</v>
      </c>
      <c r="D24" s="177" t="str">
        <f>IF(C24&gt;=30,"PASS","FAIL")</f>
        <v>FAIL</v>
      </c>
      <c r="E24" s="183">
        <f>((E16*E17)+(E18*E20))*E22*0.001</f>
        <v>0</v>
      </c>
      <c r="F24" s="178" t="str">
        <f>IF(E24&gt;=30,"PASS","FAIL")</f>
        <v>FAIL</v>
      </c>
      <c r="G24" s="183">
        <f>((G16*G17)+(G18*G20))*G22*0.001</f>
        <v>0</v>
      </c>
      <c r="H24" s="178" t="str">
        <f>IF(G24&gt;=30,"PASS","FAIL")</f>
        <v>FAIL</v>
      </c>
      <c r="I24" s="183">
        <f>((I16*I17)+(I18*I20))*I22*0.001</f>
        <v>0</v>
      </c>
      <c r="J24" s="178" t="str">
        <f>IF(I24&gt;=30,"PASS","FAIL")</f>
        <v>FAIL</v>
      </c>
      <c r="K24" s="21"/>
      <c r="L24" s="21"/>
      <c r="M24" s="21"/>
      <c r="N24" s="21"/>
      <c r="O24" s="21"/>
      <c r="P24" s="21"/>
      <c r="Q24" s="21"/>
      <c r="R24" s="21"/>
      <c r="S24" s="21"/>
      <c r="T24" s="21"/>
      <c r="U24" s="21"/>
    </row>
    <row r="25" spans="1:26" ht="12.75" customHeight="1">
      <c r="B25" s="31" t="s">
        <v>541</v>
      </c>
      <c r="C25" s="184">
        <f>C22*2*C21*(C16+C18)*0.001</f>
        <v>0</v>
      </c>
      <c r="D25" s="177" t="str">
        <f>IF(C25&gt;=30,"PASS","FAIL")</f>
        <v>FAIL</v>
      </c>
      <c r="E25" s="184">
        <f>E22*2*E21*(E16+E18)*0.001</f>
        <v>0</v>
      </c>
      <c r="F25" s="178" t="str">
        <f>IF(E25&gt;=30,"PASS","FAIL")</f>
        <v>FAIL</v>
      </c>
      <c r="G25" s="184">
        <f>G22*2*G21*(G16+G18)*0.001</f>
        <v>0</v>
      </c>
      <c r="H25" s="178" t="str">
        <f>IF(G25&gt;=30,"PASS","FAIL")</f>
        <v>FAIL</v>
      </c>
      <c r="I25" s="184">
        <f>I22*2*I21*(I16+I18)*0.001</f>
        <v>0</v>
      </c>
      <c r="J25" s="178" t="str">
        <f>IF(I25&gt;=30,"PASS","FAIL")</f>
        <v>FAIL</v>
      </c>
      <c r="K25" s="21"/>
      <c r="L25" s="21"/>
      <c r="M25" s="21"/>
      <c r="N25" s="21"/>
      <c r="O25" s="21"/>
      <c r="P25" s="21"/>
      <c r="Q25" s="21"/>
      <c r="R25" s="21"/>
      <c r="S25" s="21"/>
      <c r="T25" s="21"/>
      <c r="U25" s="21"/>
    </row>
    <row r="26" spans="1:26" ht="12.75" customHeight="1">
      <c r="B26" s="359" t="s">
        <v>547</v>
      </c>
      <c r="C26" s="282"/>
      <c r="D26" s="282"/>
      <c r="E26" s="282"/>
      <c r="F26" s="282"/>
      <c r="G26" s="282"/>
      <c r="H26" s="282"/>
      <c r="I26" s="282"/>
      <c r="J26" s="283"/>
      <c r="K26" s="20"/>
      <c r="L26" s="21"/>
      <c r="M26" s="21"/>
      <c r="N26" s="21"/>
      <c r="O26" s="21"/>
      <c r="P26" s="21"/>
      <c r="Q26" s="21"/>
      <c r="R26" s="21"/>
      <c r="S26" s="21"/>
      <c r="T26" s="21"/>
      <c r="U26" s="21"/>
    </row>
    <row r="27" spans="1:26" ht="12.75" customHeight="1">
      <c r="B27" s="286"/>
      <c r="C27" s="287"/>
      <c r="D27" s="287"/>
      <c r="E27" s="287"/>
      <c r="F27" s="287"/>
      <c r="G27" s="287"/>
      <c r="H27" s="287"/>
      <c r="I27" s="287"/>
      <c r="J27" s="280"/>
      <c r="K27" s="20"/>
      <c r="L27" s="21"/>
      <c r="M27" s="21"/>
      <c r="N27" s="21"/>
      <c r="O27" s="21"/>
      <c r="P27" s="21"/>
      <c r="Q27" s="21"/>
      <c r="R27" s="21"/>
      <c r="S27" s="21"/>
      <c r="T27" s="21"/>
      <c r="U27" s="21"/>
    </row>
    <row r="28" spans="1:26" ht="12.75" customHeight="1">
      <c r="A28" s="6"/>
      <c r="B28" s="18"/>
      <c r="C28" s="19"/>
      <c r="D28" s="19"/>
      <c r="E28" s="19"/>
      <c r="F28" s="19"/>
      <c r="G28" s="19"/>
      <c r="H28" s="19"/>
      <c r="I28" s="19"/>
      <c r="J28" s="19"/>
      <c r="K28" s="21"/>
      <c r="L28" s="21"/>
      <c r="M28" s="21"/>
      <c r="N28" s="21"/>
      <c r="O28" s="21"/>
      <c r="P28" s="21"/>
      <c r="Q28" s="21"/>
      <c r="R28" s="21"/>
      <c r="S28" s="21"/>
      <c r="T28" s="21"/>
      <c r="U28" s="21"/>
      <c r="V28" s="6"/>
      <c r="W28" s="6"/>
      <c r="X28" s="6"/>
      <c r="Y28" s="6"/>
      <c r="Z28" s="6"/>
    </row>
    <row r="29" spans="1:26" ht="12.75" customHeight="1">
      <c r="A29" s="6"/>
      <c r="B29" s="78" t="s">
        <v>246</v>
      </c>
      <c r="C29" s="21"/>
      <c r="D29" s="21"/>
      <c r="E29" s="21"/>
      <c r="F29" s="21"/>
      <c r="G29" s="21"/>
      <c r="H29" s="21"/>
      <c r="I29" s="21"/>
      <c r="J29" s="21"/>
      <c r="K29" s="21"/>
      <c r="L29" s="21"/>
      <c r="M29" s="21"/>
      <c r="N29" s="21"/>
      <c r="O29" s="21"/>
      <c r="P29" s="21"/>
      <c r="Q29" s="21"/>
      <c r="R29" s="21"/>
      <c r="S29" s="21"/>
      <c r="T29" s="21"/>
      <c r="U29" s="21"/>
      <c r="V29" s="6"/>
      <c r="W29" s="6"/>
      <c r="X29" s="6"/>
      <c r="Y29" s="6"/>
      <c r="Z29" s="6"/>
    </row>
    <row r="30" spans="1:26" ht="12.75" customHeight="1">
      <c r="A30" s="6"/>
      <c r="B30" s="20"/>
      <c r="C30" s="21"/>
      <c r="D30" s="21"/>
      <c r="E30" s="21"/>
      <c r="F30" s="21"/>
      <c r="G30" s="21"/>
      <c r="H30" s="21"/>
      <c r="I30" s="21"/>
      <c r="J30" s="21"/>
      <c r="K30" s="21"/>
      <c r="L30" s="21"/>
      <c r="M30" s="21"/>
      <c r="N30" s="21"/>
      <c r="O30" s="21"/>
      <c r="P30" s="21"/>
      <c r="Q30" s="21"/>
      <c r="R30" s="21"/>
      <c r="S30" s="21"/>
      <c r="T30" s="21"/>
      <c r="U30" s="21"/>
      <c r="V30" s="6"/>
      <c r="W30" s="6"/>
      <c r="X30" s="6"/>
      <c r="Y30" s="6"/>
      <c r="Z30" s="6"/>
    </row>
    <row r="31" spans="1:26" ht="12.75" customHeight="1">
      <c r="A31" s="6"/>
      <c r="B31" s="20"/>
      <c r="C31" s="21"/>
      <c r="D31" s="21"/>
      <c r="E31" s="21"/>
      <c r="F31" s="21"/>
      <c r="G31" s="21"/>
      <c r="H31" s="21"/>
      <c r="I31" s="21"/>
      <c r="J31" s="21"/>
      <c r="K31" s="21"/>
      <c r="L31" s="21"/>
      <c r="M31" s="21"/>
      <c r="N31" s="21"/>
      <c r="O31" s="21"/>
      <c r="P31" s="21"/>
      <c r="Q31" s="21"/>
      <c r="R31" s="21"/>
      <c r="S31" s="21"/>
      <c r="T31" s="21"/>
      <c r="U31" s="21"/>
      <c r="V31" s="6"/>
      <c r="W31" s="6"/>
      <c r="X31" s="6"/>
      <c r="Y31" s="6"/>
      <c r="Z31" s="6"/>
    </row>
    <row r="32" spans="1:26" ht="12.75" customHeight="1">
      <c r="A32" s="6"/>
      <c r="B32" s="20"/>
      <c r="C32" s="21"/>
      <c r="D32" s="21"/>
      <c r="E32" s="21"/>
      <c r="F32" s="21"/>
      <c r="G32" s="21"/>
      <c r="H32" s="21"/>
      <c r="I32" s="21"/>
      <c r="J32" s="21"/>
      <c r="K32" s="21"/>
      <c r="L32" s="21"/>
      <c r="M32" s="21"/>
      <c r="N32" s="21"/>
      <c r="O32" s="21"/>
      <c r="P32" s="21"/>
      <c r="Q32" s="21"/>
      <c r="R32" s="21"/>
      <c r="S32" s="21"/>
      <c r="T32" s="21"/>
      <c r="U32" s="21"/>
      <c r="V32" s="6"/>
      <c r="W32" s="6"/>
      <c r="X32" s="6"/>
      <c r="Y32" s="6"/>
      <c r="Z32" s="6"/>
    </row>
    <row r="33" spans="1:26" ht="12.75" customHeight="1">
      <c r="A33" s="6"/>
      <c r="B33" s="20"/>
      <c r="C33" s="21"/>
      <c r="D33" s="21"/>
      <c r="E33" s="21"/>
      <c r="F33" s="21"/>
      <c r="G33" s="21"/>
      <c r="H33" s="21"/>
      <c r="I33" s="21"/>
      <c r="J33" s="21"/>
      <c r="K33" s="21"/>
      <c r="L33" s="21"/>
      <c r="M33" s="21"/>
      <c r="N33" s="21"/>
      <c r="O33" s="21"/>
      <c r="P33" s="21"/>
      <c r="Q33" s="21"/>
      <c r="R33" s="21"/>
      <c r="S33" s="21"/>
      <c r="T33" s="21"/>
      <c r="U33" s="21"/>
      <c r="V33" s="6"/>
      <c r="W33" s="6"/>
      <c r="X33" s="6"/>
      <c r="Y33" s="6"/>
      <c r="Z33" s="6"/>
    </row>
    <row r="34" spans="1:26" ht="12.75" customHeight="1">
      <c r="A34" s="6"/>
      <c r="B34" s="20"/>
      <c r="C34" s="21"/>
      <c r="D34" s="21"/>
      <c r="E34" s="21"/>
      <c r="F34" s="21"/>
      <c r="G34" s="21"/>
      <c r="H34" s="21"/>
      <c r="I34" s="21"/>
      <c r="J34" s="21"/>
      <c r="K34" s="21"/>
      <c r="L34" s="21"/>
      <c r="M34" s="21"/>
      <c r="N34" s="21"/>
      <c r="O34" s="21"/>
      <c r="P34" s="21"/>
      <c r="Q34" s="21"/>
      <c r="R34" s="21"/>
      <c r="S34" s="21"/>
      <c r="T34" s="21"/>
      <c r="U34" s="21"/>
      <c r="V34" s="6"/>
      <c r="W34" s="6"/>
      <c r="X34" s="6"/>
      <c r="Y34" s="6"/>
      <c r="Z34" s="6"/>
    </row>
    <row r="35" spans="1:26" ht="12.75" customHeight="1">
      <c r="A35" s="6"/>
      <c r="B35" s="20"/>
      <c r="C35" s="21"/>
      <c r="D35" s="21"/>
      <c r="E35" s="21"/>
      <c r="F35" s="21"/>
      <c r="G35" s="21"/>
      <c r="H35" s="21"/>
      <c r="I35" s="21"/>
      <c r="J35" s="21"/>
      <c r="K35" s="21"/>
      <c r="L35" s="21"/>
      <c r="M35" s="21"/>
      <c r="N35" s="21"/>
      <c r="O35" s="21"/>
      <c r="P35" s="21"/>
      <c r="Q35" s="21"/>
      <c r="R35" s="21"/>
      <c r="S35" s="21"/>
      <c r="T35" s="21"/>
      <c r="U35" s="21"/>
      <c r="V35" s="6"/>
      <c r="W35" s="6"/>
      <c r="X35" s="6"/>
      <c r="Y35" s="6"/>
      <c r="Z35" s="6"/>
    </row>
    <row r="36" spans="1:26" ht="12.75" customHeight="1">
      <c r="A36" s="6"/>
      <c r="B36" s="20"/>
      <c r="C36" s="21"/>
      <c r="D36" s="21"/>
      <c r="E36" s="21"/>
      <c r="F36" s="21"/>
      <c r="G36" s="21"/>
      <c r="H36" s="21"/>
      <c r="I36" s="21"/>
      <c r="J36" s="21"/>
      <c r="K36" s="21"/>
      <c r="L36" s="21"/>
      <c r="M36" s="21"/>
      <c r="N36" s="21"/>
      <c r="O36" s="21"/>
      <c r="P36" s="21"/>
      <c r="Q36" s="21"/>
      <c r="R36" s="21"/>
      <c r="S36" s="21"/>
      <c r="T36" s="21"/>
      <c r="U36" s="21"/>
      <c r="V36" s="6"/>
      <c r="W36" s="6"/>
      <c r="X36" s="6"/>
      <c r="Y36" s="6"/>
      <c r="Z36" s="6"/>
    </row>
    <row r="37" spans="1:26" ht="12.75" customHeight="1">
      <c r="A37" s="6"/>
      <c r="B37" s="20"/>
      <c r="C37" s="21"/>
      <c r="D37" s="21"/>
      <c r="E37" s="21"/>
      <c r="F37" s="21"/>
      <c r="G37" s="21"/>
      <c r="H37" s="21"/>
      <c r="I37" s="21"/>
      <c r="J37" s="21"/>
      <c r="K37" s="21"/>
      <c r="L37" s="21"/>
      <c r="M37" s="21"/>
      <c r="N37" s="21"/>
      <c r="O37" s="21"/>
      <c r="P37" s="21"/>
      <c r="Q37" s="21"/>
      <c r="R37" s="21"/>
      <c r="S37" s="21"/>
      <c r="T37" s="21"/>
      <c r="U37" s="21"/>
      <c r="V37" s="6"/>
      <c r="W37" s="6"/>
      <c r="X37" s="6"/>
      <c r="Y37" s="6"/>
      <c r="Z37" s="6"/>
    </row>
    <row r="38" spans="1:26" ht="12.75" customHeight="1">
      <c r="A38" s="6"/>
      <c r="B38" s="20"/>
      <c r="C38" s="21"/>
      <c r="D38" s="21"/>
      <c r="E38" s="21"/>
      <c r="F38" s="21"/>
      <c r="G38" s="21"/>
      <c r="H38" s="21"/>
      <c r="I38" s="21"/>
      <c r="J38" s="21"/>
      <c r="K38" s="21"/>
      <c r="L38" s="21"/>
      <c r="M38" s="21"/>
      <c r="N38" s="21"/>
      <c r="O38" s="21"/>
      <c r="P38" s="21"/>
      <c r="Q38" s="21"/>
      <c r="R38" s="21"/>
      <c r="S38" s="21"/>
      <c r="T38" s="21"/>
      <c r="U38" s="21"/>
      <c r="V38" s="6"/>
      <c r="W38" s="6"/>
      <c r="X38" s="6"/>
      <c r="Y38" s="6"/>
      <c r="Z38" s="6"/>
    </row>
    <row r="39" spans="1:26" ht="12.75" customHeight="1">
      <c r="A39" s="6"/>
      <c r="B39" s="20"/>
      <c r="C39" s="21"/>
      <c r="D39" s="21"/>
      <c r="E39" s="21"/>
      <c r="F39" s="21"/>
      <c r="G39" s="21"/>
      <c r="H39" s="21"/>
      <c r="I39" s="21"/>
      <c r="J39" s="21"/>
      <c r="K39" s="21"/>
      <c r="L39" s="21"/>
      <c r="M39" s="21"/>
      <c r="N39" s="21"/>
      <c r="O39" s="21"/>
      <c r="P39" s="21"/>
      <c r="Q39" s="21"/>
      <c r="R39" s="21"/>
      <c r="S39" s="21"/>
      <c r="T39" s="21"/>
      <c r="U39" s="21"/>
      <c r="V39" s="6"/>
      <c r="W39" s="6"/>
      <c r="X39" s="6"/>
      <c r="Y39" s="6"/>
      <c r="Z39" s="6"/>
    </row>
    <row r="40" spans="1:26" ht="12.75" customHeight="1">
      <c r="A40" s="6"/>
      <c r="B40" s="20"/>
      <c r="C40" s="21"/>
      <c r="D40" s="21"/>
      <c r="E40" s="21"/>
      <c r="F40" s="21"/>
      <c r="G40" s="21"/>
      <c r="H40" s="21"/>
      <c r="I40" s="21"/>
      <c r="J40" s="21"/>
      <c r="K40" s="21"/>
      <c r="L40" s="21"/>
      <c r="M40" s="21"/>
      <c r="N40" s="21"/>
      <c r="O40" s="21"/>
      <c r="P40" s="21"/>
      <c r="Q40" s="21"/>
      <c r="R40" s="21"/>
      <c r="S40" s="21"/>
      <c r="T40" s="21"/>
      <c r="U40" s="21"/>
      <c r="V40" s="6"/>
      <c r="W40" s="6"/>
      <c r="X40" s="6"/>
      <c r="Y40" s="6"/>
      <c r="Z40" s="6"/>
    </row>
    <row r="41" spans="1:26" ht="12.75" customHeight="1">
      <c r="A41" s="6"/>
      <c r="B41" s="20"/>
      <c r="C41" s="21"/>
      <c r="D41" s="21"/>
      <c r="E41" s="21"/>
      <c r="F41" s="21"/>
      <c r="G41" s="21"/>
      <c r="H41" s="21"/>
      <c r="I41" s="21"/>
      <c r="J41" s="21"/>
      <c r="K41" s="21"/>
      <c r="L41" s="21"/>
      <c r="M41" s="21"/>
      <c r="N41" s="21"/>
      <c r="O41" s="21"/>
      <c r="P41" s="21"/>
      <c r="Q41" s="21"/>
      <c r="R41" s="21"/>
      <c r="S41" s="21"/>
      <c r="T41" s="21"/>
      <c r="U41" s="21"/>
      <c r="V41" s="6"/>
      <c r="W41" s="6"/>
      <c r="X41" s="6"/>
      <c r="Y41" s="6"/>
      <c r="Z41" s="6"/>
    </row>
    <row r="42" spans="1:26" ht="12.75" customHeight="1">
      <c r="A42" s="6"/>
      <c r="B42" s="20"/>
      <c r="C42" s="21"/>
      <c r="D42" s="21"/>
      <c r="E42" s="21"/>
      <c r="F42" s="21"/>
      <c r="G42" s="21"/>
      <c r="H42" s="21"/>
      <c r="I42" s="21"/>
      <c r="J42" s="21"/>
      <c r="K42" s="21"/>
      <c r="L42" s="21"/>
      <c r="M42" s="21"/>
      <c r="N42" s="21"/>
      <c r="O42" s="21"/>
      <c r="P42" s="21"/>
      <c r="Q42" s="21"/>
      <c r="R42" s="21"/>
      <c r="S42" s="21"/>
      <c r="T42" s="21"/>
      <c r="U42" s="21"/>
      <c r="V42" s="6"/>
      <c r="W42" s="6"/>
      <c r="X42" s="6"/>
      <c r="Y42" s="6"/>
      <c r="Z42" s="6"/>
    </row>
    <row r="43" spans="1:26" ht="12.75" customHeight="1">
      <c r="A43" s="6"/>
      <c r="B43" s="20"/>
      <c r="C43" s="21"/>
      <c r="D43" s="21"/>
      <c r="E43" s="21"/>
      <c r="F43" s="21"/>
      <c r="G43" s="21"/>
      <c r="H43" s="21"/>
      <c r="I43" s="21"/>
      <c r="J43" s="21"/>
      <c r="K43" s="21"/>
      <c r="L43" s="21"/>
      <c r="M43" s="21"/>
      <c r="N43" s="21"/>
      <c r="O43" s="21"/>
      <c r="P43" s="21"/>
      <c r="Q43" s="21"/>
      <c r="R43" s="21"/>
      <c r="S43" s="21"/>
      <c r="T43" s="21"/>
      <c r="U43" s="21"/>
      <c r="V43" s="6"/>
      <c r="W43" s="6"/>
      <c r="X43" s="6"/>
      <c r="Y43" s="6"/>
      <c r="Z43" s="6"/>
    </row>
    <row r="44" spans="1:26" ht="12.75" customHeight="1">
      <c r="A44" s="6"/>
      <c r="B44" s="20"/>
      <c r="C44" s="21"/>
      <c r="D44" s="21"/>
      <c r="E44" s="21"/>
      <c r="F44" s="21"/>
      <c r="G44" s="21"/>
      <c r="H44" s="21"/>
      <c r="I44" s="21"/>
      <c r="J44" s="21"/>
      <c r="K44" s="21"/>
      <c r="L44" s="21"/>
      <c r="M44" s="21"/>
      <c r="N44" s="21"/>
      <c r="O44" s="21"/>
      <c r="P44" s="21"/>
      <c r="Q44" s="21"/>
      <c r="R44" s="21"/>
      <c r="S44" s="21"/>
      <c r="T44" s="21"/>
      <c r="U44" s="21"/>
      <c r="V44" s="6"/>
      <c r="W44" s="6"/>
      <c r="X44" s="6"/>
      <c r="Y44" s="6"/>
      <c r="Z44" s="6"/>
    </row>
    <row r="45" spans="1:26" ht="12.75" customHeight="1">
      <c r="A45" s="6"/>
      <c r="B45" s="20"/>
      <c r="C45" s="21"/>
      <c r="D45" s="21"/>
      <c r="E45" s="21"/>
      <c r="F45" s="21"/>
      <c r="G45" s="21"/>
      <c r="H45" s="21"/>
      <c r="I45" s="21"/>
      <c r="J45" s="21"/>
      <c r="K45" s="21"/>
      <c r="L45" s="21"/>
      <c r="M45" s="21"/>
      <c r="N45" s="21"/>
      <c r="O45" s="21"/>
      <c r="P45" s="21"/>
      <c r="Q45" s="21"/>
      <c r="R45" s="21"/>
      <c r="S45" s="21"/>
      <c r="T45" s="21"/>
      <c r="U45" s="21"/>
      <c r="V45" s="6"/>
      <c r="W45" s="6"/>
      <c r="X45" s="6"/>
      <c r="Y45" s="6"/>
      <c r="Z45" s="6"/>
    </row>
    <row r="46" spans="1:26" ht="12.75" customHeight="1">
      <c r="A46" s="6"/>
      <c r="B46" s="20"/>
      <c r="C46" s="21"/>
      <c r="D46" s="21"/>
      <c r="E46" s="21"/>
      <c r="F46" s="21"/>
      <c r="G46" s="21"/>
      <c r="H46" s="21"/>
      <c r="I46" s="21"/>
      <c r="J46" s="21"/>
      <c r="K46" s="21"/>
      <c r="L46" s="21"/>
      <c r="M46" s="21"/>
      <c r="N46" s="21"/>
      <c r="O46" s="21"/>
      <c r="P46" s="21"/>
      <c r="Q46" s="21"/>
      <c r="R46" s="21"/>
      <c r="S46" s="21"/>
      <c r="T46" s="21"/>
      <c r="U46" s="21"/>
      <c r="V46" s="6"/>
      <c r="W46" s="6"/>
      <c r="X46" s="6"/>
      <c r="Y46" s="6"/>
      <c r="Z46" s="6"/>
    </row>
    <row r="47" spans="1:26" ht="12.75" customHeight="1">
      <c r="A47" s="6"/>
      <c r="B47" s="20"/>
      <c r="C47" s="21"/>
      <c r="D47" s="21"/>
      <c r="E47" s="21"/>
      <c r="F47" s="21"/>
      <c r="G47" s="21"/>
      <c r="H47" s="21"/>
      <c r="I47" s="21"/>
      <c r="J47" s="21"/>
      <c r="K47" s="21"/>
      <c r="L47" s="21"/>
      <c r="M47" s="21"/>
      <c r="N47" s="21"/>
      <c r="O47" s="21"/>
      <c r="P47" s="21"/>
      <c r="Q47" s="21"/>
      <c r="R47" s="21"/>
      <c r="S47" s="21"/>
      <c r="T47" s="21"/>
      <c r="U47" s="21"/>
      <c r="V47" s="6"/>
      <c r="W47" s="6"/>
      <c r="X47" s="6"/>
      <c r="Y47" s="6"/>
      <c r="Z47" s="6"/>
    </row>
    <row r="48" spans="1:26" ht="12.75" customHeight="1">
      <c r="A48" s="6"/>
      <c r="B48" s="20"/>
      <c r="C48" s="21"/>
      <c r="D48" s="21"/>
      <c r="E48" s="21"/>
      <c r="F48" s="21"/>
      <c r="G48" s="21"/>
      <c r="H48" s="21"/>
      <c r="I48" s="21"/>
      <c r="J48" s="21"/>
      <c r="K48" s="21"/>
      <c r="L48" s="21"/>
      <c r="M48" s="21"/>
      <c r="N48" s="21"/>
      <c r="O48" s="21"/>
      <c r="P48" s="21"/>
      <c r="Q48" s="21"/>
      <c r="R48" s="21"/>
      <c r="S48" s="21"/>
      <c r="T48" s="21"/>
      <c r="U48" s="21"/>
      <c r="V48" s="6"/>
      <c r="W48" s="6"/>
      <c r="X48" s="6"/>
      <c r="Y48" s="6"/>
      <c r="Z48" s="6"/>
    </row>
    <row r="49" spans="1:26" ht="12.75" customHeight="1">
      <c r="A49" s="6"/>
      <c r="B49" s="20"/>
      <c r="C49" s="21"/>
      <c r="D49" s="21"/>
      <c r="E49" s="21"/>
      <c r="F49" s="21"/>
      <c r="G49" s="21"/>
      <c r="H49" s="21"/>
      <c r="I49" s="21"/>
      <c r="J49" s="21"/>
      <c r="K49" s="21"/>
      <c r="L49" s="21"/>
      <c r="M49" s="21"/>
      <c r="N49" s="21"/>
      <c r="O49" s="21"/>
      <c r="P49" s="21"/>
      <c r="Q49" s="21"/>
      <c r="R49" s="21"/>
      <c r="S49" s="21"/>
      <c r="T49" s="21"/>
      <c r="U49" s="21"/>
      <c r="V49" s="6"/>
      <c r="W49" s="6"/>
      <c r="X49" s="6"/>
      <c r="Y49" s="6"/>
      <c r="Z49" s="6"/>
    </row>
    <row r="50" spans="1:26" ht="12.75" customHeight="1">
      <c r="A50" s="6"/>
      <c r="B50" s="20"/>
      <c r="C50" s="21"/>
      <c r="D50" s="21"/>
      <c r="E50" s="21"/>
      <c r="F50" s="21"/>
      <c r="G50" s="21"/>
      <c r="H50" s="21"/>
      <c r="I50" s="21"/>
      <c r="J50" s="21"/>
      <c r="K50" s="21"/>
      <c r="L50" s="21"/>
      <c r="M50" s="21"/>
      <c r="N50" s="21"/>
      <c r="O50" s="21"/>
      <c r="P50" s="21"/>
      <c r="Q50" s="21"/>
      <c r="R50" s="21"/>
      <c r="S50" s="21"/>
      <c r="T50" s="21"/>
      <c r="U50" s="21"/>
      <c r="V50" s="6"/>
      <c r="W50" s="6"/>
      <c r="X50" s="6"/>
      <c r="Y50" s="6"/>
      <c r="Z50" s="6"/>
    </row>
    <row r="51" spans="1:26" ht="12.75" customHeight="1">
      <c r="A51" s="6"/>
      <c r="B51" s="20"/>
      <c r="C51" s="21"/>
      <c r="D51" s="21"/>
      <c r="E51" s="21"/>
      <c r="F51" s="21"/>
      <c r="G51" s="21"/>
      <c r="H51" s="21"/>
      <c r="I51" s="21"/>
      <c r="J51" s="21"/>
      <c r="K51" s="21"/>
      <c r="L51" s="21"/>
      <c r="M51" s="21"/>
      <c r="N51" s="21"/>
      <c r="O51" s="21"/>
      <c r="P51" s="21"/>
      <c r="Q51" s="21"/>
      <c r="R51" s="21"/>
      <c r="S51" s="21"/>
      <c r="T51" s="21"/>
      <c r="U51" s="21"/>
      <c r="V51" s="6"/>
      <c r="W51" s="6"/>
      <c r="X51" s="6"/>
      <c r="Y51" s="6"/>
      <c r="Z51" s="6"/>
    </row>
    <row r="52" spans="1:26" ht="12.75" customHeight="1">
      <c r="A52" s="6"/>
      <c r="B52" s="20"/>
      <c r="C52" s="21"/>
      <c r="D52" s="21"/>
      <c r="E52" s="21"/>
      <c r="F52" s="21"/>
      <c r="G52" s="21"/>
      <c r="H52" s="21"/>
      <c r="I52" s="21"/>
      <c r="J52" s="21"/>
      <c r="K52" s="21"/>
      <c r="L52" s="21"/>
      <c r="M52" s="21"/>
      <c r="N52" s="21"/>
      <c r="O52" s="21"/>
      <c r="P52" s="21"/>
      <c r="Q52" s="21"/>
      <c r="R52" s="21"/>
      <c r="S52" s="21"/>
      <c r="T52" s="21"/>
      <c r="U52" s="21"/>
      <c r="V52" s="6"/>
      <c r="W52" s="6"/>
      <c r="X52" s="6"/>
      <c r="Y52" s="6"/>
      <c r="Z52" s="6"/>
    </row>
    <row r="53" spans="1:26" ht="12.75" customHeight="1">
      <c r="A53" s="6"/>
      <c r="B53" s="20"/>
      <c r="C53" s="21"/>
      <c r="D53" s="21"/>
      <c r="E53" s="21"/>
      <c r="F53" s="21"/>
      <c r="G53" s="21"/>
      <c r="H53" s="21"/>
      <c r="I53" s="21"/>
      <c r="J53" s="21"/>
      <c r="K53" s="21"/>
      <c r="L53" s="21"/>
      <c r="M53" s="21"/>
      <c r="N53" s="21"/>
      <c r="O53" s="21"/>
      <c r="P53" s="21"/>
      <c r="Q53" s="21"/>
      <c r="R53" s="21"/>
      <c r="S53" s="21"/>
      <c r="T53" s="21"/>
      <c r="U53" s="21"/>
      <c r="V53" s="6"/>
      <c r="W53" s="6"/>
      <c r="X53" s="6"/>
      <c r="Y53" s="6"/>
      <c r="Z53" s="6"/>
    </row>
    <row r="54" spans="1:26" ht="12.75" customHeight="1">
      <c r="A54" s="6"/>
      <c r="B54" s="28"/>
      <c r="C54" s="29"/>
      <c r="D54" s="29"/>
      <c r="E54" s="29"/>
      <c r="F54" s="29"/>
      <c r="G54" s="29"/>
      <c r="H54" s="29"/>
      <c r="I54" s="29"/>
      <c r="J54" s="29"/>
      <c r="K54" s="29"/>
      <c r="L54" s="29"/>
      <c r="M54" s="29"/>
      <c r="N54" s="29"/>
      <c r="O54" s="29"/>
      <c r="P54" s="29"/>
      <c r="Q54" s="29"/>
      <c r="R54" s="29"/>
      <c r="S54" s="29"/>
      <c r="T54" s="29"/>
      <c r="U54" s="29"/>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5">
    <mergeCell ref="B26:J27"/>
    <mergeCell ref="C8:D8"/>
    <mergeCell ref="E8:F8"/>
    <mergeCell ref="G8:H8"/>
    <mergeCell ref="I8:J8"/>
  </mergeCells>
  <conditionalFormatting sqref="D10:D11 D13:D14 D19 C8 F10:F11 J19 F19 E8 H10:H11 F13:F14 H19 J10:J11 H13:H14 J13:J14 D23:D25 F23:F25 H23:H25 J23:J25">
    <cfRule type="expression" dxfId="125" priority="1">
      <formula>D10="PASS"</formula>
    </cfRule>
  </conditionalFormatting>
  <conditionalFormatting sqref="D10:D11 D13:D14 D19 C8 F10:F11 J19 F19 E8 H10:H11 F13:F14 H19 J10:J11 H13:H14 J13:J14 D23:D25 F23:F25 H23:H25 J23:J25">
    <cfRule type="expression" dxfId="124" priority="2">
      <formula>D10="FAIL"</formula>
    </cfRule>
  </conditionalFormatting>
  <conditionalFormatting sqref="G8:J8">
    <cfRule type="expression" dxfId="123" priority="3">
      <formula>G8="PASS"</formula>
    </cfRule>
  </conditionalFormatting>
  <conditionalFormatting sqref="G8:J8">
    <cfRule type="expression" dxfId="122" priority="4">
      <formula>G8="FAIL"</formula>
    </cfRule>
  </conditionalFormatting>
  <conditionalFormatting sqref="G8:J8">
    <cfRule type="expression" dxfId="121" priority="5">
      <formula>G8="N/A"</formula>
    </cfRule>
  </conditionalFormatting>
  <conditionalFormatting sqref="C8:D8">
    <cfRule type="cellIs" dxfId="120" priority="6" operator="equal">
      <formula>"laminated"</formula>
    </cfRule>
  </conditionalFormatting>
  <conditionalFormatting sqref="E8:F8">
    <cfRule type="cellIs" dxfId="119" priority="7" operator="equal">
      <formula>"laminated"</formula>
    </cfRule>
  </conditionalFormatting>
  <dataValidations count="3">
    <dataValidation type="list" allowBlank="1" showInputMessage="1" showErrorMessage="1" prompt=" - " sqref="C5">
      <formula1>"SIS,FBHS"</formula1>
    </dataValidation>
    <dataValidation type="list" allowBlank="1" showInputMessage="1" showErrorMessage="1" prompt=" - " sqref="C3">
      <formula1>"0.0,2.0,3.0,4.0"</formula1>
    </dataValidation>
    <dataValidation type="list" allowBlank="1" showInputMessage="1" showErrorMessage="1" prompt=" - " sqref="C4">
      <formula1>"Steel,Alu."</formula1>
    </dataValidation>
  </dataValidations>
  <pageMargins left="0.7" right="0.7" top="0.75" bottom="0.75" header="0" footer="0"/>
  <pageSetup orientation="landscape"/>
  <legacyDrawing r:id="rId1"/>
</worksheet>
</file>

<file path=xl/worksheets/sheet26.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29" customWidth="1"/>
    <col min="3" max="4" width="7" customWidth="1"/>
    <col min="5" max="5" width="7.42578125" customWidth="1"/>
    <col min="6" max="6" width="6.140625" customWidth="1"/>
    <col min="7" max="7" width="7.42578125" customWidth="1"/>
    <col min="8" max="8" width="6.140625" customWidth="1"/>
    <col min="9" max="17" width="9.140625" customWidth="1"/>
    <col min="18" max="26" width="8" customWidth="1"/>
  </cols>
  <sheetData>
    <row r="1" spans="2:17" ht="15.75">
      <c r="B1" s="30" t="s">
        <v>548</v>
      </c>
    </row>
    <row r="2" spans="2:17" ht="12.75" customHeight="1"/>
    <row r="3" spans="2:17" ht="12.75" customHeight="1">
      <c r="B3" t="s">
        <v>549</v>
      </c>
      <c r="C3" s="168" t="s">
        <v>550</v>
      </c>
      <c r="D3" s="1"/>
      <c r="E3" s="6"/>
      <c r="F3" s="6"/>
      <c r="G3" s="34" t="s">
        <v>131</v>
      </c>
      <c r="H3" s="34"/>
      <c r="I3" s="34"/>
    </row>
    <row r="4" spans="2:17" ht="12.75" customHeight="1">
      <c r="B4" t="s">
        <v>551</v>
      </c>
      <c r="C4" s="168" t="s">
        <v>87</v>
      </c>
      <c r="D4" s="1"/>
      <c r="E4" s="6"/>
      <c r="F4" s="6"/>
    </row>
    <row r="5" spans="2:17" ht="12.75" customHeight="1">
      <c r="B5" t="s">
        <v>545</v>
      </c>
      <c r="C5" s="168" t="s">
        <v>546</v>
      </c>
      <c r="D5" s="1"/>
      <c r="E5" s="6"/>
      <c r="F5" s="6"/>
    </row>
    <row r="6" spans="2:17" ht="12.75" customHeight="1">
      <c r="B6" t="s">
        <v>552</v>
      </c>
      <c r="C6" s="168" t="s">
        <v>550</v>
      </c>
      <c r="D6" s="1"/>
      <c r="E6" s="6"/>
      <c r="F6" s="6"/>
    </row>
    <row r="7" spans="2:17" ht="12.75" customHeight="1">
      <c r="C7" s="98"/>
      <c r="D7" s="1"/>
      <c r="E7" s="6"/>
    </row>
    <row r="8" spans="2:17" ht="12.75" customHeight="1">
      <c r="C8" s="186" t="s">
        <v>553</v>
      </c>
      <c r="D8" s="1"/>
      <c r="E8" s="1" t="s">
        <v>554</v>
      </c>
    </row>
    <row r="9" spans="2:17" ht="12.75" customHeight="1">
      <c r="B9" s="169" t="s">
        <v>521</v>
      </c>
      <c r="C9" s="358" t="str">
        <f>IF(C3="YES",IF(AND(D11="PASS",D12="PASS",D14="PASS",D15="PASS",D24="PASS",D20="PASS",D25="PASS",D26="pass"),"PASS","FAIL"),"N/A")</f>
        <v>N/A</v>
      </c>
      <c r="D9" s="268"/>
      <c r="E9" s="358" t="str">
        <f>IF(C6="YES",IF(AND(F11="PASS",F12="PASS",F14="PASS",F15="PASS",F24="PASS",F20="PASS",F25="PASS"),"PASS","FAIL"),"N/A")</f>
        <v>N/A</v>
      </c>
      <c r="F9" s="268"/>
      <c r="G9" s="360"/>
      <c r="H9" s="361"/>
      <c r="I9" s="19"/>
      <c r="J9" s="19"/>
      <c r="K9" s="19"/>
      <c r="L9" s="19"/>
      <c r="M9" s="19"/>
      <c r="N9" s="19"/>
      <c r="O9" s="19"/>
      <c r="P9" s="19"/>
      <c r="Q9" s="19"/>
    </row>
    <row r="10" spans="2:17" ht="12.75" customHeight="1">
      <c r="B10" s="23"/>
      <c r="C10" s="171"/>
      <c r="D10" s="172"/>
      <c r="E10" s="36"/>
      <c r="F10" s="24"/>
      <c r="G10" s="21"/>
      <c r="H10" s="21"/>
      <c r="I10" s="21"/>
      <c r="J10" s="21"/>
      <c r="K10" s="21"/>
      <c r="L10" s="21"/>
      <c r="M10" s="21"/>
      <c r="N10" s="21"/>
      <c r="O10" s="21"/>
      <c r="P10" s="21"/>
      <c r="Q10" s="21"/>
    </row>
    <row r="11" spans="2:17" ht="12.75" customHeight="1">
      <c r="B11" s="85" t="s">
        <v>529</v>
      </c>
      <c r="C11" s="187">
        <v>0</v>
      </c>
      <c r="D11" s="174" t="str">
        <f>IF(C11&gt;=8,"PASS","FAIL")</f>
        <v>FAIL</v>
      </c>
      <c r="E11" s="188">
        <v>0</v>
      </c>
      <c r="F11" s="174" t="str">
        <f>IF(E11&gt;=8,"PASS","FAIL")</f>
        <v>FAIL</v>
      </c>
      <c r="G11" s="189"/>
      <c r="H11" s="190"/>
      <c r="I11" s="21"/>
      <c r="J11" s="21"/>
      <c r="K11" s="21"/>
      <c r="L11" s="21"/>
      <c r="M11" s="21"/>
      <c r="N11" s="21"/>
      <c r="O11" s="21"/>
      <c r="P11" s="21"/>
      <c r="Q11" s="21"/>
    </row>
    <row r="12" spans="2:17" ht="12.75" customHeight="1">
      <c r="B12" s="86" t="s">
        <v>530</v>
      </c>
      <c r="C12" s="64">
        <v>0</v>
      </c>
      <c r="D12" s="177" t="str">
        <f>IF(OR(AND(C11&gt;=8,C11&lt;10,C12&gt;=2),AND(C11&gt;=10,C12&gt;=1)),"PASS","FAIL")</f>
        <v>FAIL</v>
      </c>
      <c r="E12" s="41">
        <v>0</v>
      </c>
      <c r="F12" s="177" t="str">
        <f>IF(OR(AND(E11&gt;=8,E11&lt;10,E12&gt;=2),AND(E11&gt;=10,E12&gt;=1)),"PASS","FAIL")</f>
        <v>FAIL</v>
      </c>
      <c r="G12" s="21"/>
      <c r="H12" s="190"/>
      <c r="I12" s="21"/>
      <c r="J12" s="21"/>
      <c r="K12" s="21"/>
      <c r="L12" s="21"/>
      <c r="M12" s="21"/>
      <c r="N12" s="21"/>
      <c r="O12" s="21"/>
      <c r="P12" s="21"/>
      <c r="Q12" s="21"/>
    </row>
    <row r="13" spans="2:17" ht="12.75" customHeight="1">
      <c r="B13" s="23"/>
      <c r="C13" s="23"/>
      <c r="D13" s="179"/>
      <c r="E13" s="6"/>
      <c r="F13" s="179"/>
      <c r="G13" s="21"/>
      <c r="H13" s="191"/>
      <c r="I13" s="21"/>
      <c r="J13" s="21"/>
      <c r="K13" s="21"/>
      <c r="L13" s="21"/>
      <c r="M13" s="21"/>
      <c r="N13" s="21"/>
      <c r="O13" s="21"/>
      <c r="P13" s="21"/>
      <c r="Q13" s="21"/>
    </row>
    <row r="14" spans="2:17" ht="12.75" customHeight="1">
      <c r="B14" s="86" t="s">
        <v>555</v>
      </c>
      <c r="C14" s="182">
        <v>0</v>
      </c>
      <c r="D14" s="177" t="str">
        <f>IF(OR(AND($C$4="steel",C14&gt;(PI()*25.4)),AND($C$4="alu.",C14&gt;(PI()*30.5))),"PASS","FAIL")</f>
        <v>FAIL</v>
      </c>
      <c r="E14" s="180">
        <v>0</v>
      </c>
      <c r="F14" s="177" t="str">
        <f>IF(E14&gt;(PI()*25.4),"PASS","FAIL")</f>
        <v>FAIL</v>
      </c>
      <c r="G14" s="189"/>
      <c r="H14" s="190"/>
      <c r="I14" s="21"/>
      <c r="J14" s="21"/>
      <c r="K14" s="21"/>
      <c r="L14" s="21"/>
      <c r="M14" s="21"/>
      <c r="N14" s="21"/>
      <c r="O14" s="21"/>
      <c r="P14" s="21"/>
      <c r="Q14" s="21"/>
    </row>
    <row r="15" spans="2:17" ht="12.75" customHeight="1">
      <c r="B15" s="86" t="s">
        <v>532</v>
      </c>
      <c r="C15" s="182">
        <v>0</v>
      </c>
      <c r="D15" s="177" t="str">
        <f>IF(C15&gt;=2,"PASS","FAIL")</f>
        <v>FAIL</v>
      </c>
      <c r="E15" s="180">
        <v>0</v>
      </c>
      <c r="F15" s="178" t="str">
        <f>IF(E15&gt;=2,"PASS","FAIL")</f>
        <v>FAIL</v>
      </c>
      <c r="G15" s="189"/>
      <c r="H15" s="190"/>
      <c r="I15" s="21"/>
      <c r="J15" s="21"/>
      <c r="K15" s="21"/>
      <c r="L15" s="21"/>
      <c r="M15" s="21"/>
      <c r="N15" s="21"/>
      <c r="O15" s="21"/>
      <c r="P15" s="21"/>
      <c r="Q15" s="21"/>
    </row>
    <row r="16" spans="2:17" ht="12.75" customHeight="1">
      <c r="B16" s="86" t="s">
        <v>533</v>
      </c>
      <c r="C16" s="182">
        <v>0</v>
      </c>
      <c r="D16" s="177"/>
      <c r="E16" s="180">
        <v>0</v>
      </c>
      <c r="F16" s="178"/>
      <c r="G16" s="189"/>
      <c r="H16" s="190"/>
      <c r="I16" s="21"/>
      <c r="J16" s="21"/>
      <c r="K16" s="21"/>
      <c r="L16" s="21"/>
      <c r="M16" s="21"/>
      <c r="N16" s="21"/>
      <c r="O16" s="21"/>
      <c r="P16" s="21"/>
      <c r="Q16" s="21"/>
    </row>
    <row r="17" spans="1:26" ht="12.75" customHeight="1">
      <c r="B17" s="86" t="s">
        <v>534</v>
      </c>
      <c r="C17" s="192">
        <v>0</v>
      </c>
      <c r="D17" s="177"/>
      <c r="E17" s="181">
        <v>0</v>
      </c>
      <c r="F17" s="178"/>
      <c r="G17" s="189"/>
      <c r="H17" s="190"/>
      <c r="I17" s="21"/>
      <c r="J17" s="21"/>
      <c r="K17" s="21"/>
      <c r="L17" s="21"/>
      <c r="M17" s="21"/>
      <c r="N17" s="21"/>
      <c r="O17" s="21"/>
      <c r="P17" s="21"/>
      <c r="Q17" s="21"/>
    </row>
    <row r="18" spans="1:26" ht="12.75" customHeight="1">
      <c r="B18" s="86" t="s">
        <v>535</v>
      </c>
      <c r="C18" s="182">
        <v>0</v>
      </c>
      <c r="D18" s="177"/>
      <c r="E18" s="180">
        <v>0</v>
      </c>
      <c r="F18" s="178"/>
      <c r="G18" s="189"/>
      <c r="H18" s="190"/>
      <c r="I18" s="21"/>
      <c r="J18" s="21"/>
      <c r="K18" s="21"/>
      <c r="L18" s="21"/>
      <c r="M18" s="21"/>
      <c r="N18" s="21"/>
      <c r="O18" s="21"/>
      <c r="P18" s="21"/>
      <c r="Q18" s="21"/>
    </row>
    <row r="19" spans="1:26" ht="12.75" customHeight="1">
      <c r="B19" s="86" t="s">
        <v>534</v>
      </c>
      <c r="C19" s="192">
        <v>0</v>
      </c>
      <c r="D19" s="177"/>
      <c r="E19" s="181">
        <v>0</v>
      </c>
      <c r="F19" s="178"/>
      <c r="G19" s="189"/>
      <c r="H19" s="190"/>
      <c r="I19" s="21"/>
      <c r="J19" s="21"/>
      <c r="K19" s="21"/>
      <c r="L19" s="21"/>
      <c r="M19" s="21"/>
      <c r="N19" s="21"/>
      <c r="O19" s="21"/>
      <c r="P19" s="21"/>
      <c r="Q19" s="21"/>
    </row>
    <row r="20" spans="1:26" ht="12.75" customHeight="1">
      <c r="B20" s="86" t="s">
        <v>536</v>
      </c>
      <c r="C20" s="64">
        <v>0</v>
      </c>
      <c r="D20" s="177" t="str">
        <f>IF(C20&gt;=2,"PASS","FAIL")</f>
        <v>FAIL</v>
      </c>
      <c r="E20" s="41">
        <v>0</v>
      </c>
      <c r="F20" s="178" t="str">
        <f>IF(E20&gt;=2,"PASS","FAIL")</f>
        <v>FAIL</v>
      </c>
      <c r="G20" s="21"/>
      <c r="H20" s="190"/>
      <c r="I20" s="21"/>
      <c r="J20" s="21"/>
      <c r="K20" s="21"/>
      <c r="L20" s="21"/>
      <c r="M20" s="21"/>
      <c r="N20" s="21"/>
      <c r="O20" s="21"/>
      <c r="P20" s="21"/>
      <c r="Q20" s="21"/>
    </row>
    <row r="21" spans="1:26" ht="12.75" customHeight="1">
      <c r="B21" s="86" t="s">
        <v>537</v>
      </c>
      <c r="C21" s="64">
        <v>0</v>
      </c>
      <c r="D21" s="35"/>
      <c r="E21" s="41">
        <v>0</v>
      </c>
      <c r="F21" s="185"/>
      <c r="G21" s="21"/>
      <c r="H21" s="191"/>
      <c r="I21" s="21"/>
      <c r="J21" s="21"/>
      <c r="K21" s="21"/>
      <c r="L21" s="21"/>
      <c r="M21" s="21"/>
      <c r="N21" s="21"/>
      <c r="O21" s="21"/>
      <c r="P21" s="21"/>
      <c r="Q21" s="21"/>
    </row>
    <row r="22" spans="1:26" ht="12.75" customHeight="1">
      <c r="B22" s="86" t="s">
        <v>538</v>
      </c>
      <c r="C22" s="182">
        <v>0</v>
      </c>
      <c r="D22" s="177"/>
      <c r="E22" s="180">
        <v>0</v>
      </c>
      <c r="F22" s="178"/>
      <c r="G22" s="193"/>
      <c r="H22" s="190"/>
      <c r="I22" s="189"/>
      <c r="J22" s="190"/>
      <c r="K22" s="21"/>
      <c r="L22" s="21"/>
      <c r="M22" s="21"/>
      <c r="N22" s="21"/>
      <c r="O22" s="21"/>
      <c r="P22" s="21"/>
      <c r="Q22" s="21"/>
    </row>
    <row r="23" spans="1:26" ht="12.75" customHeight="1">
      <c r="B23" s="86" t="s">
        <v>539</v>
      </c>
      <c r="C23" s="182"/>
      <c r="D23" s="177"/>
      <c r="E23" s="180"/>
      <c r="F23" s="178"/>
      <c r="G23" s="193"/>
      <c r="H23" s="190"/>
      <c r="I23" s="21"/>
      <c r="J23" s="21"/>
      <c r="K23" s="21"/>
      <c r="L23" s="21"/>
      <c r="M23" s="21"/>
      <c r="N23" s="21"/>
      <c r="O23" s="21"/>
      <c r="P23" s="21"/>
      <c r="Q23" s="21"/>
    </row>
    <row r="24" spans="1:26" ht="12.75" customHeight="1">
      <c r="B24" s="86" t="s">
        <v>540</v>
      </c>
      <c r="C24" s="183">
        <f>((C16*C17)+(C18*C19))*C23*0.001</f>
        <v>0</v>
      </c>
      <c r="D24" s="177" t="str">
        <f>IF(C24&gt;=30,"PASS","FAIL")</f>
        <v>FAIL</v>
      </c>
      <c r="E24" s="183">
        <f>((E16*E17)+(E18*E19))*E23*0.001</f>
        <v>0</v>
      </c>
      <c r="F24" s="178" t="str">
        <f>IF(E24&gt;=30,"PASS","FAIL")</f>
        <v>FAIL</v>
      </c>
      <c r="G24" s="193"/>
      <c r="H24" s="190"/>
      <c r="I24" s="21"/>
      <c r="J24" s="21"/>
      <c r="K24" s="21"/>
      <c r="L24" s="21"/>
      <c r="M24" s="21"/>
      <c r="N24" s="21"/>
      <c r="O24" s="21"/>
      <c r="P24" s="21"/>
      <c r="Q24" s="21"/>
    </row>
    <row r="25" spans="1:26" ht="12.75" customHeight="1">
      <c r="B25" s="86" t="s">
        <v>540</v>
      </c>
      <c r="C25" s="183">
        <f>((C17*C18)+(C19*C21))*C23*0.001</f>
        <v>0</v>
      </c>
      <c r="D25" s="177" t="str">
        <f>IF(C25&gt;=30,"PASS","FAIL")</f>
        <v>FAIL</v>
      </c>
      <c r="E25" s="183">
        <f>((E17*E18)+(E19*E21))*E23*0.001</f>
        <v>0</v>
      </c>
      <c r="F25" s="178" t="str">
        <f>IF(E25&gt;=30,"PASS","FAIL")</f>
        <v>FAIL</v>
      </c>
      <c r="G25" s="193"/>
      <c r="H25" s="190"/>
      <c r="I25" s="21"/>
      <c r="J25" s="21"/>
      <c r="K25" s="21"/>
      <c r="L25" s="21"/>
      <c r="M25" s="21"/>
      <c r="N25" s="21"/>
      <c r="O25" s="21"/>
      <c r="P25" s="21"/>
      <c r="Q25" s="21"/>
    </row>
    <row r="26" spans="1:26" ht="12.75" customHeight="1">
      <c r="B26" s="31" t="s">
        <v>541</v>
      </c>
      <c r="C26" s="184">
        <f>C23*2*C22*(C17+C19)*0.001</f>
        <v>0</v>
      </c>
      <c r="D26" s="177" t="str">
        <f>IF(C26&gt;=30,"PASS","FAIL")</f>
        <v>FAIL</v>
      </c>
      <c r="E26" s="184">
        <f>E23*2*E22*(E17+E19)*0.001</f>
        <v>0</v>
      </c>
      <c r="F26" s="178" t="str">
        <f>IF(E26&gt;=30,"PASS","FAIL")</f>
        <v>FAIL</v>
      </c>
      <c r="G26" s="193"/>
      <c r="H26" s="190"/>
      <c r="I26" s="189"/>
      <c r="J26" s="190"/>
      <c r="K26" s="21"/>
      <c r="L26" s="21"/>
      <c r="M26" s="21"/>
      <c r="N26" s="21"/>
      <c r="O26" s="21"/>
      <c r="P26" s="21"/>
      <c r="Q26" s="21"/>
    </row>
    <row r="27" spans="1:26" ht="12.75" customHeight="1">
      <c r="B27" s="357" t="s">
        <v>542</v>
      </c>
      <c r="C27" s="282"/>
      <c r="D27" s="282"/>
      <c r="E27" s="282"/>
      <c r="F27" s="282"/>
      <c r="G27" s="20"/>
      <c r="H27" s="21"/>
      <c r="I27" s="21"/>
      <c r="J27" s="21"/>
      <c r="K27" s="21"/>
      <c r="L27" s="21"/>
      <c r="M27" s="21"/>
      <c r="N27" s="21"/>
      <c r="O27" s="21"/>
      <c r="P27" s="21"/>
      <c r="Q27" s="21"/>
    </row>
    <row r="28" spans="1:26" ht="12.75" customHeight="1">
      <c r="B28" s="284"/>
      <c r="C28" s="264"/>
      <c r="D28" s="264"/>
      <c r="E28" s="264"/>
      <c r="F28" s="264"/>
      <c r="G28" s="20"/>
      <c r="H28" s="21"/>
      <c r="I28" s="21"/>
      <c r="J28" s="21"/>
      <c r="K28" s="21"/>
      <c r="L28" s="21"/>
      <c r="M28" s="21"/>
      <c r="N28" s="21"/>
      <c r="O28" s="21"/>
      <c r="P28" s="21"/>
      <c r="Q28" s="21"/>
    </row>
    <row r="29" spans="1:26" ht="12.75" customHeight="1">
      <c r="B29" s="286"/>
      <c r="C29" s="287"/>
      <c r="D29" s="287"/>
      <c r="E29" s="287"/>
      <c r="F29" s="287"/>
      <c r="G29" s="20"/>
      <c r="H29" s="21"/>
      <c r="I29" s="21"/>
      <c r="J29" s="21"/>
      <c r="K29" s="21"/>
      <c r="L29" s="21"/>
      <c r="M29" s="21"/>
      <c r="N29" s="21"/>
      <c r="O29" s="21"/>
      <c r="P29" s="21"/>
      <c r="Q29" s="21"/>
    </row>
    <row r="30" spans="1:26" ht="12.75" customHeight="1">
      <c r="A30" s="6"/>
      <c r="B30" s="18"/>
      <c r="C30" s="19"/>
      <c r="D30" s="19"/>
      <c r="E30" s="19"/>
      <c r="F30" s="19"/>
      <c r="G30" s="21"/>
      <c r="H30" s="21"/>
      <c r="I30" s="21"/>
      <c r="J30" s="21"/>
      <c r="K30" s="21"/>
      <c r="L30" s="21"/>
      <c r="M30" s="21"/>
      <c r="N30" s="21"/>
      <c r="O30" s="21"/>
      <c r="P30" s="21"/>
      <c r="Q30" s="21"/>
      <c r="R30" s="6"/>
      <c r="S30" s="6"/>
      <c r="T30" s="6"/>
      <c r="U30" s="6"/>
      <c r="V30" s="6"/>
      <c r="W30" s="6"/>
      <c r="X30" s="6"/>
      <c r="Y30" s="6"/>
      <c r="Z30" s="6"/>
    </row>
    <row r="31" spans="1:26" ht="12.75" customHeight="1">
      <c r="A31" s="6"/>
      <c r="B31" s="78" t="s">
        <v>246</v>
      </c>
      <c r="C31" s="21"/>
      <c r="D31" s="21"/>
      <c r="E31" s="21"/>
      <c r="F31" s="21"/>
      <c r="G31" s="21"/>
      <c r="H31" s="21"/>
      <c r="I31" s="21"/>
      <c r="J31" s="21"/>
      <c r="K31" s="21"/>
      <c r="L31" s="21"/>
      <c r="M31" s="21"/>
      <c r="N31" s="21"/>
      <c r="O31" s="21"/>
      <c r="P31" s="21"/>
      <c r="Q31" s="21"/>
      <c r="R31" s="6"/>
      <c r="S31" s="6"/>
      <c r="T31" s="6"/>
      <c r="U31" s="6"/>
      <c r="V31" s="6"/>
      <c r="W31" s="6"/>
      <c r="X31" s="6"/>
      <c r="Y31" s="6"/>
      <c r="Z31" s="6"/>
    </row>
    <row r="32" spans="1:26" ht="12.75" customHeight="1">
      <c r="A32" s="6"/>
      <c r="B32" s="20"/>
      <c r="C32" s="21"/>
      <c r="D32" s="21"/>
      <c r="E32" s="21"/>
      <c r="F32" s="21"/>
      <c r="G32" s="21"/>
      <c r="H32" s="21"/>
      <c r="I32" s="21"/>
      <c r="J32" s="21"/>
      <c r="K32" s="21"/>
      <c r="L32" s="21"/>
      <c r="M32" s="21"/>
      <c r="N32" s="21"/>
      <c r="O32" s="21"/>
      <c r="P32" s="21"/>
      <c r="Q32" s="21"/>
      <c r="R32" s="6"/>
      <c r="S32" s="6"/>
      <c r="T32" s="6"/>
      <c r="U32" s="6"/>
      <c r="V32" s="6"/>
      <c r="W32" s="6"/>
      <c r="X32" s="6"/>
      <c r="Y32" s="6"/>
      <c r="Z32" s="6"/>
    </row>
    <row r="33" spans="1:26" ht="12.75" customHeight="1">
      <c r="A33" s="6"/>
      <c r="B33" s="20"/>
      <c r="C33" s="21"/>
      <c r="D33" s="21"/>
      <c r="E33" s="21"/>
      <c r="F33" s="21"/>
      <c r="G33" s="21"/>
      <c r="H33" s="21"/>
      <c r="I33" s="21"/>
      <c r="J33" s="21"/>
      <c r="K33" s="21"/>
      <c r="L33" s="21"/>
      <c r="M33" s="21"/>
      <c r="N33" s="21"/>
      <c r="O33" s="21"/>
      <c r="P33" s="21"/>
      <c r="Q33" s="21"/>
      <c r="R33" s="6"/>
      <c r="S33" s="6"/>
      <c r="T33" s="6"/>
      <c r="U33" s="6"/>
      <c r="V33" s="6"/>
      <c r="W33" s="6"/>
      <c r="X33" s="6"/>
      <c r="Y33" s="6"/>
      <c r="Z33" s="6"/>
    </row>
    <row r="34" spans="1:26" ht="12.75" customHeight="1">
      <c r="A34" s="6"/>
      <c r="B34" s="20"/>
      <c r="C34" s="21"/>
      <c r="D34" s="21"/>
      <c r="E34" s="21"/>
      <c r="F34" s="21"/>
      <c r="G34" s="21"/>
      <c r="H34" s="21"/>
      <c r="I34" s="21"/>
      <c r="J34" s="21"/>
      <c r="K34" s="21"/>
      <c r="L34" s="21"/>
      <c r="M34" s="21"/>
      <c r="N34" s="21"/>
      <c r="O34" s="21"/>
      <c r="P34" s="21"/>
      <c r="Q34" s="21"/>
      <c r="R34" s="6"/>
      <c r="S34" s="6"/>
      <c r="T34" s="6"/>
      <c r="U34" s="6"/>
      <c r="V34" s="6"/>
      <c r="W34" s="6"/>
      <c r="X34" s="6"/>
      <c r="Y34" s="6"/>
      <c r="Z34" s="6"/>
    </row>
    <row r="35" spans="1:26" ht="12.75" customHeight="1">
      <c r="A35" s="6"/>
      <c r="B35" s="20"/>
      <c r="C35" s="21"/>
      <c r="D35" s="21"/>
      <c r="E35" s="21"/>
      <c r="F35" s="21"/>
      <c r="G35" s="21"/>
      <c r="H35" s="21"/>
      <c r="I35" s="21"/>
      <c r="J35" s="21"/>
      <c r="K35" s="21"/>
      <c r="L35" s="21"/>
      <c r="M35" s="21"/>
      <c r="N35" s="21"/>
      <c r="O35" s="21"/>
      <c r="P35" s="21"/>
      <c r="Q35" s="21"/>
      <c r="R35" s="6"/>
      <c r="S35" s="6"/>
      <c r="T35" s="6"/>
      <c r="U35" s="6"/>
      <c r="V35" s="6"/>
      <c r="W35" s="6"/>
      <c r="X35" s="6"/>
      <c r="Y35" s="6"/>
      <c r="Z35" s="6"/>
    </row>
    <row r="36" spans="1:26" ht="12.75" customHeight="1">
      <c r="A36" s="6"/>
      <c r="B36" s="20"/>
      <c r="C36" s="21"/>
      <c r="D36" s="21"/>
      <c r="E36" s="21"/>
      <c r="F36" s="21"/>
      <c r="G36" s="21"/>
      <c r="H36" s="21"/>
      <c r="I36" s="21"/>
      <c r="J36" s="21"/>
      <c r="K36" s="21"/>
      <c r="L36" s="21"/>
      <c r="M36" s="21"/>
      <c r="N36" s="21"/>
      <c r="O36" s="21"/>
      <c r="P36" s="21"/>
      <c r="Q36" s="21"/>
      <c r="R36" s="6"/>
      <c r="S36" s="6"/>
      <c r="T36" s="6"/>
      <c r="U36" s="6"/>
      <c r="V36" s="6"/>
      <c r="W36" s="6"/>
      <c r="X36" s="6"/>
      <c r="Y36" s="6"/>
      <c r="Z36" s="6"/>
    </row>
    <row r="37" spans="1:26" ht="12.75" customHeight="1">
      <c r="A37" s="6"/>
      <c r="B37" s="20"/>
      <c r="C37" s="21"/>
      <c r="D37" s="21"/>
      <c r="E37" s="21"/>
      <c r="F37" s="21"/>
      <c r="G37" s="21"/>
      <c r="H37" s="21"/>
      <c r="I37" s="21"/>
      <c r="J37" s="21"/>
      <c r="K37" s="21"/>
      <c r="L37" s="21"/>
      <c r="M37" s="21"/>
      <c r="N37" s="21"/>
      <c r="O37" s="21"/>
      <c r="P37" s="21"/>
      <c r="Q37" s="21"/>
      <c r="R37" s="6"/>
      <c r="S37" s="6"/>
      <c r="T37" s="6"/>
      <c r="U37" s="6"/>
      <c r="V37" s="6"/>
      <c r="W37" s="6"/>
      <c r="X37" s="6"/>
      <c r="Y37" s="6"/>
      <c r="Z37" s="6"/>
    </row>
    <row r="38" spans="1:26" ht="12.75" customHeight="1">
      <c r="A38" s="6"/>
      <c r="B38" s="20"/>
      <c r="C38" s="21"/>
      <c r="D38" s="21"/>
      <c r="E38" s="21"/>
      <c r="F38" s="21"/>
      <c r="G38" s="21"/>
      <c r="H38" s="21"/>
      <c r="I38" s="21"/>
      <c r="J38" s="21"/>
      <c r="K38" s="21"/>
      <c r="L38" s="21"/>
      <c r="M38" s="21"/>
      <c r="N38" s="21"/>
      <c r="O38" s="21"/>
      <c r="P38" s="21"/>
      <c r="Q38" s="21"/>
      <c r="R38" s="6"/>
      <c r="S38" s="6"/>
      <c r="T38" s="6"/>
      <c r="U38" s="6"/>
      <c r="V38" s="6"/>
      <c r="W38" s="6"/>
      <c r="X38" s="6"/>
      <c r="Y38" s="6"/>
      <c r="Z38" s="6"/>
    </row>
    <row r="39" spans="1:26" ht="12.75" customHeight="1">
      <c r="A39" s="6"/>
      <c r="B39" s="20"/>
      <c r="C39" s="21"/>
      <c r="D39" s="21"/>
      <c r="E39" s="21"/>
      <c r="F39" s="21"/>
      <c r="G39" s="21"/>
      <c r="H39" s="21"/>
      <c r="I39" s="21"/>
      <c r="J39" s="21"/>
      <c r="K39" s="21"/>
      <c r="L39" s="21"/>
      <c r="M39" s="21"/>
      <c r="N39" s="21"/>
      <c r="O39" s="21"/>
      <c r="P39" s="21"/>
      <c r="Q39" s="21"/>
      <c r="R39" s="6"/>
      <c r="S39" s="6"/>
      <c r="T39" s="6"/>
      <c r="U39" s="6"/>
      <c r="V39" s="6"/>
      <c r="W39" s="6"/>
      <c r="X39" s="6"/>
      <c r="Y39" s="6"/>
      <c r="Z39" s="6"/>
    </row>
    <row r="40" spans="1:26" ht="12.75" customHeight="1">
      <c r="A40" s="6"/>
      <c r="B40" s="20"/>
      <c r="C40" s="21"/>
      <c r="D40" s="21"/>
      <c r="E40" s="21"/>
      <c r="F40" s="21"/>
      <c r="G40" s="21"/>
      <c r="H40" s="21"/>
      <c r="I40" s="21"/>
      <c r="J40" s="21"/>
      <c r="K40" s="21"/>
      <c r="L40" s="21"/>
      <c r="M40" s="21"/>
      <c r="N40" s="21"/>
      <c r="O40" s="21"/>
      <c r="P40" s="21"/>
      <c r="Q40" s="21"/>
      <c r="R40" s="6"/>
      <c r="S40" s="6"/>
      <c r="T40" s="6"/>
      <c r="U40" s="6"/>
      <c r="V40" s="6"/>
      <c r="W40" s="6"/>
      <c r="X40" s="6"/>
      <c r="Y40" s="6"/>
      <c r="Z40" s="6"/>
    </row>
    <row r="41" spans="1:26" ht="12.75" customHeight="1">
      <c r="A41" s="6"/>
      <c r="B41" s="20"/>
      <c r="C41" s="21"/>
      <c r="D41" s="21"/>
      <c r="E41" s="21"/>
      <c r="F41" s="21"/>
      <c r="G41" s="21"/>
      <c r="H41" s="21"/>
      <c r="I41" s="21"/>
      <c r="J41" s="21"/>
      <c r="K41" s="21"/>
      <c r="L41" s="21"/>
      <c r="M41" s="21"/>
      <c r="N41" s="21"/>
      <c r="O41" s="21"/>
      <c r="P41" s="21"/>
      <c r="Q41" s="21"/>
      <c r="R41" s="6"/>
      <c r="S41" s="6"/>
      <c r="T41" s="6"/>
      <c r="U41" s="6"/>
      <c r="V41" s="6"/>
      <c r="W41" s="6"/>
      <c r="X41" s="6"/>
      <c r="Y41" s="6"/>
      <c r="Z41" s="6"/>
    </row>
    <row r="42" spans="1:26" ht="12.75" customHeight="1">
      <c r="A42" s="6"/>
      <c r="B42" s="20"/>
      <c r="C42" s="21"/>
      <c r="D42" s="21"/>
      <c r="E42" s="21"/>
      <c r="F42" s="21"/>
      <c r="G42" s="21"/>
      <c r="H42" s="21"/>
      <c r="I42" s="21"/>
      <c r="J42" s="21"/>
      <c r="K42" s="21"/>
      <c r="L42" s="21"/>
      <c r="M42" s="21"/>
      <c r="N42" s="21"/>
      <c r="O42" s="21"/>
      <c r="P42" s="21"/>
      <c r="Q42" s="21"/>
      <c r="R42" s="6"/>
      <c r="S42" s="6"/>
      <c r="T42" s="6"/>
      <c r="U42" s="6"/>
      <c r="V42" s="6"/>
      <c r="W42" s="6"/>
      <c r="X42" s="6"/>
      <c r="Y42" s="6"/>
      <c r="Z42" s="6"/>
    </row>
    <row r="43" spans="1:26" ht="12.75" customHeight="1">
      <c r="A43" s="6"/>
      <c r="B43" s="20"/>
      <c r="C43" s="21"/>
      <c r="D43" s="21"/>
      <c r="E43" s="21"/>
      <c r="F43" s="21"/>
      <c r="G43" s="21"/>
      <c r="H43" s="21"/>
      <c r="I43" s="21"/>
      <c r="J43" s="21"/>
      <c r="K43" s="21"/>
      <c r="L43" s="21"/>
      <c r="M43" s="21"/>
      <c r="N43" s="21"/>
      <c r="O43" s="21"/>
      <c r="P43" s="21"/>
      <c r="Q43" s="21"/>
      <c r="R43" s="6"/>
      <c r="S43" s="6"/>
      <c r="T43" s="6"/>
      <c r="U43" s="6"/>
      <c r="V43" s="6"/>
      <c r="W43" s="6"/>
      <c r="X43" s="6"/>
      <c r="Y43" s="6"/>
      <c r="Z43" s="6"/>
    </row>
    <row r="44" spans="1:26" ht="12.75" customHeight="1">
      <c r="A44" s="6"/>
      <c r="B44" s="20"/>
      <c r="C44" s="21"/>
      <c r="D44" s="21"/>
      <c r="E44" s="21"/>
      <c r="F44" s="21"/>
      <c r="G44" s="21"/>
      <c r="H44" s="21"/>
      <c r="I44" s="21"/>
      <c r="J44" s="21"/>
      <c r="K44" s="21"/>
      <c r="L44" s="21"/>
      <c r="M44" s="21"/>
      <c r="N44" s="21"/>
      <c r="O44" s="21"/>
      <c r="P44" s="21"/>
      <c r="Q44" s="21"/>
      <c r="R44" s="6"/>
      <c r="S44" s="6"/>
      <c r="T44" s="6"/>
      <c r="U44" s="6"/>
      <c r="V44" s="6"/>
      <c r="W44" s="6"/>
      <c r="X44" s="6"/>
      <c r="Y44" s="6"/>
      <c r="Z44" s="6"/>
    </row>
    <row r="45" spans="1:26" ht="12.75" customHeight="1">
      <c r="A45" s="6"/>
      <c r="B45" s="20"/>
      <c r="C45" s="21"/>
      <c r="D45" s="21"/>
      <c r="E45" s="21"/>
      <c r="F45" s="21"/>
      <c r="G45" s="21"/>
      <c r="H45" s="21"/>
      <c r="I45" s="21"/>
      <c r="J45" s="21"/>
      <c r="K45" s="21"/>
      <c r="L45" s="21"/>
      <c r="M45" s="21"/>
      <c r="N45" s="21"/>
      <c r="O45" s="21"/>
      <c r="P45" s="21"/>
      <c r="Q45" s="21"/>
      <c r="R45" s="6"/>
      <c r="S45" s="6"/>
      <c r="T45" s="6"/>
      <c r="U45" s="6"/>
      <c r="V45" s="6"/>
      <c r="W45" s="6"/>
      <c r="X45" s="6"/>
      <c r="Y45" s="6"/>
      <c r="Z45" s="6"/>
    </row>
    <row r="46" spans="1:26" ht="12.75" customHeight="1">
      <c r="A46" s="6"/>
      <c r="B46" s="20"/>
      <c r="C46" s="21"/>
      <c r="D46" s="21"/>
      <c r="E46" s="21"/>
      <c r="F46" s="21"/>
      <c r="G46" s="21"/>
      <c r="H46" s="21"/>
      <c r="I46" s="21"/>
      <c r="J46" s="21"/>
      <c r="K46" s="21"/>
      <c r="L46" s="21"/>
      <c r="M46" s="21"/>
      <c r="N46" s="21"/>
      <c r="O46" s="21"/>
      <c r="P46" s="21"/>
      <c r="Q46" s="21"/>
      <c r="R46" s="6"/>
      <c r="S46" s="6"/>
      <c r="T46" s="6"/>
      <c r="U46" s="6"/>
      <c r="V46" s="6"/>
      <c r="W46" s="6"/>
      <c r="X46" s="6"/>
      <c r="Y46" s="6"/>
      <c r="Z46" s="6"/>
    </row>
    <row r="47" spans="1:26" ht="12.75" customHeight="1">
      <c r="A47" s="6"/>
      <c r="B47" s="20"/>
      <c r="C47" s="21"/>
      <c r="D47" s="21"/>
      <c r="E47" s="21"/>
      <c r="F47" s="21"/>
      <c r="G47" s="21"/>
      <c r="H47" s="21"/>
      <c r="I47" s="21"/>
      <c r="J47" s="21"/>
      <c r="K47" s="21"/>
      <c r="L47" s="21"/>
      <c r="M47" s="21"/>
      <c r="N47" s="21"/>
      <c r="O47" s="21"/>
      <c r="P47" s="21"/>
      <c r="Q47" s="21"/>
      <c r="R47" s="6"/>
      <c r="S47" s="6"/>
      <c r="T47" s="6"/>
      <c r="U47" s="6"/>
      <c r="V47" s="6"/>
      <c r="W47" s="6"/>
      <c r="X47" s="6"/>
      <c r="Y47" s="6"/>
      <c r="Z47" s="6"/>
    </row>
    <row r="48" spans="1:26" ht="12.75" customHeight="1">
      <c r="A48" s="6"/>
      <c r="B48" s="20"/>
      <c r="C48" s="21"/>
      <c r="D48" s="21"/>
      <c r="E48" s="21"/>
      <c r="F48" s="21"/>
      <c r="G48" s="21"/>
      <c r="H48" s="21"/>
      <c r="I48" s="21"/>
      <c r="J48" s="21"/>
      <c r="K48" s="21"/>
      <c r="L48" s="21"/>
      <c r="M48" s="21"/>
      <c r="N48" s="21"/>
      <c r="O48" s="21"/>
      <c r="P48" s="21"/>
      <c r="Q48" s="21"/>
      <c r="R48" s="6"/>
      <c r="S48" s="6"/>
      <c r="T48" s="6"/>
      <c r="U48" s="6"/>
      <c r="V48" s="6"/>
      <c r="W48" s="6"/>
      <c r="X48" s="6"/>
      <c r="Y48" s="6"/>
      <c r="Z48" s="6"/>
    </row>
    <row r="49" spans="1:26" ht="12.75" customHeight="1">
      <c r="A49" s="6"/>
      <c r="B49" s="20"/>
      <c r="C49" s="21"/>
      <c r="D49" s="21"/>
      <c r="E49" s="21"/>
      <c r="F49" s="21"/>
      <c r="G49" s="21"/>
      <c r="H49" s="21"/>
      <c r="I49" s="21"/>
      <c r="J49" s="21"/>
      <c r="K49" s="21"/>
      <c r="L49" s="21"/>
      <c r="M49" s="21"/>
      <c r="N49" s="21"/>
      <c r="O49" s="21"/>
      <c r="P49" s="21"/>
      <c r="Q49" s="21"/>
      <c r="R49" s="6"/>
      <c r="S49" s="6"/>
      <c r="T49" s="6"/>
      <c r="U49" s="6"/>
      <c r="V49" s="6"/>
      <c r="W49" s="6"/>
      <c r="X49" s="6"/>
      <c r="Y49" s="6"/>
      <c r="Z49" s="6"/>
    </row>
    <row r="50" spans="1:26" ht="12.75" customHeight="1">
      <c r="A50" s="6"/>
      <c r="B50" s="20"/>
      <c r="C50" s="21"/>
      <c r="D50" s="21"/>
      <c r="E50" s="21"/>
      <c r="F50" s="21"/>
      <c r="G50" s="21"/>
      <c r="H50" s="21"/>
      <c r="I50" s="21"/>
      <c r="J50" s="21"/>
      <c r="K50" s="21"/>
      <c r="L50" s="21"/>
      <c r="M50" s="21"/>
      <c r="N50" s="21"/>
      <c r="O50" s="21"/>
      <c r="P50" s="21"/>
      <c r="Q50" s="21"/>
      <c r="R50" s="6"/>
      <c r="S50" s="6"/>
      <c r="T50" s="6"/>
      <c r="U50" s="6"/>
      <c r="V50" s="6"/>
      <c r="W50" s="6"/>
      <c r="X50" s="6"/>
      <c r="Y50" s="6"/>
      <c r="Z50" s="6"/>
    </row>
    <row r="51" spans="1:26" ht="12.75" customHeight="1">
      <c r="A51" s="6"/>
      <c r="B51" s="20"/>
      <c r="C51" s="21"/>
      <c r="D51" s="21"/>
      <c r="E51" s="21"/>
      <c r="F51" s="21"/>
      <c r="G51" s="21"/>
      <c r="H51" s="21"/>
      <c r="I51" s="21"/>
      <c r="J51" s="21"/>
      <c r="K51" s="21"/>
      <c r="L51" s="21"/>
      <c r="M51" s="21"/>
      <c r="N51" s="21"/>
      <c r="O51" s="21"/>
      <c r="P51" s="21"/>
      <c r="Q51" s="21"/>
      <c r="R51" s="6"/>
      <c r="S51" s="6"/>
      <c r="T51" s="6"/>
      <c r="U51" s="6"/>
      <c r="V51" s="6"/>
      <c r="W51" s="6"/>
      <c r="X51" s="6"/>
      <c r="Y51" s="6"/>
      <c r="Z51" s="6"/>
    </row>
    <row r="52" spans="1:26" ht="12.75" customHeight="1">
      <c r="A52" s="6"/>
      <c r="B52" s="20"/>
      <c r="C52" s="21"/>
      <c r="D52" s="21"/>
      <c r="E52" s="21"/>
      <c r="F52" s="21"/>
      <c r="G52" s="21"/>
      <c r="H52" s="21"/>
      <c r="I52" s="21"/>
      <c r="J52" s="21"/>
      <c r="K52" s="21"/>
      <c r="L52" s="21"/>
      <c r="M52" s="21"/>
      <c r="N52" s="21"/>
      <c r="O52" s="21"/>
      <c r="P52" s="21"/>
      <c r="Q52" s="21"/>
      <c r="R52" s="6"/>
      <c r="S52" s="6"/>
      <c r="T52" s="6"/>
      <c r="U52" s="6"/>
      <c r="V52" s="6"/>
      <c r="W52" s="6"/>
      <c r="X52" s="6"/>
      <c r="Y52" s="6"/>
      <c r="Z52" s="6"/>
    </row>
    <row r="53" spans="1:26" ht="12.75" customHeight="1">
      <c r="A53" s="6"/>
      <c r="B53" s="20"/>
      <c r="C53" s="21"/>
      <c r="D53" s="21"/>
      <c r="E53" s="21"/>
      <c r="F53" s="21"/>
      <c r="G53" s="21"/>
      <c r="H53" s="21"/>
      <c r="I53" s="21"/>
      <c r="J53" s="21"/>
      <c r="K53" s="21"/>
      <c r="L53" s="21"/>
      <c r="M53" s="21"/>
      <c r="N53" s="21"/>
      <c r="O53" s="21"/>
      <c r="P53" s="21"/>
      <c r="Q53" s="21"/>
      <c r="R53" s="6"/>
      <c r="S53" s="6"/>
      <c r="T53" s="6"/>
      <c r="U53" s="6"/>
      <c r="V53" s="6"/>
      <c r="W53" s="6"/>
      <c r="X53" s="6"/>
      <c r="Y53" s="6"/>
      <c r="Z53" s="6"/>
    </row>
    <row r="54" spans="1:26" ht="12.75" customHeight="1">
      <c r="A54" s="6"/>
      <c r="B54" s="20"/>
      <c r="C54" s="21"/>
      <c r="D54" s="21"/>
      <c r="E54" s="21"/>
      <c r="F54" s="21"/>
      <c r="G54" s="21"/>
      <c r="H54" s="21"/>
      <c r="I54" s="21"/>
      <c r="J54" s="21"/>
      <c r="K54" s="21"/>
      <c r="L54" s="21"/>
      <c r="M54" s="21"/>
      <c r="N54" s="21"/>
      <c r="O54" s="21"/>
      <c r="P54" s="21"/>
      <c r="Q54" s="21"/>
      <c r="R54" s="6"/>
      <c r="S54" s="6"/>
      <c r="T54" s="6"/>
      <c r="U54" s="6"/>
      <c r="V54" s="6"/>
      <c r="W54" s="6"/>
      <c r="X54" s="6"/>
      <c r="Y54" s="6"/>
      <c r="Z54" s="6"/>
    </row>
    <row r="55" spans="1:26" ht="12.75" customHeight="1">
      <c r="A55" s="6"/>
      <c r="B55" s="28"/>
      <c r="C55" s="29"/>
      <c r="D55" s="29"/>
      <c r="E55" s="29"/>
      <c r="F55" s="29"/>
      <c r="G55" s="29"/>
      <c r="H55" s="29"/>
      <c r="I55" s="29"/>
      <c r="J55" s="29"/>
      <c r="K55" s="29"/>
      <c r="L55" s="29"/>
      <c r="M55" s="29"/>
      <c r="N55" s="29"/>
      <c r="O55" s="29"/>
      <c r="P55" s="29"/>
      <c r="Q55" s="29"/>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4">
    <mergeCell ref="C9:D9"/>
    <mergeCell ref="E9:F9"/>
    <mergeCell ref="G9:H9"/>
    <mergeCell ref="B27:F29"/>
  </mergeCells>
  <conditionalFormatting sqref="D11:D12 D14:D15 D20 F11:F12 F14:F15 F20 D24:D26 F24:F26">
    <cfRule type="expression" dxfId="118" priority="1">
      <formula>D11="PASS"</formula>
    </cfRule>
  </conditionalFormatting>
  <conditionalFormatting sqref="D11:D12 D14:D15 D20 F11:F12 F14:F15 F20 D24:D26 F24:F26">
    <cfRule type="expression" dxfId="117" priority="2">
      <formula>D11="FAIL"</formula>
    </cfRule>
  </conditionalFormatting>
  <conditionalFormatting sqref="C9:F9">
    <cfRule type="expression" dxfId="116" priority="3">
      <formula>C9="PASS"</formula>
    </cfRule>
  </conditionalFormatting>
  <conditionalFormatting sqref="C9:F9">
    <cfRule type="expression" dxfId="115" priority="4">
      <formula>C9="FAIL"</formula>
    </cfRule>
  </conditionalFormatting>
  <conditionalFormatting sqref="C9:F9">
    <cfRule type="expression" dxfId="114" priority="5">
      <formula>C9="N/A"</formula>
    </cfRule>
  </conditionalFormatting>
  <dataValidations count="3">
    <dataValidation type="list" allowBlank="1" showInputMessage="1" showErrorMessage="1" prompt=" - " sqref="C5">
      <formula1>"SIS,FBHS"</formula1>
    </dataValidation>
    <dataValidation type="list" allowBlank="1" showInputMessage="1" showErrorMessage="1" prompt=" - " sqref="C4">
      <formula1>"Steel,Alu."</formula1>
    </dataValidation>
    <dataValidation type="list" allowBlank="1" showInputMessage="1" showErrorMessage="1" prompt=" - " sqref="C3 C6">
      <formula1>"YES,NO"</formula1>
    </dataValidation>
  </dataValidations>
  <pageMargins left="0.7" right="0.7" top="0.75" bottom="0.75" header="0" footer="0"/>
  <pageSetup orientation="landscape"/>
  <legacyDrawing r:id="rId1"/>
</worksheet>
</file>

<file path=xl/worksheets/sheet27.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29.5703125" customWidth="1"/>
    <col min="3" max="4" width="7" customWidth="1"/>
    <col min="5" max="5" width="7.42578125" customWidth="1"/>
    <col min="6" max="6" width="6.140625" customWidth="1"/>
    <col min="7" max="7" width="7.42578125" customWidth="1"/>
    <col min="8" max="8" width="6.140625" customWidth="1"/>
    <col min="9" max="17" width="9.140625" customWidth="1"/>
    <col min="18" max="26" width="8" customWidth="1"/>
  </cols>
  <sheetData>
    <row r="1" spans="2:17" ht="15.75">
      <c r="B1" s="30" t="s">
        <v>556</v>
      </c>
    </row>
    <row r="2" spans="2:17" ht="15.75">
      <c r="B2" s="30"/>
      <c r="G2" s="34" t="s">
        <v>131</v>
      </c>
      <c r="H2" s="34"/>
      <c r="I2" s="34"/>
    </row>
    <row r="3" spans="2:17" ht="12.75" customHeight="1"/>
    <row r="4" spans="2:17" ht="12.75" customHeight="1">
      <c r="B4" s="169" t="s">
        <v>521</v>
      </c>
      <c r="C4" s="358" t="str">
        <f>IF('T2.14 T2.6 Ft Bulkhead'!F2="tubing only","N/A",IF(AND(D6="PASS",D7="PASS",D8="PASS",D18="PASS",D14="PASS",D19="PASS",D20="pass"),"PASS","FAIL"))</f>
        <v>N/A</v>
      </c>
      <c r="D4" s="268"/>
      <c r="E4" s="362"/>
      <c r="F4" s="361"/>
      <c r="G4" s="360"/>
      <c r="H4" s="361"/>
      <c r="I4" s="19"/>
      <c r="J4" s="19"/>
      <c r="K4" s="19"/>
      <c r="L4" s="19"/>
      <c r="M4" s="19"/>
      <c r="N4" s="19"/>
      <c r="O4" s="19"/>
      <c r="P4" s="19"/>
      <c r="Q4" s="19"/>
    </row>
    <row r="5" spans="2:17" ht="12.75" customHeight="1">
      <c r="B5" s="23"/>
      <c r="C5" s="171"/>
      <c r="D5" s="172"/>
      <c r="E5" s="194"/>
      <c r="F5" s="21"/>
      <c r="G5" s="21"/>
      <c r="H5" s="21"/>
      <c r="I5" s="21"/>
      <c r="J5" s="21"/>
      <c r="K5" s="21"/>
      <c r="L5" s="21"/>
      <c r="M5" s="21"/>
      <c r="N5" s="21"/>
      <c r="O5" s="21"/>
      <c r="P5" s="21"/>
      <c r="Q5" s="21"/>
    </row>
    <row r="6" spans="2:17" ht="12.75" customHeight="1">
      <c r="B6" s="85" t="s">
        <v>529</v>
      </c>
      <c r="C6" s="187">
        <v>0</v>
      </c>
      <c r="D6" s="174" t="str">
        <f>IF(C6&gt;=8,"PASS","FAIL")</f>
        <v>FAIL</v>
      </c>
      <c r="E6" s="195"/>
      <c r="F6" s="190"/>
      <c r="G6" s="189"/>
      <c r="H6" s="190"/>
      <c r="I6" s="21"/>
      <c r="J6" s="21"/>
      <c r="K6" s="21"/>
      <c r="L6" s="21"/>
      <c r="M6" s="21"/>
      <c r="N6" s="21"/>
      <c r="O6" s="21"/>
      <c r="P6" s="21"/>
      <c r="Q6" s="21"/>
    </row>
    <row r="7" spans="2:17" ht="12.75" customHeight="1">
      <c r="B7" s="86" t="s">
        <v>530</v>
      </c>
      <c r="C7" s="64">
        <v>0</v>
      </c>
      <c r="D7" s="177" t="str">
        <f>IF(C7&gt;=8,"PASS","FAIL")</f>
        <v>FAIL</v>
      </c>
      <c r="E7" s="20"/>
      <c r="F7" s="190"/>
      <c r="G7" s="21"/>
      <c r="H7" s="190"/>
      <c r="I7" s="21"/>
      <c r="J7" s="21"/>
      <c r="K7" s="21"/>
      <c r="L7" s="21"/>
      <c r="M7" s="21"/>
      <c r="N7" s="21"/>
      <c r="O7" s="21"/>
      <c r="P7" s="21"/>
      <c r="Q7" s="21"/>
    </row>
    <row r="8" spans="2:17" ht="12.75" customHeight="1">
      <c r="B8" s="23" t="s">
        <v>557</v>
      </c>
      <c r="C8" s="41">
        <v>0</v>
      </c>
      <c r="D8" s="177" t="str">
        <f>IF(C8&gt;=50,"PASS","FAIL")</f>
        <v>FAIL</v>
      </c>
      <c r="E8" s="21"/>
      <c r="F8" s="191"/>
      <c r="G8" s="21"/>
      <c r="H8" s="191"/>
      <c r="I8" s="21"/>
      <c r="J8" s="21"/>
      <c r="K8" s="21"/>
      <c r="L8" s="21"/>
      <c r="M8" s="21"/>
      <c r="N8" s="21"/>
      <c r="O8" s="21"/>
      <c r="P8" s="21"/>
      <c r="Q8" s="21"/>
    </row>
    <row r="9" spans="2:17" ht="12.75" customHeight="1">
      <c r="B9" s="86" t="s">
        <v>558</v>
      </c>
      <c r="C9" s="196">
        <f>'T2.20 IA AI Plate'!D13</f>
        <v>1.5</v>
      </c>
      <c r="D9" s="177"/>
      <c r="E9" s="193"/>
      <c r="F9" s="190"/>
      <c r="G9" s="189"/>
      <c r="H9" s="190"/>
      <c r="I9" s="21"/>
      <c r="J9" s="21"/>
      <c r="K9" s="21"/>
      <c r="L9" s="21"/>
      <c r="M9" s="21"/>
      <c r="N9" s="21"/>
      <c r="O9" s="21"/>
      <c r="P9" s="21"/>
      <c r="Q9" s="21"/>
    </row>
    <row r="10" spans="2:17" ht="12.75" customHeight="1">
      <c r="B10" s="86" t="s">
        <v>559</v>
      </c>
      <c r="C10" s="182">
        <v>0</v>
      </c>
      <c r="D10" s="177"/>
      <c r="E10" s="193"/>
      <c r="F10" s="190"/>
      <c r="G10" s="189"/>
      <c r="H10" s="190"/>
      <c r="I10" s="21"/>
      <c r="J10" s="21"/>
      <c r="K10" s="21"/>
      <c r="L10" s="21"/>
      <c r="M10" s="21"/>
      <c r="N10" s="21"/>
      <c r="O10" s="21"/>
      <c r="P10" s="21"/>
      <c r="Q10" s="21"/>
    </row>
    <row r="11" spans="2:17" ht="12.75" customHeight="1">
      <c r="B11" s="86" t="s">
        <v>534</v>
      </c>
      <c r="C11" s="197">
        <f>'T2.14 T2.6 Ft Bulkhead'!F21</f>
        <v>2</v>
      </c>
      <c r="D11" s="177"/>
      <c r="E11" s="193"/>
      <c r="F11" s="190"/>
      <c r="G11" s="189"/>
      <c r="H11" s="190"/>
      <c r="I11" s="21"/>
      <c r="J11" s="21"/>
      <c r="K11" s="21"/>
      <c r="L11" s="21"/>
      <c r="M11" s="21"/>
      <c r="N11" s="21"/>
      <c r="O11" s="21"/>
      <c r="P11" s="21"/>
      <c r="Q11" s="21"/>
    </row>
    <row r="12" spans="2:17" ht="12.75" customHeight="1">
      <c r="B12" s="86" t="s">
        <v>535</v>
      </c>
      <c r="C12" s="182">
        <v>0</v>
      </c>
      <c r="D12" s="177"/>
      <c r="E12" s="193"/>
      <c r="F12" s="190"/>
      <c r="G12" s="189"/>
      <c r="H12" s="190"/>
      <c r="I12" s="21"/>
      <c r="J12" s="21"/>
      <c r="K12" s="21"/>
      <c r="L12" s="21"/>
      <c r="M12" s="21"/>
      <c r="N12" s="21"/>
      <c r="O12" s="21"/>
      <c r="P12" s="21"/>
      <c r="Q12" s="21"/>
    </row>
    <row r="13" spans="2:17" ht="12.75" customHeight="1">
      <c r="B13" s="86" t="s">
        <v>534</v>
      </c>
      <c r="C13" s="197">
        <f>'T2.14 T2.6 Ft Bulkhead'!F20</f>
        <v>2</v>
      </c>
      <c r="D13" s="177"/>
      <c r="E13" s="193"/>
      <c r="F13" s="190"/>
      <c r="G13" s="189"/>
      <c r="H13" s="190"/>
      <c r="I13" s="21"/>
      <c r="J13" s="21"/>
      <c r="K13" s="21"/>
      <c r="L13" s="21"/>
      <c r="M13" s="21"/>
      <c r="N13" s="21"/>
      <c r="O13" s="21"/>
      <c r="P13" s="21"/>
      <c r="Q13" s="21"/>
    </row>
    <row r="14" spans="2:17" ht="12.75" customHeight="1">
      <c r="B14" s="86" t="s">
        <v>536</v>
      </c>
      <c r="C14" s="64">
        <v>0</v>
      </c>
      <c r="D14" s="177" t="str">
        <f>IF(C14&gt;=2,"PASS","FAIL")</f>
        <v>FAIL</v>
      </c>
      <c r="E14" s="20"/>
      <c r="F14" s="190"/>
      <c r="G14" s="21"/>
      <c r="H14" s="190"/>
      <c r="I14" s="21"/>
      <c r="J14" s="21"/>
      <c r="K14" s="21"/>
      <c r="L14" s="21"/>
      <c r="M14" s="21"/>
      <c r="N14" s="21"/>
      <c r="O14" s="21"/>
      <c r="P14" s="21"/>
      <c r="Q14" s="21"/>
    </row>
    <row r="15" spans="2:17" ht="12.75" customHeight="1">
      <c r="B15" s="86" t="s">
        <v>537</v>
      </c>
      <c r="C15" s="64">
        <v>0</v>
      </c>
      <c r="D15" s="35"/>
      <c r="E15" s="20"/>
      <c r="F15" s="191"/>
      <c r="G15" s="21"/>
      <c r="H15" s="191"/>
      <c r="I15" s="21"/>
      <c r="J15" s="21"/>
      <c r="K15" s="21"/>
      <c r="L15" s="21"/>
      <c r="M15" s="21"/>
      <c r="N15" s="21"/>
      <c r="O15" s="21"/>
      <c r="P15" s="21"/>
      <c r="Q15" s="21"/>
    </row>
    <row r="16" spans="2:17" ht="12.75" customHeight="1">
      <c r="B16" s="86" t="s">
        <v>538</v>
      </c>
      <c r="C16" s="182">
        <v>0</v>
      </c>
      <c r="D16" s="177"/>
      <c r="E16" s="193"/>
      <c r="F16" s="190"/>
      <c r="G16" s="189"/>
      <c r="H16" s="190"/>
      <c r="I16" s="189"/>
      <c r="J16" s="190"/>
      <c r="K16" s="21"/>
      <c r="L16" s="21"/>
      <c r="M16" s="21"/>
      <c r="N16" s="21"/>
      <c r="O16" s="21"/>
      <c r="P16" s="21"/>
      <c r="Q16" s="21"/>
    </row>
    <row r="17" spans="1:26" ht="12.75" customHeight="1">
      <c r="B17" s="86" t="s">
        <v>539</v>
      </c>
      <c r="C17" s="183">
        <f>'T2.14 T2.6 Ft Bulkhead'!F13/1000000</f>
        <v>219</v>
      </c>
      <c r="D17" s="177"/>
      <c r="E17" s="193"/>
      <c r="F17" s="190"/>
      <c r="G17" s="189"/>
      <c r="H17" s="190"/>
      <c r="I17" s="21"/>
      <c r="J17" s="21"/>
      <c r="K17" s="21"/>
      <c r="L17" s="21"/>
      <c r="M17" s="21"/>
      <c r="N17" s="21"/>
      <c r="O17" s="21"/>
      <c r="P17" s="21"/>
      <c r="Q17" s="21"/>
    </row>
    <row r="18" spans="1:26" ht="12.75" customHeight="1">
      <c r="B18" s="86" t="s">
        <v>540</v>
      </c>
      <c r="C18" s="183">
        <f>IF('T2.20 IA AI Plate'!D4="Comp (IAD Test)","N/A",C9*C10*'T2.20 IA AI Plate'!D11/1000000000)</f>
        <v>0</v>
      </c>
      <c r="D18" s="177" t="str">
        <f>IF('T2.20 IA AI Plate'!D4="Comp (IAD Test)","N/A",IF(C18&gt;=23,"PASS","FAIL"))</f>
        <v>FAIL</v>
      </c>
      <c r="E18" s="193"/>
      <c r="F18" s="190"/>
      <c r="G18" s="189"/>
      <c r="H18" s="190"/>
      <c r="I18" s="21"/>
      <c r="J18" s="21"/>
      <c r="K18" s="21"/>
      <c r="L18" s="21"/>
      <c r="M18" s="21"/>
      <c r="N18" s="21"/>
      <c r="O18" s="21"/>
      <c r="P18" s="21"/>
      <c r="Q18" s="21"/>
    </row>
    <row r="19" spans="1:26" ht="12.75" customHeight="1">
      <c r="B19" s="86" t="s">
        <v>540</v>
      </c>
      <c r="C19" s="183">
        <f>((C11*C12)+(C13*C15))*C17*0.001</f>
        <v>0</v>
      </c>
      <c r="D19" s="177" t="str">
        <f>IF(C19&gt;=23,"PASS","FAIL")</f>
        <v>FAIL</v>
      </c>
      <c r="E19" s="193"/>
      <c r="F19" s="190"/>
      <c r="G19" s="189"/>
      <c r="H19" s="190"/>
      <c r="I19" s="21"/>
      <c r="J19" s="21"/>
      <c r="K19" s="21"/>
      <c r="L19" s="21"/>
      <c r="M19" s="21"/>
      <c r="N19" s="21"/>
      <c r="O19" s="21"/>
      <c r="P19" s="21"/>
      <c r="Q19" s="21"/>
    </row>
    <row r="20" spans="1:26" ht="12.75" customHeight="1">
      <c r="B20" s="31" t="s">
        <v>541</v>
      </c>
      <c r="C20" s="184">
        <f>C17*2*C16*(C11+C13)*0.001</f>
        <v>0</v>
      </c>
      <c r="D20" s="177" t="str">
        <f>IF(C20&gt;=23,"PASS","FAIL")</f>
        <v>FAIL</v>
      </c>
      <c r="E20" s="193"/>
      <c r="F20" s="190"/>
      <c r="G20" s="189"/>
      <c r="H20" s="190"/>
      <c r="I20" s="189"/>
      <c r="J20" s="190"/>
      <c r="K20" s="21"/>
      <c r="L20" s="21"/>
      <c r="M20" s="21"/>
      <c r="N20" s="21"/>
      <c r="O20" s="21"/>
      <c r="P20" s="21"/>
      <c r="Q20" s="21"/>
    </row>
    <row r="21" spans="1:26" ht="12.75" customHeight="1">
      <c r="B21" s="357" t="s">
        <v>561</v>
      </c>
      <c r="C21" s="282"/>
      <c r="D21" s="282"/>
      <c r="E21" s="20"/>
      <c r="F21" s="21"/>
      <c r="G21" s="21"/>
      <c r="H21" s="21"/>
      <c r="I21" s="21"/>
      <c r="J21" s="21"/>
      <c r="K21" s="21"/>
      <c r="L21" s="21"/>
      <c r="M21" s="21"/>
      <c r="N21" s="21"/>
      <c r="O21" s="21"/>
      <c r="P21" s="21"/>
      <c r="Q21" s="21"/>
    </row>
    <row r="22" spans="1:26" ht="12.75" customHeight="1">
      <c r="B22" s="286"/>
      <c r="C22" s="287"/>
      <c r="D22" s="287"/>
      <c r="E22" s="20"/>
      <c r="F22" s="21"/>
      <c r="G22" s="21"/>
      <c r="H22" s="21"/>
      <c r="I22" s="21"/>
      <c r="J22" s="21"/>
      <c r="K22" s="21"/>
      <c r="L22" s="21"/>
      <c r="M22" s="21"/>
      <c r="N22" s="21"/>
      <c r="O22" s="21"/>
      <c r="P22" s="21"/>
      <c r="Q22" s="21"/>
    </row>
    <row r="23" spans="1:26" ht="12.75" customHeight="1">
      <c r="A23" s="6"/>
      <c r="B23" s="18"/>
      <c r="C23" s="19"/>
      <c r="D23" s="19"/>
      <c r="E23" s="21"/>
      <c r="F23" s="21"/>
      <c r="G23" s="21"/>
      <c r="H23" s="21"/>
      <c r="I23" s="21"/>
      <c r="J23" s="21"/>
      <c r="K23" s="21"/>
      <c r="L23" s="21"/>
      <c r="M23" s="21"/>
      <c r="N23" s="21"/>
      <c r="O23" s="21"/>
      <c r="P23" s="21"/>
      <c r="Q23" s="21"/>
      <c r="R23" s="6"/>
      <c r="S23" s="6"/>
      <c r="T23" s="6"/>
      <c r="U23" s="6"/>
      <c r="V23" s="6"/>
      <c r="W23" s="6"/>
      <c r="X23" s="6"/>
      <c r="Y23" s="6"/>
      <c r="Z23" s="6"/>
    </row>
    <row r="24" spans="1:26" ht="12.75" customHeight="1">
      <c r="A24" s="6"/>
      <c r="B24" s="20"/>
      <c r="C24" s="21"/>
      <c r="D24" s="21"/>
      <c r="E24" s="21"/>
      <c r="F24" s="21"/>
      <c r="G24" s="21"/>
      <c r="H24" s="21"/>
      <c r="I24" s="21"/>
      <c r="J24" s="21"/>
      <c r="K24" s="21"/>
      <c r="L24" s="21"/>
      <c r="M24" s="21"/>
      <c r="N24" s="21"/>
      <c r="O24" s="21"/>
      <c r="P24" s="21"/>
      <c r="Q24" s="21"/>
      <c r="R24" s="6"/>
      <c r="S24" s="6"/>
      <c r="T24" s="6"/>
      <c r="U24" s="6"/>
      <c r="V24" s="6"/>
      <c r="W24" s="6"/>
      <c r="X24" s="6"/>
      <c r="Y24" s="6"/>
      <c r="Z24" s="6"/>
    </row>
    <row r="25" spans="1:26" ht="12.75" customHeight="1">
      <c r="A25" s="6"/>
      <c r="B25" s="20"/>
      <c r="C25" s="21"/>
      <c r="D25" s="21"/>
      <c r="E25" s="21"/>
      <c r="F25" s="21"/>
      <c r="G25" s="21"/>
      <c r="H25" s="21"/>
      <c r="I25" s="21"/>
      <c r="J25" s="21"/>
      <c r="K25" s="21"/>
      <c r="L25" s="21"/>
      <c r="M25" s="21"/>
      <c r="N25" s="21"/>
      <c r="O25" s="21"/>
      <c r="P25" s="21"/>
      <c r="Q25" s="21"/>
      <c r="R25" s="6"/>
      <c r="S25" s="6"/>
      <c r="T25" s="6"/>
      <c r="U25" s="6"/>
      <c r="V25" s="6"/>
      <c r="W25" s="6"/>
      <c r="X25" s="6"/>
      <c r="Y25" s="6"/>
      <c r="Z25" s="6"/>
    </row>
    <row r="26" spans="1:26" ht="12.75" customHeight="1">
      <c r="A26" s="6"/>
      <c r="B26" s="20"/>
      <c r="C26" s="21"/>
      <c r="D26" s="21"/>
      <c r="E26" s="21"/>
      <c r="F26" s="21"/>
      <c r="G26" s="21"/>
      <c r="H26" s="21"/>
      <c r="I26" s="21"/>
      <c r="J26" s="21"/>
      <c r="K26" s="21"/>
      <c r="L26" s="21"/>
      <c r="M26" s="21"/>
      <c r="N26" s="21"/>
      <c r="O26" s="21"/>
      <c r="P26" s="21"/>
      <c r="Q26" s="21"/>
      <c r="R26" s="6"/>
      <c r="S26" s="6"/>
      <c r="T26" s="6"/>
      <c r="U26" s="6"/>
      <c r="V26" s="6"/>
      <c r="W26" s="6"/>
      <c r="X26" s="6"/>
      <c r="Y26" s="6"/>
      <c r="Z26" s="6"/>
    </row>
    <row r="27" spans="1:26" ht="12.75" customHeight="1">
      <c r="A27" s="6"/>
      <c r="B27" s="20"/>
      <c r="C27" s="21"/>
      <c r="D27" s="21"/>
      <c r="E27" s="21"/>
      <c r="F27" s="21"/>
      <c r="G27" s="21"/>
      <c r="H27" s="21"/>
      <c r="I27" s="21"/>
      <c r="J27" s="21"/>
      <c r="K27" s="21"/>
      <c r="L27" s="21"/>
      <c r="M27" s="21"/>
      <c r="N27" s="21"/>
      <c r="O27" s="21"/>
      <c r="P27" s="21"/>
      <c r="Q27" s="21"/>
      <c r="R27" s="6"/>
      <c r="S27" s="6"/>
      <c r="T27" s="6"/>
      <c r="U27" s="6"/>
      <c r="V27" s="6"/>
      <c r="W27" s="6"/>
      <c r="X27" s="6"/>
      <c r="Y27" s="6"/>
      <c r="Z27" s="6"/>
    </row>
    <row r="28" spans="1:26" ht="12.75" customHeight="1">
      <c r="A28" s="6"/>
      <c r="B28" s="20"/>
      <c r="C28" s="21"/>
      <c r="D28" s="21"/>
      <c r="E28" s="21"/>
      <c r="F28" s="21"/>
      <c r="G28" s="21"/>
      <c r="H28" s="21"/>
      <c r="I28" s="21"/>
      <c r="J28" s="21"/>
      <c r="K28" s="21"/>
      <c r="L28" s="21"/>
      <c r="M28" s="21"/>
      <c r="N28" s="21"/>
      <c r="O28" s="21"/>
      <c r="P28" s="21"/>
      <c r="Q28" s="21"/>
      <c r="R28" s="6"/>
      <c r="S28" s="6"/>
      <c r="T28" s="6"/>
      <c r="U28" s="6"/>
      <c r="V28" s="6"/>
      <c r="W28" s="6"/>
      <c r="X28" s="6"/>
      <c r="Y28" s="6"/>
      <c r="Z28" s="6"/>
    </row>
    <row r="29" spans="1:26" ht="12.75" customHeight="1">
      <c r="A29" s="6"/>
      <c r="B29" s="20"/>
      <c r="C29" s="21"/>
      <c r="D29" s="21"/>
      <c r="E29" s="21"/>
      <c r="F29" s="21"/>
      <c r="G29" s="21"/>
      <c r="H29" s="21"/>
      <c r="I29" s="21"/>
      <c r="J29" s="21"/>
      <c r="K29" s="21"/>
      <c r="L29" s="21"/>
      <c r="M29" s="21"/>
      <c r="N29" s="21"/>
      <c r="O29" s="21"/>
      <c r="P29" s="21"/>
      <c r="Q29" s="21"/>
      <c r="R29" s="6"/>
      <c r="S29" s="6"/>
      <c r="T29" s="6"/>
      <c r="U29" s="6"/>
      <c r="V29" s="6"/>
      <c r="W29" s="6"/>
      <c r="X29" s="6"/>
      <c r="Y29" s="6"/>
      <c r="Z29" s="6"/>
    </row>
    <row r="30" spans="1:26" ht="12.75" customHeight="1">
      <c r="A30" s="6"/>
      <c r="B30" s="20"/>
      <c r="C30" s="21"/>
      <c r="D30" s="21"/>
      <c r="E30" s="21"/>
      <c r="F30" s="21"/>
      <c r="G30" s="21"/>
      <c r="H30" s="21"/>
      <c r="I30" s="21"/>
      <c r="J30" s="21"/>
      <c r="K30" s="21"/>
      <c r="L30" s="21"/>
      <c r="M30" s="21"/>
      <c r="N30" s="21"/>
      <c r="O30" s="21"/>
      <c r="P30" s="21"/>
      <c r="Q30" s="21"/>
      <c r="R30" s="6"/>
      <c r="S30" s="6"/>
      <c r="T30" s="6"/>
      <c r="U30" s="6"/>
      <c r="V30" s="6"/>
      <c r="W30" s="6"/>
      <c r="X30" s="6"/>
      <c r="Y30" s="6"/>
      <c r="Z30" s="6"/>
    </row>
    <row r="31" spans="1:26" ht="12.75" customHeight="1">
      <c r="A31" s="6"/>
      <c r="B31" s="20"/>
      <c r="C31" s="21"/>
      <c r="D31" s="21"/>
      <c r="E31" s="21"/>
      <c r="F31" s="21"/>
      <c r="G31" s="21"/>
      <c r="H31" s="21"/>
      <c r="I31" s="21"/>
      <c r="J31" s="21"/>
      <c r="K31" s="21"/>
      <c r="L31" s="21"/>
      <c r="M31" s="21"/>
      <c r="N31" s="21"/>
      <c r="O31" s="21"/>
      <c r="P31" s="21"/>
      <c r="Q31" s="21"/>
      <c r="R31" s="6"/>
      <c r="S31" s="6"/>
      <c r="T31" s="6"/>
      <c r="U31" s="6"/>
      <c r="V31" s="6"/>
      <c r="W31" s="6"/>
      <c r="X31" s="6"/>
      <c r="Y31" s="6"/>
      <c r="Z31" s="6"/>
    </row>
    <row r="32" spans="1:26" ht="12.75" customHeight="1">
      <c r="A32" s="6"/>
      <c r="B32" s="20"/>
      <c r="C32" s="21"/>
      <c r="D32" s="21"/>
      <c r="E32" s="21"/>
      <c r="F32" s="21"/>
      <c r="G32" s="21"/>
      <c r="H32" s="21"/>
      <c r="I32" s="21"/>
      <c r="J32" s="21"/>
      <c r="K32" s="21"/>
      <c r="L32" s="21"/>
      <c r="M32" s="21"/>
      <c r="N32" s="21"/>
      <c r="O32" s="21"/>
      <c r="P32" s="21"/>
      <c r="Q32" s="21"/>
      <c r="R32" s="6"/>
      <c r="S32" s="6"/>
      <c r="T32" s="6"/>
      <c r="U32" s="6"/>
      <c r="V32" s="6"/>
      <c r="W32" s="6"/>
      <c r="X32" s="6"/>
      <c r="Y32" s="6"/>
      <c r="Z32" s="6"/>
    </row>
    <row r="33" spans="1:26" ht="12.75" customHeight="1">
      <c r="A33" s="6"/>
      <c r="B33" s="20"/>
      <c r="C33" s="21"/>
      <c r="D33" s="21"/>
      <c r="E33" s="21"/>
      <c r="F33" s="21"/>
      <c r="G33" s="21"/>
      <c r="H33" s="21"/>
      <c r="I33" s="21"/>
      <c r="J33" s="21"/>
      <c r="K33" s="21"/>
      <c r="L33" s="21"/>
      <c r="M33" s="21"/>
      <c r="N33" s="21"/>
      <c r="O33" s="21"/>
      <c r="P33" s="21"/>
      <c r="Q33" s="21"/>
      <c r="R33" s="6"/>
      <c r="S33" s="6"/>
      <c r="T33" s="6"/>
      <c r="U33" s="6"/>
      <c r="V33" s="6"/>
      <c r="W33" s="6"/>
      <c r="X33" s="6"/>
      <c r="Y33" s="6"/>
      <c r="Z33" s="6"/>
    </row>
    <row r="34" spans="1:26" ht="12.75" customHeight="1">
      <c r="A34" s="6"/>
      <c r="B34" s="20"/>
      <c r="C34" s="21"/>
      <c r="D34" s="21"/>
      <c r="E34" s="21"/>
      <c r="F34" s="21"/>
      <c r="G34" s="21"/>
      <c r="H34" s="21"/>
      <c r="I34" s="21"/>
      <c r="J34" s="21"/>
      <c r="K34" s="21"/>
      <c r="L34" s="21"/>
      <c r="M34" s="21"/>
      <c r="N34" s="21"/>
      <c r="O34" s="21"/>
      <c r="P34" s="21"/>
      <c r="Q34" s="21"/>
      <c r="R34" s="6"/>
      <c r="S34" s="6"/>
      <c r="T34" s="6"/>
      <c r="U34" s="6"/>
      <c r="V34" s="6"/>
      <c r="W34" s="6"/>
      <c r="X34" s="6"/>
      <c r="Y34" s="6"/>
      <c r="Z34" s="6"/>
    </row>
    <row r="35" spans="1:26" ht="12.75" customHeight="1">
      <c r="A35" s="6"/>
      <c r="B35" s="20"/>
      <c r="C35" s="21"/>
      <c r="D35" s="21"/>
      <c r="E35" s="21"/>
      <c r="F35" s="21"/>
      <c r="G35" s="21"/>
      <c r="H35" s="21"/>
      <c r="I35" s="21"/>
      <c r="J35" s="21"/>
      <c r="K35" s="21"/>
      <c r="L35" s="21"/>
      <c r="M35" s="21"/>
      <c r="N35" s="21"/>
      <c r="O35" s="21"/>
      <c r="P35" s="21"/>
      <c r="Q35" s="21"/>
      <c r="R35" s="6"/>
      <c r="S35" s="6"/>
      <c r="T35" s="6"/>
      <c r="U35" s="6"/>
      <c r="V35" s="6"/>
      <c r="W35" s="6"/>
      <c r="X35" s="6"/>
      <c r="Y35" s="6"/>
      <c r="Z35" s="6"/>
    </row>
    <row r="36" spans="1:26" ht="12.75" customHeight="1">
      <c r="A36" s="6"/>
      <c r="B36" s="20"/>
      <c r="C36" s="21"/>
      <c r="D36" s="21"/>
      <c r="E36" s="21"/>
      <c r="F36" s="21"/>
      <c r="G36" s="21"/>
      <c r="H36" s="21"/>
      <c r="I36" s="21"/>
      <c r="J36" s="21"/>
      <c r="K36" s="21"/>
      <c r="L36" s="21"/>
      <c r="M36" s="21"/>
      <c r="N36" s="21"/>
      <c r="O36" s="21"/>
      <c r="P36" s="21"/>
      <c r="Q36" s="21"/>
      <c r="R36" s="6"/>
      <c r="S36" s="6"/>
      <c r="T36" s="6"/>
      <c r="U36" s="6"/>
      <c r="V36" s="6"/>
      <c r="W36" s="6"/>
      <c r="X36" s="6"/>
      <c r="Y36" s="6"/>
      <c r="Z36" s="6"/>
    </row>
    <row r="37" spans="1:26" ht="12.75" customHeight="1">
      <c r="A37" s="6"/>
      <c r="B37" s="20"/>
      <c r="C37" s="21"/>
      <c r="D37" s="21"/>
      <c r="E37" s="21"/>
      <c r="F37" s="21"/>
      <c r="G37" s="21"/>
      <c r="H37" s="21"/>
      <c r="I37" s="21"/>
      <c r="J37" s="21"/>
      <c r="K37" s="21"/>
      <c r="L37" s="21"/>
      <c r="M37" s="21"/>
      <c r="N37" s="21"/>
      <c r="O37" s="21"/>
      <c r="P37" s="21"/>
      <c r="Q37" s="21"/>
      <c r="R37" s="6"/>
      <c r="S37" s="6"/>
      <c r="T37" s="6"/>
      <c r="U37" s="6"/>
      <c r="V37" s="6"/>
      <c r="W37" s="6"/>
      <c r="X37" s="6"/>
      <c r="Y37" s="6"/>
      <c r="Z37" s="6"/>
    </row>
    <row r="38" spans="1:26" ht="12.75" customHeight="1">
      <c r="A38" s="6"/>
      <c r="B38" s="20"/>
      <c r="C38" s="21"/>
      <c r="D38" s="21"/>
      <c r="E38" s="21"/>
      <c r="F38" s="21"/>
      <c r="G38" s="21"/>
      <c r="H38" s="21"/>
      <c r="I38" s="21"/>
      <c r="J38" s="21"/>
      <c r="K38" s="21"/>
      <c r="L38" s="21"/>
      <c r="M38" s="21"/>
      <c r="N38" s="21"/>
      <c r="O38" s="21"/>
      <c r="P38" s="21"/>
      <c r="Q38" s="21"/>
      <c r="R38" s="6"/>
      <c r="S38" s="6"/>
      <c r="T38" s="6"/>
      <c r="U38" s="6"/>
      <c r="V38" s="6"/>
      <c r="W38" s="6"/>
      <c r="X38" s="6"/>
      <c r="Y38" s="6"/>
      <c r="Z38" s="6"/>
    </row>
    <row r="39" spans="1:26" ht="12.75" customHeight="1">
      <c r="A39" s="6"/>
      <c r="B39" s="20"/>
      <c r="C39" s="21"/>
      <c r="D39" s="21"/>
      <c r="E39" s="21"/>
      <c r="F39" s="21"/>
      <c r="G39" s="21"/>
      <c r="H39" s="21"/>
      <c r="I39" s="21"/>
      <c r="J39" s="21"/>
      <c r="K39" s="21"/>
      <c r="L39" s="21"/>
      <c r="M39" s="21"/>
      <c r="N39" s="21"/>
      <c r="O39" s="21"/>
      <c r="P39" s="21"/>
      <c r="Q39" s="21"/>
      <c r="R39" s="6"/>
      <c r="S39" s="6"/>
      <c r="T39" s="6"/>
      <c r="U39" s="6"/>
      <c r="V39" s="6"/>
      <c r="W39" s="6"/>
      <c r="X39" s="6"/>
      <c r="Y39" s="6"/>
      <c r="Z39" s="6"/>
    </row>
    <row r="40" spans="1:26" ht="12.75" customHeight="1">
      <c r="A40" s="6"/>
      <c r="B40" s="20"/>
      <c r="C40" s="21"/>
      <c r="D40" s="21"/>
      <c r="E40" s="21"/>
      <c r="F40" s="21"/>
      <c r="G40" s="21"/>
      <c r="H40" s="21"/>
      <c r="I40" s="21"/>
      <c r="J40" s="21"/>
      <c r="K40" s="21"/>
      <c r="L40" s="21"/>
      <c r="M40" s="21"/>
      <c r="N40" s="21"/>
      <c r="O40" s="21"/>
      <c r="P40" s="21"/>
      <c r="Q40" s="21"/>
      <c r="R40" s="6"/>
      <c r="S40" s="6"/>
      <c r="T40" s="6"/>
      <c r="U40" s="6"/>
      <c r="V40" s="6"/>
      <c r="W40" s="6"/>
      <c r="X40" s="6"/>
      <c r="Y40" s="6"/>
      <c r="Z40" s="6"/>
    </row>
    <row r="41" spans="1:26" ht="12.75" customHeight="1">
      <c r="A41" s="6"/>
      <c r="B41" s="20"/>
      <c r="C41" s="21"/>
      <c r="D41" s="21"/>
      <c r="E41" s="21"/>
      <c r="F41" s="21"/>
      <c r="G41" s="21"/>
      <c r="H41" s="21"/>
      <c r="I41" s="21"/>
      <c r="J41" s="21"/>
      <c r="K41" s="21"/>
      <c r="L41" s="21"/>
      <c r="M41" s="21"/>
      <c r="N41" s="21"/>
      <c r="O41" s="21"/>
      <c r="P41" s="21"/>
      <c r="Q41" s="21"/>
      <c r="R41" s="6"/>
      <c r="S41" s="6"/>
      <c r="T41" s="6"/>
      <c r="U41" s="6"/>
      <c r="V41" s="6"/>
      <c r="W41" s="6"/>
      <c r="X41" s="6"/>
      <c r="Y41" s="6"/>
      <c r="Z41" s="6"/>
    </row>
    <row r="42" spans="1:26" ht="12.75" customHeight="1">
      <c r="A42" s="6"/>
      <c r="B42" s="20"/>
      <c r="C42" s="21"/>
      <c r="D42" s="21"/>
      <c r="E42" s="21"/>
      <c r="F42" s="21"/>
      <c r="G42" s="21"/>
      <c r="H42" s="21"/>
      <c r="I42" s="21"/>
      <c r="J42" s="21"/>
      <c r="K42" s="21"/>
      <c r="L42" s="21"/>
      <c r="M42" s="21"/>
      <c r="N42" s="21"/>
      <c r="O42" s="21"/>
      <c r="P42" s="21"/>
      <c r="Q42" s="21"/>
      <c r="R42" s="6"/>
      <c r="S42" s="6"/>
      <c r="T42" s="6"/>
      <c r="U42" s="6"/>
      <c r="V42" s="6"/>
      <c r="W42" s="6"/>
      <c r="X42" s="6"/>
      <c r="Y42" s="6"/>
      <c r="Z42" s="6"/>
    </row>
    <row r="43" spans="1:26" ht="12.75" customHeight="1">
      <c r="A43" s="6"/>
      <c r="B43" s="20"/>
      <c r="C43" s="21"/>
      <c r="D43" s="21"/>
      <c r="E43" s="21"/>
      <c r="F43" s="21"/>
      <c r="G43" s="21"/>
      <c r="H43" s="21"/>
      <c r="I43" s="21"/>
      <c r="J43" s="21"/>
      <c r="K43" s="21"/>
      <c r="L43" s="21"/>
      <c r="M43" s="21"/>
      <c r="N43" s="21"/>
      <c r="O43" s="21"/>
      <c r="P43" s="21"/>
      <c r="Q43" s="21"/>
      <c r="R43" s="6"/>
      <c r="S43" s="6"/>
      <c r="T43" s="6"/>
      <c r="U43" s="6"/>
      <c r="V43" s="6"/>
      <c r="W43" s="6"/>
      <c r="X43" s="6"/>
      <c r="Y43" s="6"/>
      <c r="Z43" s="6"/>
    </row>
    <row r="44" spans="1:26" ht="12.75" customHeight="1">
      <c r="A44" s="6"/>
      <c r="B44" s="20"/>
      <c r="C44" s="21"/>
      <c r="D44" s="21"/>
      <c r="E44" s="21"/>
      <c r="F44" s="21"/>
      <c r="G44" s="21"/>
      <c r="H44" s="21"/>
      <c r="I44" s="21"/>
      <c r="J44" s="21"/>
      <c r="K44" s="21"/>
      <c r="L44" s="21"/>
      <c r="M44" s="21"/>
      <c r="N44" s="21"/>
      <c r="O44" s="21"/>
      <c r="P44" s="21"/>
      <c r="Q44" s="21"/>
      <c r="R44" s="6"/>
      <c r="S44" s="6"/>
      <c r="T44" s="6"/>
      <c r="U44" s="6"/>
      <c r="V44" s="6"/>
      <c r="W44" s="6"/>
      <c r="X44" s="6"/>
      <c r="Y44" s="6"/>
      <c r="Z44" s="6"/>
    </row>
    <row r="45" spans="1:26" ht="12.75" customHeight="1">
      <c r="A45" s="6"/>
      <c r="B45" s="20"/>
      <c r="C45" s="21"/>
      <c r="D45" s="21"/>
      <c r="E45" s="21"/>
      <c r="F45" s="21"/>
      <c r="G45" s="21"/>
      <c r="H45" s="21"/>
      <c r="I45" s="21"/>
      <c r="J45" s="21"/>
      <c r="K45" s="21"/>
      <c r="L45" s="21"/>
      <c r="M45" s="21"/>
      <c r="N45" s="21"/>
      <c r="O45" s="21"/>
      <c r="P45" s="21"/>
      <c r="Q45" s="21"/>
      <c r="R45" s="6"/>
      <c r="S45" s="6"/>
      <c r="T45" s="6"/>
      <c r="U45" s="6"/>
      <c r="V45" s="6"/>
      <c r="W45" s="6"/>
      <c r="X45" s="6"/>
      <c r="Y45" s="6"/>
      <c r="Z45" s="6"/>
    </row>
    <row r="46" spans="1:26" ht="12.75" customHeight="1">
      <c r="A46" s="6"/>
      <c r="B46" s="20"/>
      <c r="C46" s="21"/>
      <c r="D46" s="21"/>
      <c r="E46" s="21"/>
      <c r="F46" s="21"/>
      <c r="G46" s="21"/>
      <c r="H46" s="21"/>
      <c r="I46" s="21"/>
      <c r="J46" s="21"/>
      <c r="K46" s="21"/>
      <c r="L46" s="21"/>
      <c r="M46" s="21"/>
      <c r="N46" s="21"/>
      <c r="O46" s="21"/>
      <c r="P46" s="21"/>
      <c r="Q46" s="21"/>
      <c r="R46" s="6"/>
      <c r="S46" s="6"/>
      <c r="T46" s="6"/>
      <c r="U46" s="6"/>
      <c r="V46" s="6"/>
      <c r="W46" s="6"/>
      <c r="X46" s="6"/>
      <c r="Y46" s="6"/>
      <c r="Z46" s="6"/>
    </row>
    <row r="47" spans="1:26" ht="12.75" customHeight="1">
      <c r="A47" s="6"/>
      <c r="B47" s="20"/>
      <c r="C47" s="21"/>
      <c r="D47" s="21"/>
      <c r="E47" s="21"/>
      <c r="F47" s="21"/>
      <c r="G47" s="21"/>
      <c r="H47" s="21"/>
      <c r="I47" s="21"/>
      <c r="J47" s="21"/>
      <c r="K47" s="21"/>
      <c r="L47" s="21"/>
      <c r="M47" s="21"/>
      <c r="N47" s="21"/>
      <c r="O47" s="21"/>
      <c r="P47" s="21"/>
      <c r="Q47" s="21"/>
      <c r="R47" s="6"/>
      <c r="S47" s="6"/>
      <c r="T47" s="6"/>
      <c r="U47" s="6"/>
      <c r="V47" s="6"/>
      <c r="W47" s="6"/>
      <c r="X47" s="6"/>
      <c r="Y47" s="6"/>
      <c r="Z47" s="6"/>
    </row>
    <row r="48" spans="1:26" ht="12.75" customHeight="1">
      <c r="A48" s="6"/>
      <c r="B48" s="20"/>
      <c r="C48" s="21"/>
      <c r="D48" s="21"/>
      <c r="E48" s="21"/>
      <c r="F48" s="21"/>
      <c r="G48" s="21"/>
      <c r="H48" s="21"/>
      <c r="I48" s="21"/>
      <c r="J48" s="21"/>
      <c r="K48" s="21"/>
      <c r="L48" s="21"/>
      <c r="M48" s="21"/>
      <c r="N48" s="21"/>
      <c r="O48" s="21"/>
      <c r="P48" s="21"/>
      <c r="Q48" s="21"/>
      <c r="R48" s="6"/>
      <c r="S48" s="6"/>
      <c r="T48" s="6"/>
      <c r="U48" s="6"/>
      <c r="V48" s="6"/>
      <c r="W48" s="6"/>
      <c r="X48" s="6"/>
      <c r="Y48" s="6"/>
      <c r="Z48" s="6"/>
    </row>
    <row r="49" spans="1:26" ht="12.75" customHeight="1">
      <c r="A49" s="6"/>
      <c r="B49" s="20"/>
      <c r="C49" s="21"/>
      <c r="D49" s="21"/>
      <c r="E49" s="21"/>
      <c r="F49" s="21"/>
      <c r="G49" s="21"/>
      <c r="H49" s="21"/>
      <c r="I49" s="21"/>
      <c r="J49" s="21"/>
      <c r="K49" s="21"/>
      <c r="L49" s="21"/>
      <c r="M49" s="21"/>
      <c r="N49" s="21"/>
      <c r="O49" s="21"/>
      <c r="P49" s="21"/>
      <c r="Q49" s="21"/>
      <c r="R49" s="6"/>
      <c r="S49" s="6"/>
      <c r="T49" s="6"/>
      <c r="U49" s="6"/>
      <c r="V49" s="6"/>
      <c r="W49" s="6"/>
      <c r="X49" s="6"/>
      <c r="Y49" s="6"/>
      <c r="Z49" s="6"/>
    </row>
    <row r="50" spans="1:26" ht="12.75" customHeight="1">
      <c r="A50" s="6"/>
      <c r="B50" s="20"/>
      <c r="C50" s="21"/>
      <c r="D50" s="21"/>
      <c r="E50" s="21"/>
      <c r="F50" s="21"/>
      <c r="G50" s="21"/>
      <c r="H50" s="21"/>
      <c r="I50" s="21"/>
      <c r="J50" s="21"/>
      <c r="K50" s="21"/>
      <c r="L50" s="21"/>
      <c r="M50" s="21"/>
      <c r="N50" s="21"/>
      <c r="O50" s="21"/>
      <c r="P50" s="21"/>
      <c r="Q50" s="21"/>
      <c r="R50" s="6"/>
      <c r="S50" s="6"/>
      <c r="T50" s="6"/>
      <c r="U50" s="6"/>
      <c r="V50" s="6"/>
      <c r="W50" s="6"/>
      <c r="X50" s="6"/>
      <c r="Y50" s="6"/>
      <c r="Z50" s="6"/>
    </row>
    <row r="51" spans="1:26" ht="12.75" customHeight="1">
      <c r="A51" s="6"/>
      <c r="B51" s="20"/>
      <c r="C51" s="21"/>
      <c r="D51" s="21"/>
      <c r="E51" s="21"/>
      <c r="F51" s="21"/>
      <c r="G51" s="21"/>
      <c r="H51" s="21"/>
      <c r="I51" s="21"/>
      <c r="J51" s="21"/>
      <c r="K51" s="21"/>
      <c r="L51" s="21"/>
      <c r="M51" s="21"/>
      <c r="N51" s="21"/>
      <c r="O51" s="21"/>
      <c r="P51" s="21"/>
      <c r="Q51" s="21"/>
      <c r="R51" s="6"/>
      <c r="S51" s="6"/>
      <c r="T51" s="6"/>
      <c r="U51" s="6"/>
      <c r="V51" s="6"/>
      <c r="W51" s="6"/>
      <c r="X51" s="6"/>
      <c r="Y51" s="6"/>
      <c r="Z51" s="6"/>
    </row>
    <row r="52" spans="1:26" ht="12.75" customHeight="1">
      <c r="A52" s="6"/>
      <c r="B52" s="20"/>
      <c r="C52" s="21"/>
      <c r="D52" s="21"/>
      <c r="E52" s="21"/>
      <c r="F52" s="21"/>
      <c r="G52" s="21"/>
      <c r="H52" s="21"/>
      <c r="I52" s="21"/>
      <c r="J52" s="21"/>
      <c r="K52" s="21"/>
      <c r="L52" s="21"/>
      <c r="M52" s="21"/>
      <c r="N52" s="21"/>
      <c r="O52" s="21"/>
      <c r="P52" s="21"/>
      <c r="Q52" s="21"/>
      <c r="R52" s="6"/>
      <c r="S52" s="6"/>
      <c r="T52" s="6"/>
      <c r="U52" s="6"/>
      <c r="V52" s="6"/>
      <c r="W52" s="6"/>
      <c r="X52" s="6"/>
      <c r="Y52" s="6"/>
      <c r="Z52" s="6"/>
    </row>
    <row r="53" spans="1:26" ht="12.75" customHeight="1">
      <c r="A53" s="6"/>
      <c r="B53" s="20"/>
      <c r="C53" s="21"/>
      <c r="D53" s="21"/>
      <c r="E53" s="21"/>
      <c r="F53" s="21"/>
      <c r="G53" s="21"/>
      <c r="H53" s="21"/>
      <c r="I53" s="21"/>
      <c r="J53" s="21"/>
      <c r="K53" s="21"/>
      <c r="L53" s="21"/>
      <c r="M53" s="21"/>
      <c r="N53" s="21"/>
      <c r="O53" s="21"/>
      <c r="P53" s="21"/>
      <c r="Q53" s="21"/>
      <c r="R53" s="6"/>
      <c r="S53" s="6"/>
      <c r="T53" s="6"/>
      <c r="U53" s="6"/>
      <c r="V53" s="6"/>
      <c r="W53" s="6"/>
      <c r="X53" s="6"/>
      <c r="Y53" s="6"/>
      <c r="Z53" s="6"/>
    </row>
    <row r="54" spans="1:26" ht="12.75" customHeight="1">
      <c r="A54" s="6"/>
      <c r="B54" s="20"/>
      <c r="C54" s="21"/>
      <c r="D54" s="21"/>
      <c r="E54" s="21"/>
      <c r="F54" s="21"/>
      <c r="G54" s="21"/>
      <c r="H54" s="21"/>
      <c r="I54" s="21"/>
      <c r="J54" s="21"/>
      <c r="K54" s="21"/>
      <c r="L54" s="21"/>
      <c r="M54" s="21"/>
      <c r="N54" s="21"/>
      <c r="O54" s="21"/>
      <c r="P54" s="21"/>
      <c r="Q54" s="21"/>
      <c r="R54" s="6"/>
      <c r="S54" s="6"/>
      <c r="T54" s="6"/>
      <c r="U54" s="6"/>
      <c r="V54" s="6"/>
      <c r="W54" s="6"/>
      <c r="X54" s="6"/>
      <c r="Y54" s="6"/>
      <c r="Z54" s="6"/>
    </row>
    <row r="55" spans="1:26" ht="12.75" customHeight="1">
      <c r="A55" s="6"/>
      <c r="B55" s="28"/>
      <c r="C55" s="29"/>
      <c r="D55" s="29"/>
      <c r="E55" s="29"/>
      <c r="F55" s="29"/>
      <c r="G55" s="29"/>
      <c r="H55" s="29"/>
      <c r="I55" s="29"/>
      <c r="J55" s="29"/>
      <c r="K55" s="29"/>
      <c r="L55" s="29"/>
      <c r="M55" s="29"/>
      <c r="N55" s="29"/>
      <c r="O55" s="29"/>
      <c r="P55" s="29"/>
      <c r="Q55" s="29"/>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4">
    <mergeCell ref="C4:D4"/>
    <mergeCell ref="E4:F4"/>
    <mergeCell ref="G4:H4"/>
    <mergeCell ref="B21:D22"/>
  </mergeCells>
  <conditionalFormatting sqref="D14 D18:D19 F6:F7 F18:F19 F14 F9 D6:D9">
    <cfRule type="expression" dxfId="113" priority="1">
      <formula>D14="PASS"</formula>
    </cfRule>
  </conditionalFormatting>
  <conditionalFormatting sqref="D14 D18:D19 F6:F7 F18:F19 F14 F9 D6:D9">
    <cfRule type="expression" dxfId="112" priority="2">
      <formula>D14="FAIL"</formula>
    </cfRule>
  </conditionalFormatting>
  <conditionalFormatting sqref="C4:F4">
    <cfRule type="expression" dxfId="111" priority="3">
      <formula>C4="PASS"</formula>
    </cfRule>
  </conditionalFormatting>
  <conditionalFormatting sqref="C4:F4">
    <cfRule type="expression" dxfId="110" priority="4">
      <formula>C4="FAIL"</formula>
    </cfRule>
  </conditionalFormatting>
  <conditionalFormatting sqref="C4:F4">
    <cfRule type="expression" dxfId="109" priority="5">
      <formula>C4="N/A"</formula>
    </cfRule>
  </conditionalFormatting>
  <conditionalFormatting sqref="D20">
    <cfRule type="expression" dxfId="108" priority="6">
      <formula>D20="PASS"</formula>
    </cfRule>
  </conditionalFormatting>
  <conditionalFormatting sqref="D20">
    <cfRule type="expression" dxfId="107" priority="7">
      <formula>D20="FAIL"</formula>
    </cfRule>
  </conditionalFormatting>
  <pageMargins left="0.7" right="0.7" top="0.75" bottom="0.75" header="0" footer="0"/>
  <pageSetup orientation="landscape"/>
  <legacyDrawing r:id="rId1"/>
</worksheet>
</file>

<file path=xl/worksheets/sheet28.xml><?xml version="1.0" encoding="utf-8"?>
<worksheet xmlns="http://schemas.openxmlformats.org/spreadsheetml/2006/main" xmlns:r="http://schemas.openxmlformats.org/officeDocument/2006/relationships">
  <dimension ref="A1:AO1000"/>
  <sheetViews>
    <sheetView showGridLines="0" workbookViewId="0">
      <selection sqref="A1:S1"/>
    </sheetView>
  </sheetViews>
  <sheetFormatPr defaultColWidth="14.42578125" defaultRowHeight="15" customHeight="1"/>
  <cols>
    <col min="1" max="38" width="5" customWidth="1"/>
    <col min="39" max="41" width="9.140625" customWidth="1"/>
  </cols>
  <sheetData>
    <row r="1" spans="1:41" ht="12.75" customHeight="1">
      <c r="A1" s="335" t="s">
        <v>560</v>
      </c>
      <c r="B1" s="282"/>
      <c r="C1" s="282"/>
      <c r="D1" s="282"/>
      <c r="E1" s="282"/>
      <c r="F1" s="282"/>
      <c r="G1" s="282"/>
      <c r="H1" s="282"/>
      <c r="I1" s="282"/>
      <c r="J1" s="282"/>
      <c r="K1" s="282"/>
      <c r="L1" s="282"/>
      <c r="M1" s="282"/>
      <c r="N1" s="282"/>
      <c r="O1" s="282"/>
      <c r="P1" s="282"/>
      <c r="Q1" s="282"/>
      <c r="R1" s="282"/>
      <c r="S1" s="283"/>
      <c r="T1" s="18"/>
      <c r="U1" s="19"/>
      <c r="V1" s="19"/>
      <c r="W1" s="19"/>
      <c r="X1" s="19"/>
      <c r="Y1" s="19"/>
      <c r="Z1" s="19"/>
      <c r="AA1" s="19"/>
      <c r="AB1" s="19"/>
      <c r="AC1" s="19"/>
      <c r="AD1" s="19"/>
      <c r="AE1" s="19"/>
      <c r="AF1" s="19"/>
      <c r="AG1" s="19"/>
      <c r="AH1" s="19"/>
      <c r="AI1" s="19"/>
      <c r="AJ1" s="19"/>
      <c r="AK1" s="19"/>
      <c r="AL1" s="77"/>
    </row>
    <row r="2" spans="1:41" ht="12.75" customHeight="1">
      <c r="A2" s="23"/>
      <c r="B2" s="6"/>
      <c r="C2" s="6"/>
      <c r="D2" s="6"/>
      <c r="E2" s="6"/>
      <c r="F2" s="6"/>
      <c r="G2" s="6"/>
      <c r="H2" s="6"/>
      <c r="I2" s="6"/>
      <c r="J2" s="6"/>
      <c r="K2" s="6"/>
      <c r="L2" s="6"/>
      <c r="M2" s="6"/>
      <c r="N2" s="6"/>
      <c r="O2" s="6"/>
      <c r="P2" s="6"/>
      <c r="Q2" s="6"/>
      <c r="R2" s="6"/>
      <c r="S2" s="24"/>
      <c r="T2" s="20"/>
      <c r="U2" s="21"/>
      <c r="V2" s="21"/>
      <c r="W2" s="21"/>
      <c r="X2" s="21"/>
      <c r="Y2" s="21"/>
      <c r="Z2" s="21"/>
      <c r="AA2" s="21"/>
      <c r="AB2" s="21"/>
      <c r="AC2" s="21"/>
      <c r="AD2" s="21"/>
      <c r="AE2" s="21"/>
      <c r="AF2" s="21"/>
      <c r="AG2" s="21"/>
      <c r="AH2" s="21"/>
      <c r="AI2" s="21"/>
      <c r="AJ2" s="21"/>
      <c r="AK2" s="21"/>
      <c r="AL2" s="79"/>
      <c r="AM2" s="34" t="s">
        <v>131</v>
      </c>
      <c r="AN2" s="34"/>
      <c r="AO2" s="34"/>
    </row>
    <row r="3" spans="1:41" ht="12.75" customHeight="1">
      <c r="A3" s="23" t="s">
        <v>34</v>
      </c>
      <c r="B3" s="6"/>
      <c r="C3" s="6"/>
      <c r="D3" s="316" t="str">
        <f>IF('Cover Sheet'!D14:J14&gt;0,'Cover Sheet'!D14:J14,"")</f>
        <v>HALDIA INSTITUTE OF TECHNOLOGY</v>
      </c>
      <c r="E3" s="287"/>
      <c r="F3" s="287"/>
      <c r="G3" s="287"/>
      <c r="H3" s="287"/>
      <c r="I3" s="287"/>
      <c r="J3" s="287"/>
      <c r="K3" s="6" t="s">
        <v>35</v>
      </c>
      <c r="L3" s="6"/>
      <c r="M3" s="6"/>
      <c r="N3" s="6"/>
      <c r="O3" s="316" t="str">
        <f>IF('Cover Sheet'!O14:S14&gt;0,'Cover Sheet'!O14:S14,"")</f>
        <v>45 &amp; FORMULA BHARAT 2019</v>
      </c>
      <c r="P3" s="287"/>
      <c r="Q3" s="287"/>
      <c r="R3" s="287"/>
      <c r="S3" s="280"/>
      <c r="T3" s="20"/>
      <c r="U3" s="21"/>
      <c r="V3" s="21"/>
      <c r="W3" s="21"/>
      <c r="X3" s="21"/>
      <c r="Y3" s="21"/>
      <c r="Z3" s="21"/>
      <c r="AA3" s="21"/>
      <c r="AB3" s="21"/>
      <c r="AC3" s="21"/>
      <c r="AD3" s="21"/>
      <c r="AE3" s="21"/>
      <c r="AF3" s="21"/>
      <c r="AG3" s="21"/>
      <c r="AH3" s="21"/>
      <c r="AI3" s="21"/>
      <c r="AJ3" s="21"/>
      <c r="AK3" s="21"/>
      <c r="AL3" s="79"/>
    </row>
    <row r="4" spans="1:41" ht="12.75" customHeight="1">
      <c r="A4" s="23"/>
      <c r="B4" s="6"/>
      <c r="C4" s="6"/>
      <c r="D4" s="6"/>
      <c r="E4" s="6"/>
      <c r="F4" s="6"/>
      <c r="G4" s="6"/>
      <c r="H4" s="6"/>
      <c r="I4" s="6"/>
      <c r="J4" s="6"/>
      <c r="K4" s="6"/>
      <c r="L4" s="6"/>
      <c r="M4" s="6"/>
      <c r="N4" s="6"/>
      <c r="O4" s="6"/>
      <c r="P4" s="6"/>
      <c r="Q4" s="6"/>
      <c r="R4" s="6"/>
      <c r="S4" s="24"/>
      <c r="T4" s="20"/>
      <c r="U4" s="21"/>
      <c r="V4" s="21"/>
      <c r="W4" s="21"/>
      <c r="X4" s="21"/>
      <c r="Y4" s="21"/>
      <c r="Z4" s="21"/>
      <c r="AA4" s="21"/>
      <c r="AB4" s="21"/>
      <c r="AC4" s="21"/>
      <c r="AD4" s="21"/>
      <c r="AE4" s="21"/>
      <c r="AF4" s="21"/>
      <c r="AG4" s="21"/>
      <c r="AH4" s="21"/>
      <c r="AI4" s="21"/>
      <c r="AJ4" s="21"/>
      <c r="AK4" s="21"/>
      <c r="AL4" s="79"/>
    </row>
    <row r="5" spans="1:41" ht="12.75" customHeight="1">
      <c r="A5" s="353"/>
      <c r="B5" s="328"/>
      <c r="C5" s="328"/>
      <c r="D5" s="328"/>
      <c r="E5" s="328"/>
      <c r="F5" s="328"/>
      <c r="G5" s="328"/>
      <c r="H5" s="328"/>
      <c r="I5" s="328"/>
      <c r="J5" s="328"/>
      <c r="K5" s="328"/>
      <c r="L5" s="328"/>
      <c r="M5" s="328"/>
      <c r="N5" s="328"/>
      <c r="O5" s="328"/>
      <c r="P5" s="328"/>
      <c r="Q5" s="328"/>
      <c r="R5" s="328"/>
      <c r="S5" s="329"/>
      <c r="T5" s="20"/>
      <c r="U5" s="21"/>
      <c r="V5" s="21"/>
      <c r="W5" s="21"/>
      <c r="X5" s="21"/>
      <c r="Y5" s="21"/>
      <c r="Z5" s="21"/>
      <c r="AA5" s="21"/>
      <c r="AB5" s="21"/>
      <c r="AC5" s="21"/>
      <c r="AD5" s="21"/>
      <c r="AE5" s="21"/>
      <c r="AF5" s="21"/>
      <c r="AG5" s="21"/>
      <c r="AH5" s="21"/>
      <c r="AI5" s="21"/>
      <c r="AJ5" s="21"/>
      <c r="AK5" s="21"/>
      <c r="AL5" s="79"/>
    </row>
    <row r="6" spans="1:41" ht="12.75" customHeight="1">
      <c r="A6" s="20"/>
      <c r="B6" s="21"/>
      <c r="C6" s="21"/>
      <c r="D6" s="21"/>
      <c r="E6" s="21"/>
      <c r="F6" s="21"/>
      <c r="G6" s="21"/>
      <c r="H6" s="21"/>
      <c r="I6" s="21"/>
      <c r="J6" s="21"/>
      <c r="K6" s="21"/>
      <c r="L6" s="21"/>
      <c r="M6" s="21"/>
      <c r="N6" s="21"/>
      <c r="O6" s="21"/>
      <c r="P6" s="21"/>
      <c r="Q6" s="21"/>
      <c r="R6" s="21"/>
      <c r="S6" s="79"/>
      <c r="T6" s="20"/>
      <c r="U6" s="21"/>
      <c r="V6" s="21"/>
      <c r="W6" s="127"/>
      <c r="X6" s="127"/>
      <c r="Y6" s="127"/>
      <c r="Z6" s="127"/>
      <c r="AA6" s="127"/>
      <c r="AB6" s="21"/>
      <c r="AC6" s="21"/>
      <c r="AD6" s="21"/>
      <c r="AE6" s="21"/>
      <c r="AF6" s="21"/>
      <c r="AG6" s="21"/>
      <c r="AH6" s="21"/>
      <c r="AI6" s="21"/>
      <c r="AJ6" s="21"/>
      <c r="AK6" s="21"/>
      <c r="AL6" s="79"/>
    </row>
    <row r="7" spans="1:41" ht="12.75" customHeight="1">
      <c r="A7" s="20"/>
      <c r="B7" s="21"/>
      <c r="C7" s="21"/>
      <c r="D7" s="21"/>
      <c r="E7" s="21"/>
      <c r="F7" s="21"/>
      <c r="G7" s="21"/>
      <c r="H7" s="21"/>
      <c r="I7" s="21"/>
      <c r="J7" s="21"/>
      <c r="K7" s="21"/>
      <c r="L7" s="21"/>
      <c r="M7" s="21"/>
      <c r="N7" s="21"/>
      <c r="O7" s="21"/>
      <c r="P7" s="21"/>
      <c r="Q7" s="21"/>
      <c r="R7" s="21"/>
      <c r="S7" s="79"/>
      <c r="T7" s="20"/>
      <c r="U7" s="21"/>
      <c r="V7" s="21"/>
      <c r="W7" s="127"/>
      <c r="X7" s="127"/>
      <c r="Y7" s="127"/>
      <c r="Z7" s="127"/>
      <c r="AA7" s="127"/>
      <c r="AB7" s="21"/>
      <c r="AC7" s="21"/>
      <c r="AD7" s="21"/>
      <c r="AE7" s="21"/>
      <c r="AF7" s="21"/>
      <c r="AG7" s="21"/>
      <c r="AH7" s="21"/>
      <c r="AI7" s="21"/>
      <c r="AJ7" s="21"/>
      <c r="AK7" s="21"/>
      <c r="AL7" s="79"/>
    </row>
    <row r="8" spans="1:41" ht="12.75" customHeight="1">
      <c r="A8" s="20"/>
      <c r="B8" s="21"/>
      <c r="C8" s="21"/>
      <c r="D8" s="21"/>
      <c r="E8" s="21"/>
      <c r="F8" s="21"/>
      <c r="G8" s="21"/>
      <c r="H8" s="21"/>
      <c r="I8" s="21"/>
      <c r="J8" s="21"/>
      <c r="K8" s="21"/>
      <c r="L8" s="21"/>
      <c r="M8" s="21"/>
      <c r="N8" s="21"/>
      <c r="O8" s="21"/>
      <c r="P8" s="21"/>
      <c r="Q8" s="21"/>
      <c r="R8" s="21"/>
      <c r="S8" s="79"/>
      <c r="T8" s="20"/>
      <c r="U8" s="21"/>
      <c r="V8" s="127"/>
      <c r="W8" s="127"/>
      <c r="X8" s="127"/>
      <c r="Y8" s="127"/>
      <c r="Z8" s="127"/>
      <c r="AA8" s="127"/>
      <c r="AB8" s="21"/>
      <c r="AC8" s="21"/>
      <c r="AD8" s="21"/>
      <c r="AE8" s="21"/>
      <c r="AF8" s="21"/>
      <c r="AG8" s="21"/>
      <c r="AH8" s="21"/>
      <c r="AI8" s="21"/>
      <c r="AJ8" s="21"/>
      <c r="AK8" s="21"/>
      <c r="AL8" s="79"/>
    </row>
    <row r="9" spans="1:41" ht="12.75" customHeight="1">
      <c r="A9" s="20"/>
      <c r="B9" s="21"/>
      <c r="C9" s="21"/>
      <c r="D9" s="21"/>
      <c r="E9" s="21"/>
      <c r="F9" s="21"/>
      <c r="G9" s="21"/>
      <c r="H9" s="21"/>
      <c r="I9" s="21"/>
      <c r="J9" s="21"/>
      <c r="K9" s="21"/>
      <c r="L9" s="21"/>
      <c r="M9" s="21"/>
      <c r="N9" s="21"/>
      <c r="O9" s="21"/>
      <c r="P9" s="21"/>
      <c r="Q9" s="21"/>
      <c r="R9" s="21"/>
      <c r="S9" s="79"/>
      <c r="T9" s="20"/>
      <c r="U9" s="21"/>
      <c r="V9" s="21"/>
      <c r="W9" s="127"/>
      <c r="X9" s="127"/>
      <c r="Y9" s="127"/>
      <c r="Z9" s="21"/>
      <c r="AA9" s="21"/>
      <c r="AB9" s="21"/>
      <c r="AC9" s="21"/>
      <c r="AD9" s="21"/>
      <c r="AE9" s="21"/>
      <c r="AF9" s="21"/>
      <c r="AG9" s="21"/>
      <c r="AH9" s="21"/>
      <c r="AI9" s="21"/>
      <c r="AJ9" s="21"/>
      <c r="AK9" s="21"/>
      <c r="AL9" s="79"/>
    </row>
    <row r="10" spans="1:41" ht="12.75" customHeight="1">
      <c r="A10" s="20"/>
      <c r="B10" s="21"/>
      <c r="C10" s="21"/>
      <c r="D10" s="21"/>
      <c r="E10" s="21"/>
      <c r="F10" s="21"/>
      <c r="G10" s="21"/>
      <c r="H10" s="21"/>
      <c r="I10" s="21"/>
      <c r="J10" s="21"/>
      <c r="K10" s="21"/>
      <c r="L10" s="21"/>
      <c r="M10" s="21"/>
      <c r="N10" s="21"/>
      <c r="O10" s="21"/>
      <c r="P10" s="21"/>
      <c r="Q10" s="21"/>
      <c r="R10" s="21"/>
      <c r="S10" s="79"/>
      <c r="T10" s="20"/>
      <c r="U10" s="21"/>
      <c r="V10" s="127"/>
      <c r="W10" s="127"/>
      <c r="X10" s="127"/>
      <c r="Y10" s="127"/>
      <c r="Z10" s="127"/>
      <c r="AA10" s="127"/>
      <c r="AB10" s="21"/>
      <c r="AC10" s="21"/>
      <c r="AD10" s="21"/>
      <c r="AE10" s="21"/>
      <c r="AF10" s="21"/>
      <c r="AG10" s="21"/>
      <c r="AH10" s="21"/>
      <c r="AI10" s="21"/>
      <c r="AJ10" s="21"/>
      <c r="AK10" s="21"/>
      <c r="AL10" s="79"/>
    </row>
    <row r="11" spans="1:41" ht="12.75" customHeight="1">
      <c r="A11" s="20"/>
      <c r="B11" s="21"/>
      <c r="C11" s="21"/>
      <c r="D11" s="21"/>
      <c r="E11" s="21"/>
      <c r="F11" s="21"/>
      <c r="G11" s="129"/>
      <c r="H11" s="21"/>
      <c r="I11" s="21"/>
      <c r="J11" s="21"/>
      <c r="K11" s="21"/>
      <c r="L11" s="21"/>
      <c r="M11" s="21"/>
      <c r="N11" s="21"/>
      <c r="O11" s="21"/>
      <c r="P11" s="21"/>
      <c r="Q11" s="21"/>
      <c r="R11" s="21"/>
      <c r="S11" s="79"/>
      <c r="T11" s="20"/>
      <c r="U11" s="21"/>
      <c r="V11" s="127"/>
      <c r="W11" s="127"/>
      <c r="X11" s="129"/>
      <c r="Y11" s="127"/>
      <c r="Z11" s="127"/>
      <c r="AA11" s="129"/>
      <c r="AB11" s="21"/>
      <c r="AC11" s="21"/>
      <c r="AD11" s="21"/>
      <c r="AE11" s="21"/>
      <c r="AF11" s="21"/>
      <c r="AG11" s="21"/>
      <c r="AH11" s="21"/>
      <c r="AI11" s="21"/>
      <c r="AJ11" s="21"/>
      <c r="AK11" s="21"/>
      <c r="AL11" s="79"/>
    </row>
    <row r="12" spans="1:41" ht="12.75" customHeight="1">
      <c r="A12" s="20"/>
      <c r="B12" s="21"/>
      <c r="C12" s="21"/>
      <c r="D12" s="21"/>
      <c r="E12" s="21"/>
      <c r="F12" s="21"/>
      <c r="G12" s="21"/>
      <c r="H12" s="21"/>
      <c r="I12" s="21"/>
      <c r="J12" s="21"/>
      <c r="K12" s="21"/>
      <c r="L12" s="21"/>
      <c r="M12" s="21"/>
      <c r="N12" s="21"/>
      <c r="O12" s="21"/>
      <c r="P12" s="21"/>
      <c r="Q12" s="21"/>
      <c r="R12" s="21"/>
      <c r="S12" s="79"/>
      <c r="T12" s="20"/>
      <c r="U12" s="21"/>
      <c r="V12" s="127"/>
      <c r="W12" s="127"/>
      <c r="X12" s="127"/>
      <c r="Y12" s="127"/>
      <c r="Z12" s="127"/>
      <c r="AA12" s="127"/>
      <c r="AB12" s="21"/>
      <c r="AC12" s="21"/>
      <c r="AD12" s="21"/>
      <c r="AE12" s="21"/>
      <c r="AF12" s="21"/>
      <c r="AG12" s="21"/>
      <c r="AH12" s="21"/>
      <c r="AI12" s="21"/>
      <c r="AJ12" s="21"/>
      <c r="AK12" s="21"/>
      <c r="AL12" s="79"/>
    </row>
    <row r="13" spans="1:41" ht="12.75" customHeight="1">
      <c r="A13" s="20"/>
      <c r="B13" s="21"/>
      <c r="C13" s="21"/>
      <c r="D13" s="21"/>
      <c r="E13" s="21"/>
      <c r="F13" s="21"/>
      <c r="G13" s="129"/>
      <c r="H13" s="21"/>
      <c r="I13" s="21"/>
      <c r="J13" s="21"/>
      <c r="K13" s="21"/>
      <c r="L13" s="21"/>
      <c r="M13" s="21"/>
      <c r="N13" s="21"/>
      <c r="O13" s="21"/>
      <c r="P13" s="21"/>
      <c r="Q13" s="21"/>
      <c r="R13" s="21"/>
      <c r="S13" s="79"/>
      <c r="T13" s="20"/>
      <c r="U13" s="21"/>
      <c r="V13" s="127"/>
      <c r="W13" s="127"/>
      <c r="X13" s="129"/>
      <c r="Y13" s="127"/>
      <c r="Z13" s="127"/>
      <c r="AA13" s="129"/>
      <c r="AB13" s="21"/>
      <c r="AC13" s="21"/>
      <c r="AD13" s="21"/>
      <c r="AE13" s="21"/>
      <c r="AF13" s="21"/>
      <c r="AG13" s="21"/>
      <c r="AH13" s="21"/>
      <c r="AI13" s="21"/>
      <c r="AJ13" s="21"/>
      <c r="AK13" s="21"/>
      <c r="AL13" s="79"/>
    </row>
    <row r="14" spans="1:41" ht="12.75" customHeight="1">
      <c r="A14" s="20"/>
      <c r="B14" s="21"/>
      <c r="C14" s="21"/>
      <c r="D14" s="21"/>
      <c r="E14" s="21"/>
      <c r="F14" s="21"/>
      <c r="G14" s="21"/>
      <c r="H14" s="21"/>
      <c r="I14" s="21"/>
      <c r="J14" s="21"/>
      <c r="K14" s="21"/>
      <c r="L14" s="21"/>
      <c r="M14" s="21"/>
      <c r="N14" s="21"/>
      <c r="O14" s="21"/>
      <c r="P14" s="21"/>
      <c r="Q14" s="21"/>
      <c r="R14" s="21"/>
      <c r="S14" s="79"/>
      <c r="T14" s="20"/>
      <c r="U14" s="21"/>
      <c r="V14" s="21"/>
      <c r="W14" s="21"/>
      <c r="X14" s="21"/>
      <c r="Y14" s="21"/>
      <c r="Z14" s="21"/>
      <c r="AA14" s="21"/>
      <c r="AB14" s="21"/>
      <c r="AC14" s="21"/>
      <c r="AD14" s="21"/>
      <c r="AE14" s="21"/>
      <c r="AF14" s="21"/>
      <c r="AG14" s="21"/>
      <c r="AH14" s="21"/>
      <c r="AI14" s="21"/>
      <c r="AJ14" s="21"/>
      <c r="AK14" s="21"/>
      <c r="AL14" s="79"/>
    </row>
    <row r="15" spans="1:41" ht="12.75" customHeight="1">
      <c r="A15" s="20"/>
      <c r="B15" s="21"/>
      <c r="C15" s="21"/>
      <c r="D15" s="21"/>
      <c r="E15" s="21"/>
      <c r="F15" s="21"/>
      <c r="G15" s="165" t="s">
        <v>562</v>
      </c>
      <c r="H15" s="21"/>
      <c r="I15" s="21"/>
      <c r="J15" s="21"/>
      <c r="K15" s="21"/>
      <c r="L15" s="21"/>
      <c r="M15" s="21"/>
      <c r="N15" s="21"/>
      <c r="O15" s="21"/>
      <c r="P15" s="21"/>
      <c r="Q15" s="21"/>
      <c r="R15" s="21"/>
      <c r="S15" s="79"/>
      <c r="T15" s="20"/>
      <c r="U15" s="21"/>
      <c r="V15" s="21"/>
      <c r="W15" s="21"/>
      <c r="X15" s="129" t="s">
        <v>563</v>
      </c>
      <c r="Y15" s="21"/>
      <c r="Z15" s="21"/>
      <c r="AA15" s="21"/>
      <c r="AB15" s="21"/>
      <c r="AC15" s="21"/>
      <c r="AD15" s="21"/>
      <c r="AE15" s="21"/>
      <c r="AF15" s="21"/>
      <c r="AG15" s="21"/>
      <c r="AH15" s="21"/>
      <c r="AI15" s="21"/>
      <c r="AJ15" s="21"/>
      <c r="AK15" s="21"/>
      <c r="AL15" s="79"/>
    </row>
    <row r="16" spans="1:41" ht="12.75" customHeight="1">
      <c r="A16" s="20"/>
      <c r="B16" s="21"/>
      <c r="C16" s="21"/>
      <c r="D16" s="21"/>
      <c r="E16" s="21"/>
      <c r="F16" s="21"/>
      <c r="G16" s="129"/>
      <c r="H16" s="21"/>
      <c r="I16" s="21"/>
      <c r="J16" s="21"/>
      <c r="K16" s="21"/>
      <c r="L16" s="21"/>
      <c r="M16" s="21"/>
      <c r="N16" s="21"/>
      <c r="O16" s="21"/>
      <c r="P16" s="21"/>
      <c r="Q16" s="21"/>
      <c r="R16" s="21"/>
      <c r="S16" s="79"/>
      <c r="T16" s="20"/>
      <c r="U16" s="21"/>
      <c r="V16" s="21"/>
      <c r="W16" s="21"/>
      <c r="X16" s="129" t="s">
        <v>564</v>
      </c>
      <c r="Y16" s="21"/>
      <c r="Z16" s="21"/>
      <c r="AA16" s="21"/>
      <c r="AB16" s="21"/>
      <c r="AC16" s="21"/>
      <c r="AD16" s="21"/>
      <c r="AE16" s="21"/>
      <c r="AF16" s="21"/>
      <c r="AG16" s="21"/>
      <c r="AH16" s="21"/>
      <c r="AI16" s="21"/>
      <c r="AJ16" s="21"/>
      <c r="AK16" s="21"/>
      <c r="AL16" s="79"/>
    </row>
    <row r="17" spans="1:38" ht="12.75" customHeight="1">
      <c r="A17" s="20"/>
      <c r="B17" s="21"/>
      <c r="C17" s="21"/>
      <c r="D17" s="21"/>
      <c r="E17" s="21"/>
      <c r="F17" s="21"/>
      <c r="G17" s="21"/>
      <c r="H17" s="21"/>
      <c r="I17" s="21"/>
      <c r="J17" s="21"/>
      <c r="K17" s="21"/>
      <c r="L17" s="21"/>
      <c r="M17" s="21"/>
      <c r="N17" s="21"/>
      <c r="O17" s="21"/>
      <c r="P17" s="21"/>
      <c r="Q17" s="21"/>
      <c r="R17" s="21"/>
      <c r="S17" s="79"/>
      <c r="T17" s="20"/>
      <c r="U17" s="21"/>
      <c r="V17" s="21"/>
      <c r="W17" s="21"/>
      <c r="X17" s="129"/>
      <c r="Y17" s="21"/>
      <c r="Z17" s="21"/>
      <c r="AA17" s="21"/>
      <c r="AB17" s="21"/>
      <c r="AC17" s="21"/>
      <c r="AD17" s="21"/>
      <c r="AE17" s="21"/>
      <c r="AF17" s="21"/>
      <c r="AG17" s="21"/>
      <c r="AH17" s="21"/>
      <c r="AI17" s="21"/>
      <c r="AJ17" s="21"/>
      <c r="AK17" s="21"/>
      <c r="AL17" s="79"/>
    </row>
    <row r="18" spans="1:38" ht="12.75" customHeight="1">
      <c r="A18" s="20"/>
      <c r="B18" s="21"/>
      <c r="C18" s="21"/>
      <c r="D18" s="21"/>
      <c r="E18" s="21"/>
      <c r="F18" s="21"/>
      <c r="G18" s="129" t="s">
        <v>565</v>
      </c>
      <c r="H18" s="21"/>
      <c r="I18" s="21"/>
      <c r="J18" s="21"/>
      <c r="K18" s="21"/>
      <c r="L18" s="21"/>
      <c r="M18" s="21"/>
      <c r="N18" s="21"/>
      <c r="O18" s="21"/>
      <c r="P18" s="21"/>
      <c r="Q18" s="21"/>
      <c r="R18" s="21"/>
      <c r="S18" s="79"/>
      <c r="T18" s="20"/>
      <c r="U18" s="21"/>
      <c r="V18" s="21"/>
      <c r="W18" s="21"/>
      <c r="X18" s="129" t="s">
        <v>566</v>
      </c>
      <c r="Y18" s="21"/>
      <c r="Z18" s="21"/>
      <c r="AA18" s="21"/>
      <c r="AB18" s="21"/>
      <c r="AC18" s="21"/>
      <c r="AD18" s="21"/>
      <c r="AE18" s="21"/>
      <c r="AF18" s="21"/>
      <c r="AG18" s="21"/>
      <c r="AH18" s="21"/>
      <c r="AI18" s="21"/>
      <c r="AJ18" s="21"/>
      <c r="AK18" s="21"/>
      <c r="AL18" s="79"/>
    </row>
    <row r="19" spans="1:38" ht="12.75" customHeight="1">
      <c r="A19" s="20"/>
      <c r="B19" s="21"/>
      <c r="C19" s="21"/>
      <c r="D19" s="21"/>
      <c r="E19" s="21"/>
      <c r="F19" s="21"/>
      <c r="G19" s="129"/>
      <c r="H19" s="21"/>
      <c r="I19" s="21"/>
      <c r="J19" s="21"/>
      <c r="K19" s="21"/>
      <c r="L19" s="21"/>
      <c r="M19" s="21"/>
      <c r="N19" s="21"/>
      <c r="O19" s="21"/>
      <c r="P19" s="21"/>
      <c r="Q19" s="21"/>
      <c r="R19" s="21"/>
      <c r="S19" s="79"/>
      <c r="T19" s="20"/>
      <c r="U19" s="21"/>
      <c r="V19" s="21"/>
      <c r="W19" s="21"/>
      <c r="X19" s="129" t="s">
        <v>567</v>
      </c>
      <c r="Y19" s="21"/>
      <c r="Z19" s="21"/>
      <c r="AA19" s="21"/>
      <c r="AB19" s="21"/>
      <c r="AC19" s="21"/>
      <c r="AD19" s="21"/>
      <c r="AE19" s="21"/>
      <c r="AF19" s="21"/>
      <c r="AG19" s="21"/>
      <c r="AH19" s="21"/>
      <c r="AI19" s="21"/>
      <c r="AJ19" s="21"/>
      <c r="AK19" s="21"/>
      <c r="AL19" s="79"/>
    </row>
    <row r="20" spans="1:38" ht="12.75" customHeight="1">
      <c r="A20" s="20"/>
      <c r="B20" s="21"/>
      <c r="C20" s="21"/>
      <c r="D20" s="21"/>
      <c r="E20" s="21"/>
      <c r="F20" s="21"/>
      <c r="G20" s="21"/>
      <c r="H20" s="21"/>
      <c r="I20" s="21"/>
      <c r="J20" s="21"/>
      <c r="K20" s="21"/>
      <c r="L20" s="21"/>
      <c r="M20" s="21"/>
      <c r="N20" s="21"/>
      <c r="O20" s="21"/>
      <c r="P20" s="21"/>
      <c r="Q20" s="21"/>
      <c r="R20" s="21"/>
      <c r="S20" s="79"/>
      <c r="T20" s="20"/>
      <c r="U20" s="21"/>
      <c r="V20" s="21"/>
      <c r="W20" s="21"/>
      <c r="X20" s="129"/>
      <c r="Y20" s="21"/>
      <c r="Z20" s="21"/>
      <c r="AA20" s="21"/>
      <c r="AB20" s="21"/>
      <c r="AC20" s="21"/>
      <c r="AD20" s="21"/>
      <c r="AE20" s="21"/>
      <c r="AF20" s="21"/>
      <c r="AG20" s="21"/>
      <c r="AH20" s="21"/>
      <c r="AI20" s="21"/>
      <c r="AJ20" s="21"/>
      <c r="AK20" s="21"/>
      <c r="AL20" s="79"/>
    </row>
    <row r="21" spans="1:38" ht="12.75" customHeight="1">
      <c r="A21" s="20"/>
      <c r="B21" s="21"/>
      <c r="C21" s="21"/>
      <c r="D21" s="21"/>
      <c r="E21" s="21"/>
      <c r="F21" s="21"/>
      <c r="G21" s="129"/>
      <c r="H21" s="21"/>
      <c r="I21" s="21"/>
      <c r="J21" s="21"/>
      <c r="K21" s="21"/>
      <c r="L21" s="21"/>
      <c r="M21" s="21"/>
      <c r="N21" s="21"/>
      <c r="O21" s="21"/>
      <c r="P21" s="21"/>
      <c r="Q21" s="21"/>
      <c r="R21" s="21"/>
      <c r="S21" s="79"/>
      <c r="T21" s="20"/>
      <c r="U21" s="21"/>
      <c r="V21" s="21"/>
      <c r="W21" s="21"/>
      <c r="X21" s="129" t="s">
        <v>378</v>
      </c>
      <c r="Y21" s="21"/>
      <c r="Z21" s="21"/>
      <c r="AA21" s="21"/>
      <c r="AB21" s="21"/>
      <c r="AC21" s="21"/>
      <c r="AD21" s="21"/>
      <c r="AE21" s="21"/>
      <c r="AF21" s="21"/>
      <c r="AG21" s="21"/>
      <c r="AH21" s="21"/>
      <c r="AI21" s="21"/>
      <c r="AJ21" s="21"/>
      <c r="AK21" s="21"/>
      <c r="AL21" s="79"/>
    </row>
    <row r="22" spans="1:38" ht="12.75" customHeight="1">
      <c r="A22" s="20"/>
      <c r="B22" s="21"/>
      <c r="C22" s="21"/>
      <c r="D22" s="129"/>
      <c r="E22" s="21"/>
      <c r="F22" s="21"/>
      <c r="G22" s="21"/>
      <c r="H22" s="21"/>
      <c r="I22" s="21"/>
      <c r="J22" s="21"/>
      <c r="K22" s="21"/>
      <c r="L22" s="21"/>
      <c r="M22" s="21"/>
      <c r="N22" s="21"/>
      <c r="O22" s="21"/>
      <c r="P22" s="21"/>
      <c r="Q22" s="21"/>
      <c r="R22" s="21"/>
      <c r="S22" s="79"/>
      <c r="T22" s="20"/>
      <c r="U22" s="21"/>
      <c r="V22" s="21"/>
      <c r="W22" s="21"/>
      <c r="X22" s="129"/>
      <c r="Y22" s="21"/>
      <c r="Z22" s="21"/>
      <c r="AA22" s="21"/>
      <c r="AB22" s="21"/>
      <c r="AC22" s="21"/>
      <c r="AD22" s="21"/>
      <c r="AE22" s="21"/>
      <c r="AF22" s="21"/>
      <c r="AG22" s="21"/>
      <c r="AH22" s="21"/>
      <c r="AI22" s="21"/>
      <c r="AJ22" s="21"/>
      <c r="AK22" s="21"/>
      <c r="AL22" s="79"/>
    </row>
    <row r="23" spans="1:38" ht="12.75" customHeight="1">
      <c r="A23" s="20"/>
      <c r="B23" s="21"/>
      <c r="C23" s="21"/>
      <c r="D23" s="21"/>
      <c r="E23" s="21"/>
      <c r="F23" s="21"/>
      <c r="G23" s="21"/>
      <c r="H23" s="21"/>
      <c r="I23" s="21"/>
      <c r="J23" s="21"/>
      <c r="K23" s="21"/>
      <c r="L23" s="21"/>
      <c r="M23" s="21"/>
      <c r="N23" s="21"/>
      <c r="O23" s="21"/>
      <c r="P23" s="21"/>
      <c r="Q23" s="21"/>
      <c r="R23" s="21"/>
      <c r="S23" s="79"/>
      <c r="T23" s="20"/>
      <c r="U23" s="21"/>
      <c r="V23" s="21"/>
      <c r="W23" s="21"/>
      <c r="X23" s="21"/>
      <c r="Y23" s="21"/>
      <c r="Z23" s="21"/>
      <c r="AA23" s="21"/>
      <c r="AB23" s="21"/>
      <c r="AC23" s="21"/>
      <c r="AD23" s="21"/>
      <c r="AE23" s="21"/>
      <c r="AF23" s="21"/>
      <c r="AG23" s="21"/>
      <c r="AH23" s="21"/>
      <c r="AI23" s="21"/>
      <c r="AJ23" s="21"/>
      <c r="AK23" s="21"/>
      <c r="AL23" s="79"/>
    </row>
    <row r="24" spans="1:38" ht="12.75" customHeight="1">
      <c r="A24" s="20"/>
      <c r="B24" s="21"/>
      <c r="C24" s="21"/>
      <c r="D24" s="21"/>
      <c r="E24" s="21"/>
      <c r="F24" s="21"/>
      <c r="G24" s="21"/>
      <c r="H24" s="21"/>
      <c r="I24" s="21"/>
      <c r="J24" s="21"/>
      <c r="K24" s="21"/>
      <c r="L24" s="21"/>
      <c r="M24" s="21"/>
      <c r="N24" s="21"/>
      <c r="O24" s="21"/>
      <c r="P24" s="21"/>
      <c r="Q24" s="21"/>
      <c r="R24" s="21"/>
      <c r="S24" s="79"/>
      <c r="T24" s="20"/>
      <c r="U24" s="21"/>
      <c r="V24" s="21"/>
      <c r="W24" s="21"/>
      <c r="X24" s="21"/>
      <c r="Y24" s="21"/>
      <c r="Z24" s="21"/>
      <c r="AA24" s="21"/>
      <c r="AB24" s="21"/>
      <c r="AC24" s="21"/>
      <c r="AD24" s="21"/>
      <c r="AE24" s="21"/>
      <c r="AF24" s="21"/>
      <c r="AG24" s="21"/>
      <c r="AH24" s="21"/>
      <c r="AI24" s="21"/>
      <c r="AJ24" s="21"/>
      <c r="AK24" s="21"/>
      <c r="AL24" s="79"/>
    </row>
    <row r="25" spans="1:38" ht="12.75" customHeight="1">
      <c r="A25" s="20"/>
      <c r="B25" s="21"/>
      <c r="C25" s="21"/>
      <c r="D25" s="21"/>
      <c r="E25" s="21"/>
      <c r="F25" s="21"/>
      <c r="G25" s="21"/>
      <c r="H25" s="21"/>
      <c r="I25" s="21"/>
      <c r="J25" s="21"/>
      <c r="K25" s="21"/>
      <c r="L25" s="21"/>
      <c r="M25" s="21"/>
      <c r="N25" s="21"/>
      <c r="O25" s="21"/>
      <c r="P25" s="21"/>
      <c r="Q25" s="21"/>
      <c r="R25" s="21"/>
      <c r="S25" s="79"/>
      <c r="T25" s="20"/>
      <c r="U25" s="21"/>
      <c r="V25" s="21"/>
      <c r="W25" s="21"/>
      <c r="X25" s="21"/>
      <c r="Y25" s="21"/>
      <c r="Z25" s="21"/>
      <c r="AA25" s="21"/>
      <c r="AB25" s="21"/>
      <c r="AC25" s="21"/>
      <c r="AD25" s="21"/>
      <c r="AE25" s="21"/>
      <c r="AF25" s="21"/>
      <c r="AG25" s="21"/>
      <c r="AH25" s="21"/>
      <c r="AI25" s="21"/>
      <c r="AJ25" s="21"/>
      <c r="AK25" s="21"/>
      <c r="AL25" s="79"/>
    </row>
    <row r="26" spans="1:38" ht="12.75" customHeight="1">
      <c r="A26" s="20"/>
      <c r="B26" s="21"/>
      <c r="C26" s="21"/>
      <c r="D26" s="21"/>
      <c r="E26" s="21"/>
      <c r="F26" s="21"/>
      <c r="G26" s="21"/>
      <c r="H26" s="21"/>
      <c r="I26" s="21"/>
      <c r="J26" s="21"/>
      <c r="K26" s="21"/>
      <c r="L26" s="21"/>
      <c r="M26" s="21"/>
      <c r="N26" s="21"/>
      <c r="O26" s="21"/>
      <c r="P26" s="21"/>
      <c r="Q26" s="21"/>
      <c r="R26" s="21"/>
      <c r="S26" s="79"/>
      <c r="T26" s="20"/>
      <c r="U26" s="21"/>
      <c r="V26" s="21"/>
      <c r="W26" s="21"/>
      <c r="X26" s="21"/>
      <c r="Y26" s="21"/>
      <c r="Z26" s="21"/>
      <c r="AA26" s="21"/>
      <c r="AB26" s="21"/>
      <c r="AC26" s="21"/>
      <c r="AD26" s="21"/>
      <c r="AE26" s="21"/>
      <c r="AF26" s="21"/>
      <c r="AG26" s="21"/>
      <c r="AH26" s="21"/>
      <c r="AI26" s="21"/>
      <c r="AJ26" s="21"/>
      <c r="AK26" s="21"/>
      <c r="AL26" s="79"/>
    </row>
    <row r="27" spans="1:38" ht="12.75" customHeight="1">
      <c r="A27" s="20"/>
      <c r="B27" s="21"/>
      <c r="C27" s="21"/>
      <c r="D27" s="21"/>
      <c r="E27" s="21"/>
      <c r="F27" s="21"/>
      <c r="G27" s="21"/>
      <c r="H27" s="21"/>
      <c r="I27" s="21"/>
      <c r="J27" s="21"/>
      <c r="K27" s="21"/>
      <c r="L27" s="21"/>
      <c r="M27" s="21"/>
      <c r="N27" s="21"/>
      <c r="O27" s="21"/>
      <c r="P27" s="21"/>
      <c r="Q27" s="21"/>
      <c r="R27" s="21"/>
      <c r="S27" s="79"/>
      <c r="T27" s="20"/>
      <c r="U27" s="21"/>
      <c r="V27" s="21"/>
      <c r="W27" s="21"/>
      <c r="X27" s="21"/>
      <c r="Y27" s="21"/>
      <c r="Z27" s="21"/>
      <c r="AA27" s="21"/>
      <c r="AB27" s="21"/>
      <c r="AC27" s="21"/>
      <c r="AD27" s="21"/>
      <c r="AE27" s="21"/>
      <c r="AF27" s="21"/>
      <c r="AG27" s="21"/>
      <c r="AH27" s="21"/>
      <c r="AI27" s="21"/>
      <c r="AJ27" s="21"/>
      <c r="AK27" s="21"/>
      <c r="AL27" s="79"/>
    </row>
    <row r="28" spans="1:38" ht="12.75" customHeight="1">
      <c r="A28" s="20"/>
      <c r="B28" s="21"/>
      <c r="C28" s="21"/>
      <c r="D28" s="21"/>
      <c r="E28" s="21"/>
      <c r="F28" s="21"/>
      <c r="G28" s="21"/>
      <c r="H28" s="21"/>
      <c r="I28" s="21"/>
      <c r="J28" s="21"/>
      <c r="K28" s="21"/>
      <c r="L28" s="21"/>
      <c r="M28" s="21"/>
      <c r="N28" s="21"/>
      <c r="O28" s="21"/>
      <c r="P28" s="21"/>
      <c r="Q28" s="21"/>
      <c r="R28" s="21"/>
      <c r="S28" s="79"/>
      <c r="T28" s="20"/>
      <c r="U28" s="21"/>
      <c r="V28" s="21"/>
      <c r="W28" s="21"/>
      <c r="X28" s="21"/>
      <c r="Y28" s="21"/>
      <c r="Z28" s="21"/>
      <c r="AA28" s="21"/>
      <c r="AB28" s="21"/>
      <c r="AC28" s="21"/>
      <c r="AD28" s="21"/>
      <c r="AE28" s="21"/>
      <c r="AF28" s="21"/>
      <c r="AG28" s="21"/>
      <c r="AH28" s="21"/>
      <c r="AI28" s="21"/>
      <c r="AJ28" s="21"/>
      <c r="AK28" s="21"/>
      <c r="AL28" s="79"/>
    </row>
    <row r="29" spans="1:38" ht="12.75" customHeight="1">
      <c r="A29" s="20"/>
      <c r="B29" s="21"/>
      <c r="C29" s="21"/>
      <c r="D29" s="21"/>
      <c r="E29" s="21"/>
      <c r="F29" s="21"/>
      <c r="G29" s="21"/>
      <c r="H29" s="21"/>
      <c r="I29" s="21"/>
      <c r="J29" s="21"/>
      <c r="K29" s="21"/>
      <c r="L29" s="21"/>
      <c r="M29" s="21"/>
      <c r="N29" s="21"/>
      <c r="O29" s="21"/>
      <c r="P29" s="21"/>
      <c r="Q29" s="21"/>
      <c r="R29" s="21"/>
      <c r="S29" s="79"/>
      <c r="T29" s="20"/>
      <c r="U29" s="21"/>
      <c r="V29" s="21"/>
      <c r="W29" s="21"/>
      <c r="X29" s="21"/>
      <c r="Y29" s="21"/>
      <c r="Z29" s="21"/>
      <c r="AA29" s="21"/>
      <c r="AB29" s="21"/>
      <c r="AC29" s="21"/>
      <c r="AD29" s="21"/>
      <c r="AE29" s="21"/>
      <c r="AF29" s="21"/>
      <c r="AG29" s="21"/>
      <c r="AH29" s="21"/>
      <c r="AI29" s="21"/>
      <c r="AJ29" s="21"/>
      <c r="AK29" s="21"/>
      <c r="AL29" s="79"/>
    </row>
    <row r="30" spans="1:38" ht="12.75" customHeight="1">
      <c r="A30" s="20"/>
      <c r="B30" s="21"/>
      <c r="C30" s="21"/>
      <c r="D30" s="21"/>
      <c r="E30" s="21"/>
      <c r="F30" s="21"/>
      <c r="G30" s="21"/>
      <c r="H30" s="21"/>
      <c r="I30" s="21"/>
      <c r="J30" s="21"/>
      <c r="K30" s="21"/>
      <c r="L30" s="21"/>
      <c r="M30" s="21"/>
      <c r="N30" s="21"/>
      <c r="O30" s="21"/>
      <c r="P30" s="21"/>
      <c r="Q30" s="21"/>
      <c r="R30" s="21"/>
      <c r="S30" s="79"/>
      <c r="T30" s="20"/>
      <c r="U30" s="21"/>
      <c r="V30" s="21"/>
      <c r="W30" s="21"/>
      <c r="X30" s="21"/>
      <c r="Y30" s="21"/>
      <c r="Z30" s="21"/>
      <c r="AA30" s="21"/>
      <c r="AB30" s="21"/>
      <c r="AC30" s="21"/>
      <c r="AD30" s="21"/>
      <c r="AE30" s="21"/>
      <c r="AF30" s="21"/>
      <c r="AG30" s="21"/>
      <c r="AH30" s="21"/>
      <c r="AI30" s="21"/>
      <c r="AJ30" s="21"/>
      <c r="AK30" s="21"/>
      <c r="AL30" s="79"/>
    </row>
    <row r="31" spans="1:38" ht="12.75" customHeight="1">
      <c r="A31" s="20"/>
      <c r="B31" s="21"/>
      <c r="C31" s="21"/>
      <c r="D31" s="21"/>
      <c r="E31" s="21"/>
      <c r="F31" s="21"/>
      <c r="G31" s="21"/>
      <c r="H31" s="21"/>
      <c r="I31" s="21"/>
      <c r="J31" s="21"/>
      <c r="K31" s="21"/>
      <c r="L31" s="21"/>
      <c r="M31" s="21"/>
      <c r="N31" s="21"/>
      <c r="O31" s="21"/>
      <c r="P31" s="21"/>
      <c r="Q31" s="21"/>
      <c r="R31" s="21"/>
      <c r="S31" s="79"/>
      <c r="T31" s="20"/>
      <c r="U31" s="21"/>
      <c r="V31" s="21"/>
      <c r="W31" s="21"/>
      <c r="X31" s="21"/>
      <c r="Y31" s="21"/>
      <c r="Z31" s="21"/>
      <c r="AA31" s="21"/>
      <c r="AB31" s="21"/>
      <c r="AC31" s="21"/>
      <c r="AD31" s="21"/>
      <c r="AE31" s="21"/>
      <c r="AF31" s="21"/>
      <c r="AG31" s="21"/>
      <c r="AH31" s="21"/>
      <c r="AI31" s="21"/>
      <c r="AJ31" s="21"/>
      <c r="AK31" s="21"/>
      <c r="AL31" s="79"/>
    </row>
    <row r="32" spans="1:38" ht="12.75" customHeight="1">
      <c r="A32" s="20"/>
      <c r="B32" s="21"/>
      <c r="C32" s="21"/>
      <c r="D32" s="21"/>
      <c r="E32" s="21"/>
      <c r="F32" s="21"/>
      <c r="G32" s="21"/>
      <c r="H32" s="21"/>
      <c r="I32" s="21"/>
      <c r="J32" s="21"/>
      <c r="K32" s="21"/>
      <c r="L32" s="21"/>
      <c r="M32" s="21"/>
      <c r="N32" s="21"/>
      <c r="O32" s="21"/>
      <c r="P32" s="21"/>
      <c r="Q32" s="21"/>
      <c r="R32" s="21"/>
      <c r="S32" s="79"/>
      <c r="T32" s="20"/>
      <c r="U32" s="21"/>
      <c r="V32" s="21"/>
      <c r="W32" s="21"/>
      <c r="X32" s="21"/>
      <c r="Y32" s="21"/>
      <c r="Z32" s="21"/>
      <c r="AA32" s="21"/>
      <c r="AB32" s="21"/>
      <c r="AC32" s="21"/>
      <c r="AD32" s="21"/>
      <c r="AE32" s="21"/>
      <c r="AF32" s="21"/>
      <c r="AG32" s="21"/>
      <c r="AH32" s="21"/>
      <c r="AI32" s="21"/>
      <c r="AJ32" s="21"/>
      <c r="AK32" s="21"/>
      <c r="AL32" s="79"/>
    </row>
    <row r="33" spans="1:38" ht="12.75" customHeight="1">
      <c r="A33" s="28"/>
      <c r="B33" s="29"/>
      <c r="C33" s="29"/>
      <c r="D33" s="29"/>
      <c r="E33" s="29"/>
      <c r="F33" s="29"/>
      <c r="G33" s="29"/>
      <c r="H33" s="29"/>
      <c r="I33" s="29"/>
      <c r="J33" s="29"/>
      <c r="K33" s="29"/>
      <c r="L33" s="29"/>
      <c r="M33" s="29"/>
      <c r="N33" s="29"/>
      <c r="O33" s="29"/>
      <c r="P33" s="29"/>
      <c r="Q33" s="29"/>
      <c r="R33" s="29"/>
      <c r="S33" s="135"/>
      <c r="T33" s="20"/>
      <c r="U33" s="21"/>
      <c r="V33" s="21"/>
      <c r="W33" s="21"/>
      <c r="X33" s="21"/>
      <c r="Y33" s="21"/>
      <c r="Z33" s="21"/>
      <c r="AA33" s="21"/>
      <c r="AB33" s="21"/>
      <c r="AC33" s="21"/>
      <c r="AD33" s="21"/>
      <c r="AE33" s="21"/>
      <c r="AF33" s="21"/>
      <c r="AG33" s="21"/>
      <c r="AH33" s="21"/>
      <c r="AI33" s="21"/>
      <c r="AJ33" s="21"/>
      <c r="AK33" s="21"/>
      <c r="AL33" s="79"/>
    </row>
    <row r="34" spans="1:38" ht="12.75" customHeight="1">
      <c r="A34" s="133" t="s">
        <v>568</v>
      </c>
      <c r="B34" s="134"/>
      <c r="C34" s="134"/>
      <c r="D34" s="134"/>
      <c r="E34" s="134"/>
      <c r="F34" s="134"/>
      <c r="G34" s="134"/>
      <c r="H34" s="134"/>
      <c r="I34" s="134"/>
      <c r="J34" s="134"/>
      <c r="K34" s="134"/>
      <c r="L34" s="134"/>
      <c r="M34" s="134"/>
      <c r="N34" s="134"/>
      <c r="O34" s="16"/>
      <c r="P34" s="147" t="s">
        <v>569</v>
      </c>
      <c r="Q34" s="327" t="s">
        <v>550</v>
      </c>
      <c r="R34" s="329"/>
      <c r="S34" s="136"/>
      <c r="T34" s="20"/>
      <c r="U34" s="21"/>
      <c r="V34" s="21"/>
      <c r="W34" s="21"/>
      <c r="X34" s="21"/>
      <c r="Y34" s="21"/>
      <c r="Z34" s="21"/>
      <c r="AA34" s="21"/>
      <c r="AB34" s="21"/>
      <c r="AC34" s="21"/>
      <c r="AD34" s="21"/>
      <c r="AE34" s="21"/>
      <c r="AF34" s="21"/>
      <c r="AG34" s="21"/>
      <c r="AH34" s="21"/>
      <c r="AI34" s="21"/>
      <c r="AJ34" s="21"/>
      <c r="AK34" s="21"/>
      <c r="AL34" s="79"/>
    </row>
    <row r="35" spans="1:38" ht="12.75" customHeight="1">
      <c r="A35" s="198" t="str">
        <f>IF(OR(F40="FAIL",F44="FAIL",F48="FAIL",F52="FAIL"),"FAIL","PASS")</f>
        <v>PASS</v>
      </c>
      <c r="B35" s="134"/>
      <c r="C35" s="134"/>
      <c r="D35" s="134"/>
      <c r="E35" s="134"/>
      <c r="F35" s="134"/>
      <c r="G35" s="134"/>
      <c r="H35" s="134"/>
      <c r="I35" s="134"/>
      <c r="J35" s="134"/>
      <c r="K35" s="134"/>
      <c r="L35" s="134"/>
      <c r="M35" s="134"/>
      <c r="N35" s="134"/>
      <c r="O35" s="6"/>
      <c r="P35" s="147" t="s">
        <v>570</v>
      </c>
      <c r="Q35" s="327" t="s">
        <v>550</v>
      </c>
      <c r="R35" s="329"/>
      <c r="S35" s="136"/>
      <c r="T35" s="20"/>
      <c r="U35" s="21"/>
      <c r="V35" s="21"/>
      <c r="W35" s="21"/>
      <c r="X35" s="21"/>
      <c r="Y35" s="21"/>
      <c r="Z35" s="21"/>
      <c r="AA35" s="21"/>
      <c r="AB35" s="21"/>
      <c r="AC35" s="21"/>
      <c r="AD35" s="21"/>
      <c r="AE35" s="21"/>
      <c r="AF35" s="21"/>
      <c r="AG35" s="21"/>
      <c r="AH35" s="21"/>
      <c r="AI35" s="21"/>
      <c r="AJ35" s="21"/>
      <c r="AK35" s="21"/>
      <c r="AL35" s="79"/>
    </row>
    <row r="36" spans="1:38" ht="12.75" customHeight="1">
      <c r="A36" s="23"/>
      <c r="B36" s="134"/>
      <c r="C36" s="134"/>
      <c r="D36" s="134"/>
      <c r="E36" s="134"/>
      <c r="F36" s="134"/>
      <c r="G36" s="134"/>
      <c r="H36" s="134"/>
      <c r="I36" s="134"/>
      <c r="J36" s="134"/>
      <c r="K36" s="134"/>
      <c r="L36" s="134"/>
      <c r="M36" s="134"/>
      <c r="N36" s="134"/>
      <c r="O36" s="134"/>
      <c r="P36" s="147" t="s">
        <v>571</v>
      </c>
      <c r="Q36" s="327" t="s">
        <v>550</v>
      </c>
      <c r="R36" s="329"/>
      <c r="S36" s="136"/>
      <c r="T36" s="20"/>
      <c r="U36" s="21"/>
      <c r="V36" s="21"/>
      <c r="W36" s="21"/>
      <c r="X36" s="21"/>
      <c r="Y36" s="21"/>
      <c r="Z36" s="21"/>
      <c r="AA36" s="21"/>
      <c r="AB36" s="21"/>
      <c r="AC36" s="21"/>
      <c r="AD36" s="21"/>
      <c r="AE36" s="21"/>
      <c r="AF36" s="21"/>
      <c r="AG36" s="21"/>
      <c r="AH36" s="21"/>
      <c r="AI36" s="21"/>
      <c r="AJ36" s="21"/>
      <c r="AK36" s="21"/>
      <c r="AL36" s="79"/>
    </row>
    <row r="37" spans="1:38" ht="12.75" customHeight="1">
      <c r="A37" s="137"/>
      <c r="B37" s="134"/>
      <c r="C37" s="134"/>
      <c r="D37" s="134"/>
      <c r="E37" s="134"/>
      <c r="F37" s="134"/>
      <c r="G37" s="134"/>
      <c r="H37" s="134"/>
      <c r="I37" s="134"/>
      <c r="J37" s="134"/>
      <c r="K37" s="134"/>
      <c r="L37" s="134"/>
      <c r="M37" s="134"/>
      <c r="N37" s="134"/>
      <c r="O37" s="134"/>
      <c r="P37" s="147" t="s">
        <v>572</v>
      </c>
      <c r="Q37" s="364" t="s">
        <v>550</v>
      </c>
      <c r="R37" s="268"/>
      <c r="S37" s="136"/>
      <c r="T37" s="20"/>
      <c r="U37" s="21"/>
      <c r="V37" s="21"/>
      <c r="W37" s="21"/>
      <c r="X37" s="21"/>
      <c r="Y37" s="21"/>
      <c r="Z37" s="21"/>
      <c r="AA37" s="21"/>
      <c r="AB37" s="21"/>
      <c r="AC37" s="21"/>
      <c r="AD37" s="21"/>
      <c r="AE37" s="21"/>
      <c r="AF37" s="21"/>
      <c r="AG37" s="21"/>
      <c r="AH37" s="21"/>
      <c r="AI37" s="21"/>
      <c r="AJ37" s="21"/>
      <c r="AK37" s="21"/>
      <c r="AL37" s="79"/>
    </row>
    <row r="38" spans="1:38" ht="12.75" customHeight="1">
      <c r="A38" s="199" t="s">
        <v>573</v>
      </c>
      <c r="B38" s="134"/>
      <c r="C38" s="134"/>
      <c r="D38" s="134"/>
      <c r="E38" s="134"/>
      <c r="F38" s="134"/>
      <c r="G38" s="134"/>
      <c r="H38" s="134"/>
      <c r="I38" s="134"/>
      <c r="J38" s="134"/>
      <c r="K38" s="134"/>
      <c r="L38" s="134"/>
      <c r="M38" s="134"/>
      <c r="N38" s="134"/>
      <c r="O38" s="134"/>
      <c r="P38" s="6"/>
      <c r="Q38" s="6"/>
      <c r="R38" s="134"/>
      <c r="S38" s="136"/>
      <c r="T38" s="20"/>
      <c r="U38" s="21"/>
      <c r="V38" s="21"/>
      <c r="W38" s="21"/>
      <c r="X38" s="21"/>
      <c r="Y38" s="21"/>
      <c r="Z38" s="21"/>
      <c r="AA38" s="21"/>
      <c r="AB38" s="21"/>
      <c r="AC38" s="21"/>
      <c r="AD38" s="21"/>
      <c r="AE38" s="21"/>
      <c r="AF38" s="21"/>
      <c r="AG38" s="21"/>
      <c r="AH38" s="21"/>
      <c r="AI38" s="21"/>
      <c r="AJ38" s="21"/>
      <c r="AK38" s="21"/>
      <c r="AL38" s="79"/>
    </row>
    <row r="39" spans="1:38" ht="12.75" customHeight="1">
      <c r="A39" s="133" t="s">
        <v>574</v>
      </c>
      <c r="B39" s="138"/>
      <c r="C39" s="138"/>
      <c r="D39" s="138"/>
      <c r="E39" s="138"/>
      <c r="F39" s="138"/>
      <c r="G39" s="138"/>
      <c r="H39" s="138"/>
      <c r="I39" s="138"/>
      <c r="J39" s="138"/>
      <c r="K39" s="138"/>
      <c r="L39" s="141" t="s">
        <v>575</v>
      </c>
      <c r="M39" s="138"/>
      <c r="N39" s="138"/>
      <c r="O39" s="138"/>
      <c r="P39" s="138"/>
      <c r="Q39" s="138"/>
      <c r="R39" s="138"/>
      <c r="S39" s="139"/>
      <c r="T39" s="20"/>
      <c r="U39" s="21"/>
      <c r="V39" s="21"/>
      <c r="W39" s="21"/>
      <c r="X39" s="21"/>
      <c r="Y39" s="21"/>
      <c r="Z39" s="21"/>
      <c r="AA39" s="21"/>
      <c r="AB39" s="21"/>
      <c r="AC39" s="21"/>
      <c r="AD39" s="21"/>
      <c r="AE39" s="21"/>
      <c r="AF39" s="21"/>
      <c r="AG39" s="21"/>
      <c r="AH39" s="21"/>
      <c r="AI39" s="21"/>
      <c r="AJ39" s="21"/>
      <c r="AK39" s="21"/>
      <c r="AL39" s="79"/>
    </row>
    <row r="40" spans="1:38" ht="12.75" customHeight="1">
      <c r="A40" s="333" t="s">
        <v>576</v>
      </c>
      <c r="B40" s="264"/>
      <c r="C40" s="285"/>
      <c r="D40" s="363">
        <v>0</v>
      </c>
      <c r="E40" s="268"/>
      <c r="F40" s="358" t="str">
        <f>IF(AND(Q34="YES",D40&gt;=13000),"PASS",IF(AND(Q34="YES",D40&lt;13000),"FAIL","N/A"))</f>
        <v>N/A</v>
      </c>
      <c r="G40" s="268"/>
      <c r="H40" s="138"/>
      <c r="I40" s="138"/>
      <c r="J40" s="138"/>
      <c r="K40" s="138"/>
      <c r="L40" s="138"/>
      <c r="M40" s="138"/>
      <c r="N40" s="138"/>
      <c r="O40" s="138"/>
      <c r="P40" s="138"/>
      <c r="Q40" s="138"/>
      <c r="R40" s="138"/>
      <c r="S40" s="139"/>
      <c r="T40" s="20"/>
      <c r="U40" s="21"/>
      <c r="V40" s="21"/>
      <c r="W40" s="21"/>
      <c r="X40" s="21"/>
      <c r="Y40" s="21"/>
      <c r="Z40" s="21"/>
      <c r="AA40" s="21"/>
      <c r="AB40" s="21"/>
      <c r="AC40" s="21"/>
      <c r="AD40" s="21"/>
      <c r="AE40" s="21"/>
      <c r="AF40" s="21"/>
      <c r="AG40" s="21"/>
      <c r="AH40" s="21"/>
      <c r="AI40" s="21"/>
      <c r="AJ40" s="21"/>
      <c r="AK40" s="21"/>
      <c r="AL40" s="79"/>
    </row>
    <row r="41" spans="1:38" ht="12.75" customHeight="1">
      <c r="A41" s="143"/>
      <c r="B41" s="138"/>
      <c r="C41" s="138"/>
      <c r="D41" s="138"/>
      <c r="E41" s="138"/>
      <c r="F41" s="138"/>
      <c r="G41" s="138"/>
      <c r="H41" s="138"/>
      <c r="I41" s="138"/>
      <c r="J41" s="138"/>
      <c r="K41" s="138"/>
      <c r="L41" s="138"/>
      <c r="M41" s="138"/>
      <c r="N41" s="138"/>
      <c r="O41" s="138"/>
      <c r="P41" s="138"/>
      <c r="Q41" s="138"/>
      <c r="R41" s="138"/>
      <c r="S41" s="139"/>
      <c r="T41" s="20"/>
      <c r="U41" s="21"/>
      <c r="V41" s="21"/>
      <c r="W41" s="21"/>
      <c r="X41" s="21"/>
      <c r="Y41" s="21"/>
      <c r="Z41" s="21"/>
      <c r="AA41" s="21"/>
      <c r="AB41" s="21"/>
      <c r="AC41" s="21"/>
      <c r="AD41" s="21"/>
      <c r="AE41" s="21"/>
      <c r="AF41" s="21"/>
      <c r="AG41" s="21"/>
      <c r="AH41" s="21"/>
      <c r="AI41" s="21"/>
      <c r="AJ41" s="21"/>
      <c r="AK41" s="21"/>
      <c r="AL41" s="79"/>
    </row>
    <row r="42" spans="1:38" ht="12.75" customHeight="1">
      <c r="A42" s="199" t="s">
        <v>577</v>
      </c>
      <c r="B42" s="134"/>
      <c r="C42" s="134"/>
      <c r="D42" s="134"/>
      <c r="E42" s="134"/>
      <c r="F42" s="134"/>
      <c r="G42" s="134"/>
      <c r="H42" s="134"/>
      <c r="I42" s="134"/>
      <c r="J42" s="134"/>
      <c r="K42" s="134"/>
      <c r="L42" s="134"/>
      <c r="M42" s="134"/>
      <c r="N42" s="134"/>
      <c r="O42" s="134"/>
      <c r="P42" s="134"/>
      <c r="Q42" s="134"/>
      <c r="R42" s="134"/>
      <c r="S42" s="136"/>
      <c r="T42" s="20"/>
      <c r="U42" s="21"/>
      <c r="V42" s="21"/>
      <c r="W42" s="21"/>
      <c r="X42" s="21"/>
      <c r="Y42" s="21"/>
      <c r="Z42" s="21"/>
      <c r="AA42" s="21"/>
      <c r="AB42" s="21"/>
      <c r="AC42" s="21"/>
      <c r="AD42" s="21"/>
      <c r="AE42" s="21"/>
      <c r="AF42" s="21"/>
      <c r="AG42" s="21"/>
      <c r="AH42" s="21"/>
      <c r="AI42" s="21"/>
      <c r="AJ42" s="21"/>
      <c r="AK42" s="21"/>
      <c r="AL42" s="79"/>
    </row>
    <row r="43" spans="1:38" ht="12.75" customHeight="1">
      <c r="A43" s="133" t="s">
        <v>574</v>
      </c>
      <c r="B43" s="138"/>
      <c r="C43" s="138"/>
      <c r="D43" s="138"/>
      <c r="E43" s="138"/>
      <c r="F43" s="138"/>
      <c r="G43" s="138"/>
      <c r="H43" s="138"/>
      <c r="I43" s="138"/>
      <c r="J43" s="138"/>
      <c r="K43" s="138"/>
      <c r="L43" s="141" t="s">
        <v>575</v>
      </c>
      <c r="M43" s="138"/>
      <c r="N43" s="138"/>
      <c r="O43" s="138"/>
      <c r="P43" s="138"/>
      <c r="Q43" s="138"/>
      <c r="R43" s="138"/>
      <c r="S43" s="139"/>
      <c r="T43" s="20"/>
      <c r="U43" s="21"/>
      <c r="V43" s="21"/>
      <c r="W43" s="21"/>
      <c r="X43" s="21"/>
      <c r="Y43" s="21"/>
      <c r="Z43" s="21"/>
      <c r="AA43" s="21"/>
      <c r="AB43" s="21"/>
      <c r="AC43" s="21"/>
      <c r="AD43" s="21"/>
      <c r="AE43" s="21"/>
      <c r="AF43" s="21"/>
      <c r="AG43" s="21"/>
      <c r="AH43" s="21"/>
      <c r="AI43" s="21"/>
      <c r="AJ43" s="21"/>
      <c r="AK43" s="21"/>
      <c r="AL43" s="79"/>
    </row>
    <row r="44" spans="1:38" ht="12.75" customHeight="1">
      <c r="A44" s="333" t="s">
        <v>578</v>
      </c>
      <c r="B44" s="264"/>
      <c r="C44" s="285"/>
      <c r="D44" s="363">
        <v>0</v>
      </c>
      <c r="E44" s="268"/>
      <c r="F44" s="358" t="str">
        <f>IF(AND(Q35="YES",D44&gt;=13000),"PASS",IF(AND(Q35="YES",D44&lt;13000),"FAIL","N/A"))</f>
        <v>N/A</v>
      </c>
      <c r="G44" s="268"/>
      <c r="H44" s="138"/>
      <c r="I44" s="138"/>
      <c r="J44" s="138"/>
      <c r="K44" s="138"/>
      <c r="L44" s="138"/>
      <c r="M44" s="138"/>
      <c r="N44" s="138"/>
      <c r="O44" s="138"/>
      <c r="P44" s="138"/>
      <c r="Q44" s="138"/>
      <c r="R44" s="138"/>
      <c r="S44" s="139"/>
      <c r="T44" s="20"/>
      <c r="U44" s="21"/>
      <c r="V44" s="21"/>
      <c r="W44" s="21"/>
      <c r="X44" s="21"/>
      <c r="Y44" s="21"/>
      <c r="Z44" s="21"/>
      <c r="AA44" s="21"/>
      <c r="AB44" s="21"/>
      <c r="AC44" s="21"/>
      <c r="AD44" s="21"/>
      <c r="AE44" s="21"/>
      <c r="AF44" s="21"/>
      <c r="AG44" s="21"/>
      <c r="AH44" s="21"/>
      <c r="AI44" s="21"/>
      <c r="AJ44" s="21"/>
      <c r="AK44" s="21"/>
      <c r="AL44" s="79"/>
    </row>
    <row r="45" spans="1:38" ht="12.75" customHeight="1">
      <c r="A45" s="137"/>
      <c r="B45" s="134"/>
      <c r="C45" s="134"/>
      <c r="D45" s="134"/>
      <c r="E45" s="134"/>
      <c r="F45" s="134"/>
      <c r="G45" s="134"/>
      <c r="H45" s="134"/>
      <c r="I45" s="134"/>
      <c r="J45" s="134"/>
      <c r="K45" s="134"/>
      <c r="L45" s="134"/>
      <c r="M45" s="134"/>
      <c r="N45" s="134"/>
      <c r="O45" s="134"/>
      <c r="P45" s="134"/>
      <c r="Q45" s="134"/>
      <c r="R45" s="134"/>
      <c r="S45" s="136"/>
      <c r="T45" s="20"/>
      <c r="U45" s="21"/>
      <c r="V45" s="21"/>
      <c r="W45" s="21"/>
      <c r="X45" s="21"/>
      <c r="Y45" s="21"/>
      <c r="Z45" s="21"/>
      <c r="AA45" s="21"/>
      <c r="AB45" s="21"/>
      <c r="AC45" s="21"/>
      <c r="AD45" s="21"/>
      <c r="AE45" s="21"/>
      <c r="AF45" s="21"/>
      <c r="AG45" s="21"/>
      <c r="AH45" s="21"/>
      <c r="AI45" s="21"/>
      <c r="AJ45" s="21"/>
      <c r="AK45" s="21"/>
      <c r="AL45" s="79"/>
    </row>
    <row r="46" spans="1:38" ht="12.75" customHeight="1">
      <c r="A46" s="199" t="s">
        <v>579</v>
      </c>
      <c r="B46" s="134"/>
      <c r="C46" s="134"/>
      <c r="D46" s="134"/>
      <c r="E46" s="134"/>
      <c r="F46" s="134"/>
      <c r="G46" s="134"/>
      <c r="H46" s="134"/>
      <c r="I46" s="134"/>
      <c r="J46" s="134"/>
      <c r="K46" s="134"/>
      <c r="L46" s="134"/>
      <c r="M46" s="134"/>
      <c r="N46" s="134"/>
      <c r="O46" s="134"/>
      <c r="P46" s="134"/>
      <c r="Q46" s="134"/>
      <c r="R46" s="134"/>
      <c r="S46" s="136"/>
      <c r="T46" s="20"/>
      <c r="U46" s="21"/>
      <c r="V46" s="21"/>
      <c r="W46" s="21"/>
      <c r="X46" s="21"/>
      <c r="Y46" s="21"/>
      <c r="Z46" s="21"/>
      <c r="AA46" s="21"/>
      <c r="AB46" s="21"/>
      <c r="AC46" s="21"/>
      <c r="AD46" s="21"/>
      <c r="AE46" s="21"/>
      <c r="AF46" s="21"/>
      <c r="AG46" s="21"/>
      <c r="AH46" s="21"/>
      <c r="AI46" s="21"/>
      <c r="AJ46" s="21"/>
      <c r="AK46" s="21"/>
      <c r="AL46" s="79"/>
    </row>
    <row r="47" spans="1:38" ht="12.75" customHeight="1">
      <c r="A47" s="133" t="s">
        <v>574</v>
      </c>
      <c r="B47" s="138"/>
      <c r="C47" s="138"/>
      <c r="D47" s="138"/>
      <c r="E47" s="138"/>
      <c r="F47" s="138"/>
      <c r="G47" s="138"/>
      <c r="H47" s="138"/>
      <c r="I47" s="138"/>
      <c r="J47" s="138"/>
      <c r="K47" s="138"/>
      <c r="L47" s="141" t="s">
        <v>580</v>
      </c>
      <c r="M47" s="138"/>
      <c r="N47" s="138"/>
      <c r="O47" s="138"/>
      <c r="P47" s="138"/>
      <c r="Q47" s="138"/>
      <c r="R47" s="138"/>
      <c r="S47" s="139"/>
      <c r="T47" s="20"/>
      <c r="U47" s="21"/>
      <c r="V47" s="21"/>
      <c r="W47" s="21"/>
      <c r="X47" s="21"/>
      <c r="Y47" s="21"/>
      <c r="Z47" s="21"/>
      <c r="AA47" s="21"/>
      <c r="AB47" s="21"/>
      <c r="AC47" s="21"/>
      <c r="AD47" s="21"/>
      <c r="AE47" s="21"/>
      <c r="AF47" s="21"/>
      <c r="AG47" s="21"/>
      <c r="AH47" s="21"/>
      <c r="AI47" s="21"/>
      <c r="AJ47" s="21"/>
      <c r="AK47" s="21"/>
      <c r="AL47" s="79"/>
    </row>
    <row r="48" spans="1:38" ht="12.75" customHeight="1">
      <c r="A48" s="333" t="s">
        <v>581</v>
      </c>
      <c r="B48" s="264"/>
      <c r="C48" s="285"/>
      <c r="D48" s="363">
        <v>0</v>
      </c>
      <c r="E48" s="268"/>
      <c r="F48" s="358" t="str">
        <f>IF(AND(Q36="YES",D48&gt;=6500),"PASS",IF(AND(Q36="YES",D48&lt;6500),"FAIL","N/A"))</f>
        <v>N/A</v>
      </c>
      <c r="G48" s="268"/>
      <c r="H48" s="138"/>
      <c r="I48" s="138"/>
      <c r="J48" s="138"/>
      <c r="K48" s="138"/>
      <c r="L48" s="138"/>
      <c r="M48" s="138"/>
      <c r="N48" s="138"/>
      <c r="O48" s="138"/>
      <c r="P48" s="138"/>
      <c r="Q48" s="138"/>
      <c r="R48" s="138"/>
      <c r="S48" s="139"/>
      <c r="T48" s="20"/>
      <c r="U48" s="21"/>
      <c r="V48" s="21"/>
      <c r="W48" s="21"/>
      <c r="X48" s="21"/>
      <c r="Y48" s="21"/>
      <c r="Z48" s="21"/>
      <c r="AA48" s="21"/>
      <c r="AB48" s="21"/>
      <c r="AC48" s="21"/>
      <c r="AD48" s="21"/>
      <c r="AE48" s="21"/>
      <c r="AF48" s="21"/>
      <c r="AG48" s="21"/>
      <c r="AH48" s="21"/>
      <c r="AI48" s="21"/>
      <c r="AJ48" s="21"/>
      <c r="AK48" s="21"/>
      <c r="AL48" s="79"/>
    </row>
    <row r="49" spans="1:38" ht="12.75" customHeight="1">
      <c r="A49" s="137"/>
      <c r="B49" s="134"/>
      <c r="C49" s="134"/>
      <c r="D49" s="134"/>
      <c r="E49" s="134"/>
      <c r="F49" s="134"/>
      <c r="G49" s="134"/>
      <c r="H49" s="134"/>
      <c r="I49" s="134"/>
      <c r="J49" s="134"/>
      <c r="K49" s="134"/>
      <c r="L49" s="134"/>
      <c r="M49" s="134"/>
      <c r="N49" s="134"/>
      <c r="O49" s="134"/>
      <c r="P49" s="134"/>
      <c r="Q49" s="134"/>
      <c r="R49" s="134"/>
      <c r="S49" s="136"/>
      <c r="T49" s="20"/>
      <c r="U49" s="21"/>
      <c r="V49" s="21"/>
      <c r="W49" s="21"/>
      <c r="X49" s="21"/>
      <c r="Y49" s="21"/>
      <c r="Z49" s="21"/>
      <c r="AA49" s="21"/>
      <c r="AB49" s="21"/>
      <c r="AC49" s="21"/>
      <c r="AD49" s="21"/>
      <c r="AE49" s="21"/>
      <c r="AF49" s="21"/>
      <c r="AG49" s="21"/>
      <c r="AH49" s="21"/>
      <c r="AI49" s="21"/>
      <c r="AJ49" s="21"/>
      <c r="AK49" s="21"/>
      <c r="AL49" s="79"/>
    </row>
    <row r="50" spans="1:38" ht="12.75" customHeight="1">
      <c r="A50" s="199" t="s">
        <v>582</v>
      </c>
      <c r="B50" s="134"/>
      <c r="C50" s="134"/>
      <c r="D50" s="134"/>
      <c r="E50" s="134"/>
      <c r="F50" s="134"/>
      <c r="G50" s="134"/>
      <c r="H50" s="134"/>
      <c r="I50" s="134"/>
      <c r="J50" s="134"/>
      <c r="K50" s="134"/>
      <c r="L50" s="134"/>
      <c r="M50" s="134"/>
      <c r="N50" s="134"/>
      <c r="O50" s="134"/>
      <c r="P50" s="134"/>
      <c r="Q50" s="134"/>
      <c r="R50" s="134"/>
      <c r="S50" s="136"/>
      <c r="T50" s="20"/>
      <c r="U50" s="21"/>
      <c r="V50" s="21"/>
      <c r="W50" s="21"/>
      <c r="X50" s="21"/>
      <c r="Y50" s="21"/>
      <c r="Z50" s="21"/>
      <c r="AA50" s="21"/>
      <c r="AB50" s="21"/>
      <c r="AC50" s="21"/>
      <c r="AD50" s="21"/>
      <c r="AE50" s="21"/>
      <c r="AF50" s="21"/>
      <c r="AG50" s="21"/>
      <c r="AH50" s="21"/>
      <c r="AI50" s="21"/>
      <c r="AJ50" s="21"/>
      <c r="AK50" s="21"/>
      <c r="AL50" s="79"/>
    </row>
    <row r="51" spans="1:38" ht="12.75" customHeight="1">
      <c r="A51" s="133" t="s">
        <v>574</v>
      </c>
      <c r="B51" s="138"/>
      <c r="C51" s="138"/>
      <c r="D51" s="138"/>
      <c r="E51" s="138"/>
      <c r="F51" s="138"/>
      <c r="G51" s="138"/>
      <c r="H51" s="138"/>
      <c r="I51" s="138"/>
      <c r="J51" s="138"/>
      <c r="K51" s="138"/>
      <c r="L51" s="141" t="s">
        <v>583</v>
      </c>
      <c r="M51" s="138"/>
      <c r="N51" s="138"/>
      <c r="O51" s="138"/>
      <c r="P51" s="138"/>
      <c r="Q51" s="138"/>
      <c r="R51" s="138"/>
      <c r="S51" s="139"/>
      <c r="T51" s="20"/>
      <c r="U51" s="21"/>
      <c r="V51" s="21"/>
      <c r="W51" s="21"/>
      <c r="X51" s="21"/>
      <c r="Y51" s="21"/>
      <c r="Z51" s="21"/>
      <c r="AA51" s="21"/>
      <c r="AB51" s="21"/>
      <c r="AC51" s="21"/>
      <c r="AD51" s="21"/>
      <c r="AE51" s="21"/>
      <c r="AF51" s="21"/>
      <c r="AG51" s="21"/>
      <c r="AH51" s="21"/>
      <c r="AI51" s="21"/>
      <c r="AJ51" s="21"/>
      <c r="AK51" s="21"/>
      <c r="AL51" s="79"/>
    </row>
    <row r="52" spans="1:38" ht="12.75" customHeight="1">
      <c r="A52" s="365" t="s">
        <v>584</v>
      </c>
      <c r="B52" s="287"/>
      <c r="C52" s="280"/>
      <c r="D52" s="363">
        <v>0</v>
      </c>
      <c r="E52" s="268"/>
      <c r="F52" s="358" t="str">
        <f>IF(AND(Q37="YES",D52&gt;=19500),"PASS",IF(AND(Q37="YES",D52&lt;19500),"FAIL","N/A"))</f>
        <v>N/A</v>
      </c>
      <c r="G52" s="268"/>
      <c r="H52" s="151"/>
      <c r="I52" s="151"/>
      <c r="J52" s="151"/>
      <c r="K52" s="151"/>
      <c r="L52" s="151"/>
      <c r="M52" s="151"/>
      <c r="N52" s="151"/>
      <c r="O52" s="151"/>
      <c r="P52" s="151"/>
      <c r="Q52" s="151"/>
      <c r="R52" s="151"/>
      <c r="S52" s="152"/>
      <c r="T52" s="28"/>
      <c r="U52" s="29"/>
      <c r="V52" s="29"/>
      <c r="W52" s="29"/>
      <c r="X52" s="29"/>
      <c r="Y52" s="29"/>
      <c r="Z52" s="29"/>
      <c r="AA52" s="29"/>
      <c r="AB52" s="29"/>
      <c r="AC52" s="29"/>
      <c r="AD52" s="29"/>
      <c r="AE52" s="29"/>
      <c r="AF52" s="29"/>
      <c r="AG52" s="29"/>
      <c r="AH52" s="29"/>
      <c r="AI52" s="29"/>
      <c r="AJ52" s="29"/>
      <c r="AK52" s="29"/>
      <c r="AL52" s="135"/>
    </row>
    <row r="53" spans="1:38" ht="12.75" customHeight="1">
      <c r="A53" s="6"/>
      <c r="B53" s="6"/>
      <c r="C53" s="6"/>
      <c r="D53" s="6"/>
      <c r="E53" s="6"/>
      <c r="F53" s="6"/>
      <c r="G53" s="6"/>
      <c r="H53" s="6"/>
      <c r="I53" s="6"/>
      <c r="J53" s="6"/>
      <c r="K53" s="6"/>
      <c r="L53" s="6"/>
      <c r="M53" s="6"/>
      <c r="N53" s="6"/>
      <c r="O53" s="6"/>
      <c r="P53" s="6"/>
      <c r="Q53" s="6"/>
      <c r="R53" s="6"/>
      <c r="S53" s="6"/>
    </row>
    <row r="54" spans="1:38" ht="12.75" customHeight="1"/>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0">
    <mergeCell ref="A52:C52"/>
    <mergeCell ref="D52:E52"/>
    <mergeCell ref="F52:G52"/>
    <mergeCell ref="F44:G44"/>
    <mergeCell ref="F48:G48"/>
    <mergeCell ref="A44:C44"/>
    <mergeCell ref="Q35:R35"/>
    <mergeCell ref="Q36:R36"/>
    <mergeCell ref="A48:C48"/>
    <mergeCell ref="D48:E48"/>
    <mergeCell ref="D44:E44"/>
    <mergeCell ref="D40:E40"/>
    <mergeCell ref="A40:C40"/>
    <mergeCell ref="F40:G40"/>
    <mergeCell ref="Q37:R37"/>
    <mergeCell ref="A1:S1"/>
    <mergeCell ref="D3:J3"/>
    <mergeCell ref="O3:S3"/>
    <mergeCell ref="A5:S5"/>
    <mergeCell ref="Q34:R34"/>
  </mergeCells>
  <conditionalFormatting sqref="D52:E52">
    <cfRule type="expression" dxfId="106" priority="1">
      <formula>Q37="YES"</formula>
    </cfRule>
  </conditionalFormatting>
  <conditionalFormatting sqref="D52:E52">
    <cfRule type="expression" dxfId="105" priority="2">
      <formula>Q37="NO"</formula>
    </cfRule>
  </conditionalFormatting>
  <conditionalFormatting sqref="D40:E40">
    <cfRule type="expression" dxfId="104" priority="3">
      <formula>Q34="YES"</formula>
    </cfRule>
  </conditionalFormatting>
  <conditionalFormatting sqref="D40:E40">
    <cfRule type="expression" dxfId="103" priority="4">
      <formula>Q34="NO"</formula>
    </cfRule>
  </conditionalFormatting>
  <conditionalFormatting sqref="D44:E44">
    <cfRule type="expression" dxfId="102" priority="5">
      <formula>Q35="YES"</formula>
    </cfRule>
  </conditionalFormatting>
  <conditionalFormatting sqref="D44:E44">
    <cfRule type="expression" dxfId="101" priority="6">
      <formula>Q35="NO"</formula>
    </cfRule>
  </conditionalFormatting>
  <conditionalFormatting sqref="D48:E48">
    <cfRule type="expression" dxfId="100" priority="7">
      <formula>Q36="YES"</formula>
    </cfRule>
  </conditionalFormatting>
  <conditionalFormatting sqref="D48:E48">
    <cfRule type="expression" dxfId="99" priority="8">
      <formula>Q36="NO"</formula>
    </cfRule>
  </conditionalFormatting>
  <conditionalFormatting sqref="F40:G40 F44:G44 F48:G48 F52:G52">
    <cfRule type="expression" dxfId="98" priority="9">
      <formula>F40="PASS"</formula>
    </cfRule>
  </conditionalFormatting>
  <conditionalFormatting sqref="F40:G40 F44:G44 F48:G48 F52:G52">
    <cfRule type="expression" dxfId="97" priority="10">
      <formula>F40="FAIL"</formula>
    </cfRule>
  </conditionalFormatting>
  <conditionalFormatting sqref="F40:G40 F44:G44 F48:G48 F52:G52">
    <cfRule type="expression" dxfId="96" priority="11">
      <formula>F40="N/A"</formula>
    </cfRule>
  </conditionalFormatting>
  <dataValidations count="1">
    <dataValidation type="list" allowBlank="1" showInputMessage="1" showErrorMessage="1" prompt=" - " sqref="Q34:Q37">
      <formula1>"YES,NO"</formula1>
    </dataValidation>
  </dataValidation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dimension ref="A1:AE1000"/>
  <sheetViews>
    <sheetView showGridLines="0" workbookViewId="0">
      <selection sqref="A1:S1"/>
    </sheetView>
  </sheetViews>
  <sheetFormatPr defaultColWidth="14.42578125" defaultRowHeight="15" customHeight="1"/>
  <cols>
    <col min="1" max="31" width="5" customWidth="1"/>
  </cols>
  <sheetData>
    <row r="1" spans="1:31" ht="14.25" customHeight="1">
      <c r="A1" s="300" t="s">
        <v>585</v>
      </c>
      <c r="B1" s="264"/>
      <c r="C1" s="264"/>
      <c r="D1" s="264"/>
      <c r="E1" s="264"/>
      <c r="F1" s="264"/>
      <c r="G1" s="264"/>
      <c r="H1" s="264"/>
      <c r="I1" s="264"/>
      <c r="J1" s="264"/>
      <c r="K1" s="264"/>
      <c r="L1" s="264"/>
      <c r="M1" s="264"/>
      <c r="N1" s="264"/>
      <c r="O1" s="264"/>
      <c r="P1" s="264"/>
      <c r="Q1" s="264"/>
      <c r="R1" s="264"/>
      <c r="S1" s="264"/>
      <c r="T1" s="18"/>
      <c r="U1" s="19"/>
      <c r="V1" s="19"/>
      <c r="W1" s="19"/>
      <c r="X1" s="19"/>
      <c r="Y1" s="19"/>
      <c r="Z1" s="19"/>
      <c r="AA1" s="19"/>
      <c r="AB1" s="19"/>
      <c r="AC1" s="19"/>
      <c r="AD1" s="19"/>
      <c r="AE1" s="19"/>
    </row>
    <row r="2" spans="1:31" ht="12.75" customHeight="1">
      <c r="A2" s="6"/>
      <c r="B2" s="6"/>
      <c r="C2" s="6"/>
      <c r="D2" s="6"/>
      <c r="E2" s="6"/>
      <c r="F2" s="6"/>
      <c r="G2" s="6"/>
      <c r="H2" s="6"/>
      <c r="I2" s="6"/>
      <c r="J2" s="6"/>
      <c r="K2" s="6"/>
      <c r="L2" s="6"/>
      <c r="M2" s="6"/>
      <c r="N2" s="6"/>
      <c r="O2" s="6"/>
      <c r="P2" s="6"/>
      <c r="Q2" s="6"/>
      <c r="R2" s="6"/>
      <c r="S2" s="6"/>
      <c r="T2" s="20"/>
      <c r="U2" s="21" t="s">
        <v>586</v>
      </c>
      <c r="V2" s="21"/>
      <c r="W2" s="21"/>
      <c r="X2" s="21"/>
      <c r="Y2" s="21"/>
      <c r="Z2" s="21"/>
      <c r="AA2" s="21"/>
      <c r="AB2" s="21"/>
      <c r="AC2" s="21"/>
      <c r="AD2" s="21"/>
      <c r="AE2" s="21"/>
    </row>
    <row r="3" spans="1:31" ht="12.75" customHeight="1">
      <c r="A3" s="6" t="s">
        <v>34</v>
      </c>
      <c r="B3" s="6"/>
      <c r="C3" s="6"/>
      <c r="D3" s="316" t="str">
        <f>IF('Cover Sheet'!D14:J14&gt;0,'Cover Sheet'!D14:J14,"")</f>
        <v>HALDIA INSTITUTE OF TECHNOLOGY</v>
      </c>
      <c r="E3" s="287"/>
      <c r="F3" s="287"/>
      <c r="G3" s="287"/>
      <c r="H3" s="287"/>
      <c r="I3" s="287"/>
      <c r="J3" s="287"/>
      <c r="K3" s="6" t="s">
        <v>35</v>
      </c>
      <c r="L3" s="6"/>
      <c r="M3" s="6"/>
      <c r="N3" s="6"/>
      <c r="O3" s="316" t="str">
        <f>IF('Cover Sheet'!O14:S14&gt;0,'Cover Sheet'!O14:S14,"")</f>
        <v>45 &amp; FORMULA BHARAT 2019</v>
      </c>
      <c r="P3" s="287"/>
      <c r="Q3" s="287"/>
      <c r="R3" s="287"/>
      <c r="S3" s="287"/>
      <c r="T3" s="20"/>
      <c r="U3" s="21"/>
      <c r="V3" s="21"/>
      <c r="W3" s="21"/>
      <c r="X3" s="21"/>
      <c r="Y3" s="21"/>
      <c r="Z3" s="21"/>
      <c r="AA3" s="21"/>
      <c r="AB3" s="21"/>
      <c r="AC3" s="21"/>
      <c r="AD3" s="21"/>
      <c r="AE3" s="21"/>
    </row>
    <row r="4" spans="1:31" ht="12.75" customHeight="1">
      <c r="A4" s="6"/>
      <c r="B4" s="6"/>
      <c r="C4" s="6"/>
      <c r="D4" s="6"/>
      <c r="E4" s="6"/>
      <c r="F4" s="6"/>
      <c r="G4" s="6"/>
      <c r="H4" s="6"/>
      <c r="I4" s="6"/>
      <c r="J4" s="6"/>
      <c r="K4" s="6"/>
      <c r="L4" s="6"/>
      <c r="M4" s="6"/>
      <c r="N4" s="6"/>
      <c r="O4" s="6"/>
      <c r="P4" s="6"/>
      <c r="Q4" s="6"/>
      <c r="R4" s="6"/>
      <c r="S4" s="6"/>
      <c r="T4" s="20"/>
      <c r="U4" s="21"/>
      <c r="V4" s="21"/>
      <c r="W4" s="21"/>
      <c r="X4" s="21"/>
      <c r="Y4" s="21"/>
      <c r="Z4" s="21"/>
      <c r="AA4" s="21"/>
      <c r="AB4" s="21"/>
      <c r="AC4" s="21"/>
      <c r="AD4" s="21"/>
      <c r="AE4" s="21"/>
    </row>
    <row r="5" spans="1:31" ht="12.75" customHeight="1">
      <c r="A5" s="368" t="s">
        <v>587</v>
      </c>
      <c r="B5" s="282"/>
      <c r="C5" s="282"/>
      <c r="D5" s="282"/>
      <c r="E5" s="282"/>
      <c r="F5" s="282"/>
      <c r="G5" s="282"/>
      <c r="H5" s="282"/>
      <c r="I5" s="282"/>
      <c r="J5" s="282"/>
      <c r="K5" s="282"/>
      <c r="L5" s="282"/>
      <c r="M5" s="282"/>
      <c r="N5" s="282"/>
      <c r="O5" s="282"/>
      <c r="P5" s="282"/>
      <c r="Q5" s="282"/>
      <c r="R5" s="282"/>
      <c r="S5" s="283"/>
      <c r="T5" s="20"/>
      <c r="U5" s="21"/>
      <c r="V5" s="21"/>
      <c r="W5" s="21"/>
      <c r="X5" s="21"/>
      <c r="Y5" s="21"/>
      <c r="Z5" s="21"/>
      <c r="AA5" s="21"/>
      <c r="AB5" s="21"/>
      <c r="AC5" s="21"/>
      <c r="AD5" s="21"/>
      <c r="AE5" s="21"/>
    </row>
    <row r="6" spans="1:31" ht="12.75" customHeight="1">
      <c r="A6" s="286"/>
      <c r="B6" s="287"/>
      <c r="C6" s="287"/>
      <c r="D6" s="287"/>
      <c r="E6" s="287"/>
      <c r="F6" s="287"/>
      <c r="G6" s="287"/>
      <c r="H6" s="287"/>
      <c r="I6" s="287"/>
      <c r="J6" s="287"/>
      <c r="K6" s="287"/>
      <c r="L6" s="287"/>
      <c r="M6" s="287"/>
      <c r="N6" s="287"/>
      <c r="O6" s="287"/>
      <c r="P6" s="287"/>
      <c r="Q6" s="287"/>
      <c r="R6" s="287"/>
      <c r="S6" s="280"/>
      <c r="T6" s="20"/>
      <c r="U6" s="21"/>
      <c r="V6" s="21"/>
      <c r="W6" s="21"/>
      <c r="X6" s="21"/>
      <c r="Y6" s="21"/>
      <c r="Z6" s="21"/>
      <c r="AA6" s="21"/>
      <c r="AB6" s="21"/>
      <c r="AC6" s="21"/>
      <c r="AD6" s="21"/>
      <c r="AE6" s="21"/>
    </row>
    <row r="7" spans="1:31" ht="12.75" customHeight="1">
      <c r="A7" s="200" t="s">
        <v>588</v>
      </c>
      <c r="B7" s="201"/>
      <c r="C7" s="201"/>
      <c r="D7" s="201"/>
      <c r="E7" s="16"/>
      <c r="F7" s="16"/>
      <c r="G7" s="17"/>
      <c r="H7" s="366" t="s">
        <v>87</v>
      </c>
      <c r="I7" s="268"/>
      <c r="J7" s="201"/>
      <c r="K7" s="201"/>
      <c r="L7" s="201"/>
      <c r="M7" s="201"/>
      <c r="N7" s="201"/>
      <c r="O7" s="201"/>
      <c r="P7" s="201"/>
      <c r="Q7" s="201"/>
      <c r="R7" s="201"/>
      <c r="S7" s="202"/>
      <c r="T7" s="20"/>
      <c r="U7" s="21"/>
      <c r="V7" s="21"/>
      <c r="W7" s="21"/>
      <c r="X7" s="21"/>
      <c r="Y7" s="21"/>
      <c r="Z7" s="21"/>
      <c r="AA7" s="21"/>
      <c r="AB7" s="21"/>
      <c r="AC7" s="21"/>
      <c r="AD7" s="21"/>
      <c r="AE7" s="21"/>
    </row>
    <row r="8" spans="1:31" ht="12.75" customHeight="1">
      <c r="A8" s="203" t="s">
        <v>589</v>
      </c>
      <c r="B8" s="204"/>
      <c r="C8" s="204"/>
      <c r="D8" s="204"/>
      <c r="E8" s="6"/>
      <c r="F8" s="6"/>
      <c r="G8" s="24"/>
      <c r="H8" s="366">
        <v>1.25</v>
      </c>
      <c r="I8" s="268"/>
      <c r="J8" s="203" t="str">
        <f>IF(H7="other","Proof of Equivalency Required","")</f>
        <v/>
      </c>
      <c r="K8" s="204"/>
      <c r="L8" s="204"/>
      <c r="M8" s="204"/>
      <c r="N8" s="204"/>
      <c r="O8" s="204"/>
      <c r="P8" s="204"/>
      <c r="Q8" s="204"/>
      <c r="R8" s="204"/>
      <c r="S8" s="205"/>
      <c r="T8" s="20"/>
      <c r="U8" s="21"/>
      <c r="V8" s="21"/>
      <c r="W8" s="21"/>
      <c r="X8" s="21"/>
      <c r="Y8" s="21"/>
      <c r="Z8" s="21"/>
      <c r="AA8" s="21"/>
      <c r="AB8" s="21"/>
      <c r="AC8" s="21"/>
      <c r="AD8" s="21"/>
      <c r="AE8" s="21"/>
    </row>
    <row r="9" spans="1:31" ht="12.75" customHeight="1">
      <c r="A9" s="203" t="s">
        <v>590</v>
      </c>
      <c r="B9" s="204"/>
      <c r="C9" s="204"/>
      <c r="D9" s="204"/>
      <c r="E9" s="6"/>
      <c r="F9" s="6"/>
      <c r="G9" s="24"/>
      <c r="H9" s="366">
        <v>150</v>
      </c>
      <c r="I9" s="268"/>
      <c r="J9" s="206"/>
      <c r="K9" s="204"/>
      <c r="L9" s="204"/>
      <c r="M9" s="204"/>
      <c r="N9" s="204"/>
      <c r="O9" s="204"/>
      <c r="P9" s="204"/>
      <c r="Q9" s="204"/>
      <c r="R9" s="204"/>
      <c r="S9" s="205"/>
      <c r="T9" s="20"/>
      <c r="U9" s="21"/>
      <c r="V9" s="21"/>
      <c r="W9" s="21"/>
      <c r="X9" s="21"/>
      <c r="Y9" s="21"/>
      <c r="Z9" s="21"/>
      <c r="AA9" s="21"/>
      <c r="AB9" s="21"/>
      <c r="AC9" s="21"/>
      <c r="AD9" s="21"/>
      <c r="AE9" s="21"/>
    </row>
    <row r="10" spans="1:31" ht="12.75" customHeight="1">
      <c r="A10" s="200" t="s">
        <v>591</v>
      </c>
      <c r="B10" s="201"/>
      <c r="C10" s="201"/>
      <c r="D10" s="201"/>
      <c r="E10" s="16"/>
      <c r="F10" s="16"/>
      <c r="G10" s="17"/>
      <c r="H10" s="366" t="s">
        <v>87</v>
      </c>
      <c r="I10" s="268"/>
      <c r="J10" s="204"/>
      <c r="K10" s="204"/>
      <c r="L10" s="204"/>
      <c r="M10" s="204"/>
      <c r="N10" s="204"/>
      <c r="O10" s="204"/>
      <c r="P10" s="204"/>
      <c r="Q10" s="204"/>
      <c r="R10" s="204"/>
      <c r="S10" s="205"/>
      <c r="T10" s="20"/>
      <c r="U10" s="21"/>
      <c r="V10" s="21"/>
      <c r="W10" s="21"/>
      <c r="X10" s="21"/>
      <c r="Y10" s="21"/>
      <c r="Z10" s="21"/>
      <c r="AA10" s="21"/>
      <c r="AB10" s="21"/>
      <c r="AC10" s="21"/>
      <c r="AD10" s="21"/>
      <c r="AE10" s="21"/>
    </row>
    <row r="11" spans="1:31" ht="12.75" customHeight="1">
      <c r="A11" s="203" t="s">
        <v>589</v>
      </c>
      <c r="B11" s="204"/>
      <c r="C11" s="204"/>
      <c r="D11" s="204"/>
      <c r="E11" s="6"/>
      <c r="F11" s="6"/>
      <c r="G11" s="24"/>
      <c r="H11" s="366">
        <v>0.9</v>
      </c>
      <c r="I11" s="268"/>
      <c r="J11" s="206" t="str">
        <f>IF(H10="other","Proof of Equivalency Required","")</f>
        <v/>
      </c>
      <c r="K11" s="204"/>
      <c r="L11" s="204"/>
      <c r="M11" s="204"/>
      <c r="N11" s="204"/>
      <c r="O11" s="204"/>
      <c r="P11" s="204"/>
      <c r="Q11" s="204"/>
      <c r="R11" s="204"/>
      <c r="S11" s="205"/>
      <c r="T11" s="20"/>
      <c r="U11" s="21"/>
      <c r="V11" s="21"/>
      <c r="W11" s="21"/>
      <c r="X11" s="21"/>
      <c r="Y11" s="21"/>
      <c r="Z11" s="21"/>
      <c r="AA11" s="21"/>
      <c r="AB11" s="21"/>
      <c r="AC11" s="21"/>
      <c r="AD11" s="21"/>
      <c r="AE11" s="21"/>
    </row>
    <row r="12" spans="1:31" ht="12.75" customHeight="1">
      <c r="A12" s="207" t="s">
        <v>592</v>
      </c>
      <c r="B12" s="208"/>
      <c r="C12" s="208"/>
      <c r="D12" s="208"/>
      <c r="E12" s="7"/>
      <c r="F12" s="7"/>
      <c r="G12" s="27"/>
      <c r="H12" s="366">
        <v>300</v>
      </c>
      <c r="I12" s="268"/>
      <c r="J12" s="206"/>
      <c r="K12" s="204"/>
      <c r="L12" s="204"/>
      <c r="M12" s="204"/>
      <c r="N12" s="204"/>
      <c r="O12" s="204"/>
      <c r="P12" s="204"/>
      <c r="Q12" s="204"/>
      <c r="R12" s="204"/>
      <c r="S12" s="205"/>
      <c r="T12" s="20"/>
      <c r="U12" s="21"/>
      <c r="V12" s="21"/>
      <c r="W12" s="21"/>
      <c r="X12" s="21"/>
      <c r="Y12" s="21"/>
      <c r="Z12" s="21"/>
      <c r="AA12" s="21"/>
      <c r="AB12" s="21"/>
      <c r="AC12" s="21"/>
      <c r="AD12" s="21"/>
      <c r="AE12" s="21"/>
    </row>
    <row r="13" spans="1:31" ht="12.75" customHeight="1">
      <c r="A13" s="200" t="s">
        <v>593</v>
      </c>
      <c r="B13" s="201"/>
      <c r="C13" s="201"/>
      <c r="D13" s="201"/>
      <c r="E13" s="16"/>
      <c r="F13" s="16"/>
      <c r="G13" s="17"/>
      <c r="H13" s="366" t="s">
        <v>87</v>
      </c>
      <c r="I13" s="268"/>
      <c r="J13" s="204"/>
      <c r="K13" s="204"/>
      <c r="L13" s="204"/>
      <c r="M13" s="204"/>
      <c r="N13" s="204"/>
      <c r="O13" s="204"/>
      <c r="P13" s="204"/>
      <c r="Q13" s="204"/>
      <c r="R13" s="204"/>
      <c r="S13" s="205"/>
      <c r="T13" s="20"/>
      <c r="U13" s="21"/>
      <c r="V13" s="21"/>
      <c r="W13" s="21"/>
      <c r="X13" s="21"/>
      <c r="Y13" s="21"/>
      <c r="Z13" s="21"/>
      <c r="AA13" s="21"/>
      <c r="AB13" s="21"/>
      <c r="AC13" s="21"/>
      <c r="AD13" s="21"/>
      <c r="AE13" s="21"/>
    </row>
    <row r="14" spans="1:31" ht="12.75" customHeight="1">
      <c r="A14" s="203" t="s">
        <v>589</v>
      </c>
      <c r="B14" s="204"/>
      <c r="C14" s="204"/>
      <c r="D14" s="204"/>
      <c r="E14" s="6"/>
      <c r="F14" s="6"/>
      <c r="G14" s="24"/>
      <c r="H14" s="366">
        <v>0.9</v>
      </c>
      <c r="I14" s="268"/>
      <c r="J14" s="206" t="str">
        <f>IF(H13="other","Proof of Equivalency Required","")</f>
        <v/>
      </c>
      <c r="K14" s="204"/>
      <c r="L14" s="34" t="s">
        <v>131</v>
      </c>
      <c r="M14" s="34"/>
      <c r="N14" s="34"/>
      <c r="O14" s="209"/>
      <c r="P14" s="209"/>
      <c r="Q14" s="204"/>
      <c r="R14" s="204"/>
      <c r="S14" s="205"/>
      <c r="T14" s="20"/>
      <c r="U14" s="21"/>
      <c r="V14" s="21"/>
      <c r="W14" s="21"/>
      <c r="X14" s="21"/>
      <c r="Y14" s="21"/>
      <c r="Z14" s="21"/>
      <c r="AA14" s="21"/>
      <c r="AB14" s="21"/>
      <c r="AC14" s="21"/>
      <c r="AD14" s="21"/>
      <c r="AE14" s="21"/>
    </row>
    <row r="15" spans="1:31" ht="12.75" customHeight="1">
      <c r="A15" s="207" t="s">
        <v>592</v>
      </c>
      <c r="B15" s="208"/>
      <c r="C15" s="208"/>
      <c r="D15" s="208"/>
      <c r="E15" s="7"/>
      <c r="F15" s="7"/>
      <c r="G15" s="27"/>
      <c r="H15" s="366">
        <v>250</v>
      </c>
      <c r="I15" s="268"/>
      <c r="J15" s="206"/>
      <c r="K15" s="204"/>
      <c r="L15" s="204"/>
      <c r="M15" s="204"/>
      <c r="N15" s="204"/>
      <c r="O15" s="204"/>
      <c r="P15" s="204"/>
      <c r="Q15" s="204"/>
      <c r="R15" s="204"/>
      <c r="S15" s="205"/>
      <c r="T15" s="20"/>
      <c r="U15" s="21"/>
      <c r="V15" s="21"/>
      <c r="W15" s="21"/>
      <c r="X15" s="21"/>
      <c r="Y15" s="21"/>
      <c r="Z15" s="21"/>
      <c r="AA15" s="21"/>
      <c r="AB15" s="21"/>
      <c r="AC15" s="21"/>
      <c r="AD15" s="21"/>
      <c r="AE15" s="21"/>
    </row>
    <row r="16" spans="1:31" ht="12.75" customHeight="1">
      <c r="A16" s="200" t="s">
        <v>594</v>
      </c>
      <c r="B16" s="201"/>
      <c r="C16" s="201"/>
      <c r="D16" s="201"/>
      <c r="E16" s="16"/>
      <c r="F16" s="16"/>
      <c r="G16" s="17"/>
      <c r="H16" s="366" t="s">
        <v>87</v>
      </c>
      <c r="I16" s="268"/>
      <c r="J16" s="204"/>
      <c r="K16" s="204"/>
      <c r="L16" s="204"/>
      <c r="M16" s="204"/>
      <c r="N16" s="204"/>
      <c r="O16" s="204"/>
      <c r="P16" s="204"/>
      <c r="Q16" s="204"/>
      <c r="R16" s="204"/>
      <c r="S16" s="205"/>
      <c r="T16" s="20"/>
      <c r="U16" s="21"/>
      <c r="V16" s="21"/>
      <c r="W16" s="21"/>
      <c r="X16" s="21"/>
      <c r="Y16" s="21"/>
      <c r="Z16" s="21"/>
      <c r="AA16" s="21"/>
      <c r="AB16" s="21"/>
      <c r="AC16" s="21"/>
      <c r="AD16" s="21"/>
      <c r="AE16" s="21"/>
    </row>
    <row r="17" spans="1:31" ht="12.75" customHeight="1">
      <c r="A17" s="203" t="s">
        <v>589</v>
      </c>
      <c r="B17" s="204"/>
      <c r="C17" s="204"/>
      <c r="D17" s="204"/>
      <c r="E17" s="6"/>
      <c r="F17" s="6"/>
      <c r="G17" s="24"/>
      <c r="H17" s="366">
        <v>0.9</v>
      </c>
      <c r="I17" s="268"/>
      <c r="J17" s="206" t="str">
        <f>IF(H16="other","Proof of Equivalency Required","")</f>
        <v/>
      </c>
      <c r="K17" s="204"/>
      <c r="L17" s="204"/>
      <c r="M17" s="204"/>
      <c r="N17" s="204"/>
      <c r="O17" s="204"/>
      <c r="P17" s="204"/>
      <c r="Q17" s="204"/>
      <c r="R17" s="204"/>
      <c r="S17" s="205"/>
      <c r="T17" s="20"/>
      <c r="U17" s="21"/>
      <c r="V17" s="21"/>
      <c r="W17" s="21"/>
      <c r="X17" s="21"/>
      <c r="Y17" s="21"/>
      <c r="Z17" s="21"/>
      <c r="AA17" s="21"/>
      <c r="AB17" s="21"/>
      <c r="AC17" s="21"/>
      <c r="AD17" s="21"/>
      <c r="AE17" s="21"/>
    </row>
    <row r="18" spans="1:31" ht="12.75" customHeight="1">
      <c r="A18" s="207" t="s">
        <v>590</v>
      </c>
      <c r="B18" s="208"/>
      <c r="C18" s="208"/>
      <c r="D18" s="208"/>
      <c r="E18" s="7"/>
      <c r="F18" s="7"/>
      <c r="G18" s="27"/>
      <c r="H18" s="366">
        <v>150</v>
      </c>
      <c r="I18" s="268"/>
      <c r="J18" s="206"/>
      <c r="K18" s="204"/>
      <c r="L18" s="204"/>
      <c r="M18" s="204"/>
      <c r="N18" s="204"/>
      <c r="O18" s="204"/>
      <c r="P18" s="204"/>
      <c r="Q18" s="204"/>
      <c r="R18" s="204"/>
      <c r="S18" s="205"/>
      <c r="T18" s="20"/>
      <c r="U18" s="21"/>
      <c r="V18" s="21"/>
      <c r="W18" s="21"/>
      <c r="X18" s="21"/>
      <c r="Y18" s="21"/>
      <c r="Z18" s="21"/>
      <c r="AA18" s="21"/>
      <c r="AB18" s="21"/>
      <c r="AC18" s="21"/>
      <c r="AD18" s="21"/>
      <c r="AE18" s="21"/>
    </row>
    <row r="19" spans="1:31" ht="12.75" customHeight="1">
      <c r="A19" s="203" t="s">
        <v>595</v>
      </c>
      <c r="B19" s="206"/>
      <c r="C19" s="206"/>
      <c r="D19" s="206"/>
      <c r="E19" s="206"/>
      <c r="F19" s="206"/>
      <c r="G19" s="206"/>
      <c r="H19" s="367" t="s">
        <v>596</v>
      </c>
      <c r="I19" s="268"/>
      <c r="J19" s="210" t="str">
        <f>IF(H19="N/A","",IF(H19="0-8","2","3"))</f>
        <v>2</v>
      </c>
      <c r="K19" s="206" t="str">
        <f>IF(NOT(H19="N/A"),"M6 fasteners required between vert. walls","")</f>
        <v>M6 fasteners required between vert. walls</v>
      </c>
      <c r="L19" s="206"/>
      <c r="M19" s="206"/>
      <c r="N19" s="206"/>
      <c r="O19" s="206"/>
      <c r="P19" s="206"/>
      <c r="Q19" s="206"/>
      <c r="R19" s="206"/>
      <c r="S19" s="211"/>
      <c r="T19" s="20"/>
      <c r="U19" s="21"/>
      <c r="V19" s="21"/>
      <c r="W19" s="21"/>
      <c r="X19" s="21"/>
      <c r="Y19" s="21"/>
      <c r="Z19" s="21"/>
      <c r="AA19" s="21"/>
      <c r="AB19" s="21"/>
      <c r="AC19" s="21"/>
      <c r="AD19" s="21"/>
      <c r="AE19" s="21"/>
    </row>
    <row r="20" spans="1:31" ht="12.75" customHeight="1">
      <c r="A20" s="203" t="s">
        <v>597</v>
      </c>
      <c r="B20" s="206"/>
      <c r="C20" s="206"/>
      <c r="D20" s="206"/>
      <c r="E20" s="206"/>
      <c r="F20" s="206"/>
      <c r="G20" s="206"/>
      <c r="H20" s="367" t="s">
        <v>596</v>
      </c>
      <c r="I20" s="268"/>
      <c r="J20" s="210" t="str">
        <f>IF(H20="N/A","",IF(H20="0-8","2","3"))</f>
        <v>2</v>
      </c>
      <c r="K20" s="206" t="str">
        <f>IF(NOT(H20="N/A"),"M6 fasteners required between vert. walls","")</f>
        <v>M6 fasteners required between vert. walls</v>
      </c>
      <c r="L20" s="206"/>
      <c r="M20" s="206"/>
      <c r="N20" s="206"/>
      <c r="O20" s="206"/>
      <c r="P20" s="206"/>
      <c r="Q20" s="206"/>
      <c r="R20" s="206"/>
      <c r="S20" s="211"/>
      <c r="T20" s="20"/>
      <c r="U20" s="21"/>
      <c r="V20" s="21"/>
      <c r="W20" s="21"/>
      <c r="X20" s="21"/>
      <c r="Y20" s="21"/>
      <c r="Z20" s="21"/>
      <c r="AA20" s="21"/>
      <c r="AB20" s="21"/>
      <c r="AC20" s="21"/>
      <c r="AD20" s="21"/>
      <c r="AE20" s="21"/>
    </row>
    <row r="21" spans="1:31" ht="12.75" customHeight="1">
      <c r="A21" s="203" t="s">
        <v>598</v>
      </c>
      <c r="B21" s="212"/>
      <c r="C21" s="206"/>
      <c r="D21" s="206"/>
      <c r="E21" s="206"/>
      <c r="F21" s="206"/>
      <c r="G21" s="206"/>
      <c r="H21" s="367" t="s">
        <v>596</v>
      </c>
      <c r="I21" s="268"/>
      <c r="J21" s="210" t="str">
        <f>IF(H21="N/A","",IF(H21="0-8","2","3"))</f>
        <v>2</v>
      </c>
      <c r="K21" s="206" t="str">
        <f>IF(NOT(H21="N/A"),"M6 fasteners required between vert. walls","")</f>
        <v>M6 fasteners required between vert. walls</v>
      </c>
      <c r="L21" s="206"/>
      <c r="M21" s="206"/>
      <c r="N21" s="206"/>
      <c r="O21" s="206"/>
      <c r="P21" s="206"/>
      <c r="Q21" s="206"/>
      <c r="R21" s="206"/>
      <c r="S21" s="211"/>
      <c r="T21" s="20"/>
      <c r="U21" s="21"/>
      <c r="V21" s="21"/>
      <c r="W21" s="21"/>
      <c r="X21" s="21"/>
      <c r="Y21" s="21"/>
      <c r="Z21" s="21"/>
      <c r="AA21" s="21"/>
      <c r="AB21" s="21"/>
      <c r="AC21" s="21"/>
      <c r="AD21" s="21"/>
      <c r="AE21" s="21"/>
    </row>
    <row r="22" spans="1:31" ht="12.75" customHeight="1">
      <c r="A22" s="203" t="s">
        <v>599</v>
      </c>
      <c r="B22" s="206"/>
      <c r="C22" s="206"/>
      <c r="D22" s="206"/>
      <c r="E22" s="206"/>
      <c r="F22" s="206"/>
      <c r="G22" s="206"/>
      <c r="H22" s="367" t="s">
        <v>596</v>
      </c>
      <c r="I22" s="268"/>
      <c r="J22" s="210" t="str">
        <f>IF(H22="N/A","",IF(H22="0-8","2","3"))</f>
        <v>2</v>
      </c>
      <c r="K22" s="206" t="str">
        <f>IF(NOT(H22="N/A"),"M6 fasteners required between vert. walls","")</f>
        <v>M6 fasteners required between vert. walls</v>
      </c>
      <c r="L22" s="206"/>
      <c r="M22" s="206"/>
      <c r="N22" s="206"/>
      <c r="O22" s="206"/>
      <c r="P22" s="206"/>
      <c r="Q22" s="206"/>
      <c r="R22" s="206"/>
      <c r="S22" s="211"/>
      <c r="T22" s="20"/>
      <c r="U22" s="21"/>
      <c r="V22" s="21"/>
      <c r="W22" s="21"/>
      <c r="X22" s="21"/>
      <c r="Y22" s="21"/>
      <c r="Z22" s="21"/>
      <c r="AA22" s="21"/>
      <c r="AB22" s="21"/>
      <c r="AC22" s="21"/>
      <c r="AD22" s="21"/>
      <c r="AE22" s="21"/>
    </row>
    <row r="23" spans="1:31" ht="12.75" customHeight="1">
      <c r="A23" s="207" t="s">
        <v>600</v>
      </c>
      <c r="B23" s="213"/>
      <c r="C23" s="213"/>
      <c r="D23" s="213"/>
      <c r="E23" s="213"/>
      <c r="F23" s="213"/>
      <c r="G23" s="213"/>
      <c r="H23" s="367" t="s">
        <v>596</v>
      </c>
      <c r="I23" s="268"/>
      <c r="J23" s="214" t="str">
        <f>IF(H23="N/A","",IF(H23="0-8","2","3"))</f>
        <v>2</v>
      </c>
      <c r="K23" s="213" t="str">
        <f>IF(NOT(H23="N/A"),"M6 fasteners required between vert. walls","")</f>
        <v>M6 fasteners required between vert. walls</v>
      </c>
      <c r="L23" s="213"/>
      <c r="M23" s="213"/>
      <c r="N23" s="213"/>
      <c r="O23" s="213"/>
      <c r="P23" s="213"/>
      <c r="Q23" s="213"/>
      <c r="R23" s="213"/>
      <c r="S23" s="215"/>
      <c r="T23" s="20"/>
      <c r="U23" s="21"/>
      <c r="V23" s="21"/>
      <c r="W23" s="21"/>
      <c r="X23" s="21"/>
      <c r="Y23" s="21"/>
      <c r="Z23" s="21"/>
      <c r="AA23" s="21"/>
      <c r="AB23" s="21"/>
      <c r="AC23" s="21"/>
      <c r="AD23" s="21"/>
      <c r="AE23" s="21"/>
    </row>
    <row r="24" spans="1:31" ht="12.75" customHeight="1">
      <c r="A24" s="216"/>
      <c r="B24" s="217"/>
      <c r="C24" s="217"/>
      <c r="D24" s="217"/>
      <c r="E24" s="217"/>
      <c r="F24" s="217"/>
      <c r="G24" s="217"/>
      <c r="H24" s="217"/>
      <c r="I24" s="217"/>
      <c r="J24" s="217"/>
      <c r="K24" s="217"/>
      <c r="L24" s="217"/>
      <c r="M24" s="217"/>
      <c r="N24" s="217"/>
      <c r="O24" s="217"/>
      <c r="P24" s="217"/>
      <c r="Q24" s="217"/>
      <c r="R24" s="217"/>
      <c r="S24" s="218"/>
      <c r="T24" s="20"/>
      <c r="U24" s="21"/>
      <c r="V24" s="21"/>
      <c r="W24" s="21"/>
      <c r="X24" s="21"/>
      <c r="Y24" s="21"/>
      <c r="Z24" s="21"/>
      <c r="AA24" s="21"/>
      <c r="AB24" s="21"/>
      <c r="AC24" s="21"/>
      <c r="AD24" s="21"/>
      <c r="AE24" s="21"/>
    </row>
    <row r="25" spans="1:31" ht="12.75" customHeight="1">
      <c r="A25" s="216"/>
      <c r="B25" s="217" t="s">
        <v>601</v>
      </c>
      <c r="C25" s="217"/>
      <c r="D25" s="217"/>
      <c r="E25" s="217"/>
      <c r="F25" s="217"/>
      <c r="G25" s="217"/>
      <c r="H25" s="217"/>
      <c r="I25" s="217"/>
      <c r="J25" s="217"/>
      <c r="K25" s="217"/>
      <c r="L25" s="217"/>
      <c r="M25" s="217"/>
      <c r="N25" s="217"/>
      <c r="O25" s="217"/>
      <c r="P25" s="217"/>
      <c r="Q25" s="217"/>
      <c r="R25" s="217"/>
      <c r="S25" s="218"/>
      <c r="T25" s="20"/>
      <c r="U25" s="21"/>
      <c r="V25" s="21"/>
      <c r="W25" s="21"/>
      <c r="X25" s="21"/>
      <c r="Y25" s="21"/>
      <c r="Z25" s="21"/>
      <c r="AA25" s="21"/>
      <c r="AB25" s="21"/>
      <c r="AC25" s="21"/>
      <c r="AD25" s="21"/>
      <c r="AE25" s="21"/>
    </row>
    <row r="26" spans="1:31" ht="12.75" customHeight="1">
      <c r="A26" s="216"/>
      <c r="B26" s="217"/>
      <c r="C26" s="217"/>
      <c r="D26" s="217"/>
      <c r="E26" s="217"/>
      <c r="F26" s="217"/>
      <c r="G26" s="217"/>
      <c r="H26" s="217"/>
      <c r="I26" s="217"/>
      <c r="J26" s="217"/>
      <c r="K26" s="217"/>
      <c r="L26" s="217"/>
      <c r="M26" s="217"/>
      <c r="N26" s="217"/>
      <c r="O26" s="217"/>
      <c r="P26" s="217"/>
      <c r="Q26" s="217"/>
      <c r="R26" s="217"/>
      <c r="S26" s="218"/>
      <c r="T26" s="20"/>
      <c r="U26" s="21"/>
      <c r="V26" s="21"/>
      <c r="W26" s="21"/>
      <c r="X26" s="21"/>
      <c r="Y26" s="21"/>
      <c r="Z26" s="21"/>
      <c r="AA26" s="21"/>
      <c r="AB26" s="21"/>
      <c r="AC26" s="21"/>
      <c r="AD26" s="21"/>
      <c r="AE26" s="21"/>
    </row>
    <row r="27" spans="1:31" ht="12.75" customHeight="1">
      <c r="A27" s="216"/>
      <c r="B27" s="217"/>
      <c r="C27" s="217"/>
      <c r="D27" s="217"/>
      <c r="E27" s="217"/>
      <c r="F27" s="217"/>
      <c r="G27" s="217"/>
      <c r="H27" s="217"/>
      <c r="I27" s="217"/>
      <c r="J27" s="217"/>
      <c r="K27" s="217"/>
      <c r="L27" s="217"/>
      <c r="M27" s="217"/>
      <c r="N27" s="217"/>
      <c r="O27" s="217"/>
      <c r="P27" s="217"/>
      <c r="Q27" s="217"/>
      <c r="R27" s="217"/>
      <c r="S27" s="218"/>
      <c r="T27" s="20"/>
      <c r="U27" s="21"/>
      <c r="V27" s="21"/>
      <c r="W27" s="21"/>
      <c r="X27" s="21"/>
      <c r="Y27" s="21"/>
      <c r="Z27" s="21"/>
      <c r="AA27" s="21"/>
      <c r="AB27" s="21"/>
      <c r="AC27" s="21"/>
      <c r="AD27" s="21"/>
      <c r="AE27" s="21"/>
    </row>
    <row r="28" spans="1:31" ht="12.75" customHeight="1">
      <c r="A28" s="216"/>
      <c r="B28" s="217"/>
      <c r="C28" s="217"/>
      <c r="D28" s="217"/>
      <c r="E28" s="217"/>
      <c r="F28" s="217"/>
      <c r="G28" s="217"/>
      <c r="H28" s="217"/>
      <c r="I28" s="217"/>
      <c r="J28" s="217"/>
      <c r="K28" s="217"/>
      <c r="L28" s="217"/>
      <c r="M28" s="217"/>
      <c r="N28" s="217"/>
      <c r="O28" s="217"/>
      <c r="P28" s="217"/>
      <c r="Q28" s="217"/>
      <c r="R28" s="217"/>
      <c r="S28" s="218"/>
      <c r="T28" s="20"/>
      <c r="U28" s="21"/>
      <c r="V28" s="21"/>
      <c r="W28" s="21"/>
      <c r="X28" s="21"/>
      <c r="Y28" s="21"/>
      <c r="Z28" s="21"/>
      <c r="AA28" s="21"/>
      <c r="AB28" s="21"/>
      <c r="AC28" s="21"/>
      <c r="AD28" s="21"/>
      <c r="AE28" s="21"/>
    </row>
    <row r="29" spans="1:31" ht="12.75" customHeight="1">
      <c r="A29" s="216"/>
      <c r="B29" s="217"/>
      <c r="C29" s="217"/>
      <c r="D29" s="217"/>
      <c r="E29" s="217"/>
      <c r="F29" s="217"/>
      <c r="G29" s="217"/>
      <c r="H29" s="217"/>
      <c r="I29" s="217"/>
      <c r="J29" s="217"/>
      <c r="K29" s="217"/>
      <c r="L29" s="217"/>
      <c r="M29" s="217"/>
      <c r="N29" s="217"/>
      <c r="O29" s="217"/>
      <c r="P29" s="217"/>
      <c r="Q29" s="217"/>
      <c r="R29" s="217"/>
      <c r="S29" s="218"/>
      <c r="T29" s="20"/>
      <c r="U29" s="21"/>
      <c r="V29" s="21"/>
      <c r="W29" s="21"/>
      <c r="X29" s="21"/>
      <c r="Y29" s="21"/>
      <c r="Z29" s="21"/>
      <c r="AA29" s="21"/>
      <c r="AB29" s="21"/>
      <c r="AC29" s="21"/>
      <c r="AD29" s="21"/>
      <c r="AE29" s="21"/>
    </row>
    <row r="30" spans="1:31" ht="12.75" customHeight="1">
      <c r="A30" s="216"/>
      <c r="B30" s="217"/>
      <c r="C30" s="217"/>
      <c r="D30" s="217"/>
      <c r="E30" s="217"/>
      <c r="F30" s="217"/>
      <c r="G30" s="217"/>
      <c r="H30" s="217"/>
      <c r="I30" s="217"/>
      <c r="J30" s="217"/>
      <c r="K30" s="217"/>
      <c r="L30" s="217"/>
      <c r="M30" s="217"/>
      <c r="N30" s="217"/>
      <c r="O30" s="217"/>
      <c r="P30" s="217"/>
      <c r="Q30" s="217"/>
      <c r="R30" s="217"/>
      <c r="S30" s="218"/>
      <c r="T30" s="20"/>
      <c r="U30" s="21"/>
      <c r="V30" s="21"/>
      <c r="W30" s="21"/>
      <c r="X30" s="21"/>
      <c r="Y30" s="21"/>
      <c r="Z30" s="21"/>
      <c r="AA30" s="21"/>
      <c r="AB30" s="21"/>
      <c r="AC30" s="21"/>
      <c r="AD30" s="21"/>
      <c r="AE30" s="21"/>
    </row>
    <row r="31" spans="1:31" ht="12.75" customHeight="1">
      <c r="A31" s="216"/>
      <c r="B31" s="217"/>
      <c r="C31" s="217"/>
      <c r="D31" s="217"/>
      <c r="E31" s="217"/>
      <c r="F31" s="217"/>
      <c r="G31" s="217"/>
      <c r="H31" s="217"/>
      <c r="I31" s="217"/>
      <c r="J31" s="217"/>
      <c r="K31" s="217"/>
      <c r="L31" s="217"/>
      <c r="M31" s="217"/>
      <c r="N31" s="217"/>
      <c r="O31" s="217"/>
      <c r="P31" s="217"/>
      <c r="Q31" s="217"/>
      <c r="R31" s="217"/>
      <c r="S31" s="218"/>
      <c r="T31" s="20"/>
      <c r="U31" s="21"/>
      <c r="V31" s="21"/>
      <c r="W31" s="21"/>
      <c r="X31" s="21"/>
      <c r="Y31" s="21"/>
      <c r="Z31" s="21"/>
      <c r="AA31" s="21"/>
      <c r="AB31" s="21"/>
      <c r="AC31" s="21"/>
      <c r="AD31" s="21"/>
      <c r="AE31" s="21"/>
    </row>
    <row r="32" spans="1:31" ht="12.75" customHeight="1">
      <c r="A32" s="216"/>
      <c r="B32" s="217"/>
      <c r="C32" s="217"/>
      <c r="D32" s="217"/>
      <c r="E32" s="217"/>
      <c r="F32" s="217"/>
      <c r="G32" s="217"/>
      <c r="H32" s="217"/>
      <c r="I32" s="217"/>
      <c r="J32" s="217"/>
      <c r="K32" s="217"/>
      <c r="L32" s="217"/>
      <c r="M32" s="217"/>
      <c r="N32" s="217"/>
      <c r="O32" s="217"/>
      <c r="P32" s="217"/>
      <c r="Q32" s="217"/>
      <c r="R32" s="217"/>
      <c r="S32" s="218"/>
      <c r="T32" s="20"/>
      <c r="U32" s="21"/>
      <c r="V32" s="21"/>
      <c r="W32" s="21"/>
      <c r="X32" s="21"/>
      <c r="Y32" s="21"/>
      <c r="Z32" s="21"/>
      <c r="AA32" s="21"/>
      <c r="AB32" s="21"/>
      <c r="AC32" s="21"/>
      <c r="AD32" s="21"/>
      <c r="AE32" s="21"/>
    </row>
    <row r="33" spans="1:31" ht="12.75" customHeight="1">
      <c r="A33" s="216"/>
      <c r="B33" s="217"/>
      <c r="C33" s="217"/>
      <c r="D33" s="217"/>
      <c r="E33" s="217"/>
      <c r="F33" s="217"/>
      <c r="G33" s="217"/>
      <c r="H33" s="217"/>
      <c r="I33" s="217"/>
      <c r="J33" s="217"/>
      <c r="K33" s="217"/>
      <c r="L33" s="217"/>
      <c r="M33" s="217"/>
      <c r="N33" s="217"/>
      <c r="O33" s="217"/>
      <c r="P33" s="217"/>
      <c r="Q33" s="217"/>
      <c r="R33" s="217"/>
      <c r="S33" s="218"/>
      <c r="T33" s="20"/>
      <c r="U33" s="21"/>
      <c r="V33" s="21"/>
      <c r="W33" s="21"/>
      <c r="X33" s="21"/>
      <c r="Y33" s="21"/>
      <c r="Z33" s="21"/>
      <c r="AA33" s="21"/>
      <c r="AB33" s="21"/>
      <c r="AC33" s="21"/>
      <c r="AD33" s="21"/>
      <c r="AE33" s="21"/>
    </row>
    <row r="34" spans="1:31" ht="12.75" customHeight="1">
      <c r="A34" s="216"/>
      <c r="B34" s="217"/>
      <c r="C34" s="217"/>
      <c r="D34" s="217"/>
      <c r="E34" s="217"/>
      <c r="F34" s="217"/>
      <c r="G34" s="217"/>
      <c r="H34" s="217"/>
      <c r="I34" s="217"/>
      <c r="J34" s="217"/>
      <c r="K34" s="217"/>
      <c r="L34" s="217"/>
      <c r="M34" s="217"/>
      <c r="N34" s="217"/>
      <c r="O34" s="217"/>
      <c r="P34" s="217"/>
      <c r="Q34" s="217"/>
      <c r="R34" s="217"/>
      <c r="S34" s="218"/>
      <c r="T34" s="20"/>
      <c r="U34" s="21"/>
      <c r="V34" s="21"/>
      <c r="W34" s="21"/>
      <c r="X34" s="21"/>
      <c r="Y34" s="21"/>
      <c r="Z34" s="21"/>
      <c r="AA34" s="21"/>
      <c r="AB34" s="21"/>
      <c r="AC34" s="21"/>
      <c r="AD34" s="21"/>
      <c r="AE34" s="21"/>
    </row>
    <row r="35" spans="1:31" ht="12.75" customHeight="1">
      <c r="A35" s="216"/>
      <c r="B35" s="217"/>
      <c r="C35" s="217"/>
      <c r="D35" s="217"/>
      <c r="E35" s="217"/>
      <c r="F35" s="217"/>
      <c r="G35" s="217"/>
      <c r="H35" s="217"/>
      <c r="I35" s="217"/>
      <c r="J35" s="217"/>
      <c r="K35" s="217"/>
      <c r="L35" s="217"/>
      <c r="M35" s="217"/>
      <c r="N35" s="217"/>
      <c r="O35" s="217"/>
      <c r="P35" s="217"/>
      <c r="Q35" s="217"/>
      <c r="R35" s="217"/>
      <c r="S35" s="218"/>
      <c r="T35" s="20"/>
      <c r="U35" s="21"/>
      <c r="V35" s="21"/>
      <c r="W35" s="21"/>
      <c r="X35" s="21"/>
      <c r="Y35" s="21"/>
      <c r="Z35" s="21"/>
      <c r="AA35" s="21"/>
      <c r="AB35" s="21"/>
      <c r="AC35" s="21"/>
      <c r="AD35" s="21"/>
      <c r="AE35" s="21"/>
    </row>
    <row r="36" spans="1:31" ht="12.75" customHeight="1">
      <c r="A36" s="216"/>
      <c r="B36" s="217"/>
      <c r="C36" s="217"/>
      <c r="D36" s="217"/>
      <c r="E36" s="217"/>
      <c r="F36" s="217"/>
      <c r="G36" s="217"/>
      <c r="H36" s="217"/>
      <c r="I36" s="217"/>
      <c r="J36" s="217"/>
      <c r="K36" s="217"/>
      <c r="L36" s="217"/>
      <c r="M36" s="217"/>
      <c r="N36" s="217"/>
      <c r="O36" s="217"/>
      <c r="P36" s="217"/>
      <c r="Q36" s="217"/>
      <c r="R36" s="217"/>
      <c r="S36" s="218"/>
      <c r="T36" s="20"/>
      <c r="U36" s="21"/>
      <c r="V36" s="21"/>
      <c r="W36" s="21"/>
      <c r="X36" s="21"/>
      <c r="Y36" s="21"/>
      <c r="Z36" s="21"/>
      <c r="AA36" s="21"/>
      <c r="AB36" s="21"/>
      <c r="AC36" s="21"/>
      <c r="AD36" s="21"/>
      <c r="AE36" s="21"/>
    </row>
    <row r="37" spans="1:31" ht="12.75" customHeight="1">
      <c r="A37" s="216"/>
      <c r="B37" s="217"/>
      <c r="C37" s="217"/>
      <c r="D37" s="217"/>
      <c r="E37" s="217"/>
      <c r="F37" s="217"/>
      <c r="G37" s="217"/>
      <c r="H37" s="217"/>
      <c r="I37" s="217"/>
      <c r="J37" s="217"/>
      <c r="K37" s="217"/>
      <c r="L37" s="217"/>
      <c r="M37" s="217"/>
      <c r="N37" s="217"/>
      <c r="O37" s="217"/>
      <c r="P37" s="217"/>
      <c r="Q37" s="217"/>
      <c r="R37" s="217"/>
      <c r="S37" s="218"/>
      <c r="T37" s="20"/>
      <c r="U37" s="21"/>
      <c r="V37" s="21"/>
      <c r="W37" s="21"/>
      <c r="X37" s="21"/>
      <c r="Y37" s="21"/>
      <c r="Z37" s="21"/>
      <c r="AA37" s="21"/>
      <c r="AB37" s="21"/>
      <c r="AC37" s="21"/>
      <c r="AD37" s="21"/>
      <c r="AE37" s="21"/>
    </row>
    <row r="38" spans="1:31" ht="12.75" customHeight="1">
      <c r="A38" s="216"/>
      <c r="B38" s="217"/>
      <c r="C38" s="217"/>
      <c r="D38" s="217"/>
      <c r="E38" s="217"/>
      <c r="F38" s="217"/>
      <c r="G38" s="217"/>
      <c r="H38" s="217"/>
      <c r="I38" s="217"/>
      <c r="J38" s="217"/>
      <c r="K38" s="217"/>
      <c r="L38" s="217"/>
      <c r="M38" s="217"/>
      <c r="N38" s="217"/>
      <c r="O38" s="217"/>
      <c r="P38" s="217"/>
      <c r="Q38" s="217"/>
      <c r="R38" s="217"/>
      <c r="S38" s="218"/>
      <c r="T38" s="20"/>
      <c r="U38" s="21"/>
      <c r="V38" s="21"/>
      <c r="W38" s="21"/>
      <c r="X38" s="21"/>
      <c r="Y38" s="21"/>
      <c r="Z38" s="21"/>
      <c r="AA38" s="21"/>
      <c r="AB38" s="21"/>
      <c r="AC38" s="21"/>
      <c r="AD38" s="21"/>
      <c r="AE38" s="21"/>
    </row>
    <row r="39" spans="1:31" ht="12.75" customHeight="1">
      <c r="A39" s="216"/>
      <c r="B39" s="217"/>
      <c r="C39" s="217"/>
      <c r="D39" s="217"/>
      <c r="E39" s="217"/>
      <c r="F39" s="217"/>
      <c r="G39" s="217"/>
      <c r="H39" s="217"/>
      <c r="I39" s="217"/>
      <c r="J39" s="217"/>
      <c r="K39" s="217"/>
      <c r="L39" s="217"/>
      <c r="M39" s="217"/>
      <c r="N39" s="217"/>
      <c r="O39" s="217"/>
      <c r="P39" s="217"/>
      <c r="Q39" s="217"/>
      <c r="R39" s="217"/>
      <c r="S39" s="218"/>
      <c r="T39" s="20"/>
      <c r="U39" s="21"/>
      <c r="V39" s="21"/>
      <c r="W39" s="21"/>
      <c r="X39" s="21"/>
      <c r="Y39" s="21"/>
      <c r="Z39" s="21"/>
      <c r="AA39" s="21"/>
      <c r="AB39" s="21"/>
      <c r="AC39" s="21"/>
      <c r="AD39" s="21"/>
      <c r="AE39" s="21"/>
    </row>
    <row r="40" spans="1:31" ht="12.75" customHeight="1">
      <c r="A40" s="216"/>
      <c r="B40" s="217"/>
      <c r="C40" s="217"/>
      <c r="D40" s="217"/>
      <c r="E40" s="217"/>
      <c r="F40" s="217"/>
      <c r="G40" s="217"/>
      <c r="H40" s="217"/>
      <c r="I40" s="217"/>
      <c r="J40" s="217"/>
      <c r="K40" s="217"/>
      <c r="L40" s="217"/>
      <c r="M40" s="217"/>
      <c r="N40" s="217"/>
      <c r="O40" s="217"/>
      <c r="P40" s="217"/>
      <c r="Q40" s="217"/>
      <c r="R40" s="217"/>
      <c r="S40" s="218"/>
      <c r="T40" s="20"/>
      <c r="U40" s="21"/>
      <c r="V40" s="21"/>
      <c r="W40" s="21"/>
      <c r="X40" s="21"/>
      <c r="Y40" s="21"/>
      <c r="Z40" s="21"/>
      <c r="AA40" s="21"/>
      <c r="AB40" s="21"/>
      <c r="AC40" s="21"/>
      <c r="AD40" s="21"/>
      <c r="AE40" s="21"/>
    </row>
    <row r="41" spans="1:31" ht="12.75" customHeight="1">
      <c r="A41" s="216"/>
      <c r="B41" s="217"/>
      <c r="C41" s="217"/>
      <c r="D41" s="217"/>
      <c r="E41" s="217"/>
      <c r="F41" s="217"/>
      <c r="G41" s="217"/>
      <c r="H41" s="217"/>
      <c r="I41" s="217"/>
      <c r="J41" s="217"/>
      <c r="K41" s="217"/>
      <c r="L41" s="217"/>
      <c r="M41" s="217"/>
      <c r="N41" s="217"/>
      <c r="O41" s="217"/>
      <c r="P41" s="217"/>
      <c r="Q41" s="217"/>
      <c r="R41" s="217"/>
      <c r="S41" s="218"/>
      <c r="T41" s="20"/>
      <c r="U41" s="21"/>
      <c r="V41" s="21"/>
      <c r="W41" s="21"/>
      <c r="X41" s="21"/>
      <c r="Y41" s="21"/>
      <c r="Z41" s="21"/>
      <c r="AA41" s="21"/>
      <c r="AB41" s="21"/>
      <c r="AC41" s="21"/>
      <c r="AD41" s="21"/>
      <c r="AE41" s="21"/>
    </row>
    <row r="42" spans="1:31" ht="12.75" customHeight="1">
      <c r="A42" s="216"/>
      <c r="B42" s="217"/>
      <c r="C42" s="217"/>
      <c r="D42" s="217"/>
      <c r="E42" s="217"/>
      <c r="F42" s="217"/>
      <c r="G42" s="217"/>
      <c r="H42" s="217"/>
      <c r="I42" s="217"/>
      <c r="J42" s="217"/>
      <c r="K42" s="217"/>
      <c r="L42" s="217"/>
      <c r="M42" s="217"/>
      <c r="N42" s="217"/>
      <c r="O42" s="217"/>
      <c r="P42" s="217"/>
      <c r="Q42" s="217"/>
      <c r="R42" s="217"/>
      <c r="S42" s="218"/>
      <c r="T42" s="20"/>
      <c r="U42" s="21"/>
      <c r="V42" s="21"/>
      <c r="W42" s="21"/>
      <c r="X42" s="21"/>
      <c r="Y42" s="21"/>
      <c r="Z42" s="21"/>
      <c r="AA42" s="21"/>
      <c r="AB42" s="21"/>
      <c r="AC42" s="21"/>
      <c r="AD42" s="21"/>
      <c r="AE42" s="21"/>
    </row>
    <row r="43" spans="1:31" ht="12.75" customHeight="1">
      <c r="A43" s="216"/>
      <c r="B43" s="217"/>
      <c r="C43" s="217"/>
      <c r="D43" s="217"/>
      <c r="E43" s="217"/>
      <c r="F43" s="217"/>
      <c r="G43" s="217"/>
      <c r="H43" s="217"/>
      <c r="I43" s="217"/>
      <c r="J43" s="217"/>
      <c r="K43" s="217"/>
      <c r="L43" s="217"/>
      <c r="M43" s="217"/>
      <c r="N43" s="217"/>
      <c r="O43" s="217"/>
      <c r="P43" s="217"/>
      <c r="Q43" s="217"/>
      <c r="R43" s="217"/>
      <c r="S43" s="218"/>
      <c r="T43" s="20"/>
      <c r="U43" s="21"/>
      <c r="V43" s="21"/>
      <c r="W43" s="21"/>
      <c r="X43" s="21"/>
      <c r="Y43" s="21"/>
      <c r="Z43" s="21"/>
      <c r="AA43" s="21"/>
      <c r="AB43" s="21"/>
      <c r="AC43" s="21"/>
      <c r="AD43" s="21"/>
      <c r="AE43" s="21"/>
    </row>
    <row r="44" spans="1:31" ht="12.75" customHeight="1">
      <c r="A44" s="216"/>
      <c r="B44" s="217"/>
      <c r="C44" s="217"/>
      <c r="D44" s="217"/>
      <c r="E44" s="217"/>
      <c r="F44" s="217"/>
      <c r="G44" s="217"/>
      <c r="H44" s="217"/>
      <c r="I44" s="217"/>
      <c r="J44" s="217"/>
      <c r="K44" s="217"/>
      <c r="L44" s="217"/>
      <c r="M44" s="217"/>
      <c r="N44" s="217"/>
      <c r="O44" s="217"/>
      <c r="P44" s="217"/>
      <c r="Q44" s="217"/>
      <c r="R44" s="217"/>
      <c r="S44" s="218"/>
      <c r="T44" s="20"/>
      <c r="U44" s="21"/>
      <c r="V44" s="21"/>
      <c r="W44" s="21"/>
      <c r="X44" s="21"/>
      <c r="Y44" s="21"/>
      <c r="Z44" s="21"/>
      <c r="AA44" s="21"/>
      <c r="AB44" s="21"/>
      <c r="AC44" s="21"/>
      <c r="AD44" s="21"/>
      <c r="AE44" s="21"/>
    </row>
    <row r="45" spans="1:31" ht="12.75" customHeight="1">
      <c r="A45" s="216"/>
      <c r="B45" s="217"/>
      <c r="C45" s="217"/>
      <c r="D45" s="217"/>
      <c r="E45" s="217"/>
      <c r="F45" s="217"/>
      <c r="G45" s="217"/>
      <c r="H45" s="217"/>
      <c r="I45" s="217"/>
      <c r="J45" s="217"/>
      <c r="K45" s="217"/>
      <c r="L45" s="217"/>
      <c r="M45" s="217"/>
      <c r="N45" s="217"/>
      <c r="O45" s="217"/>
      <c r="P45" s="217"/>
      <c r="Q45" s="217"/>
      <c r="R45" s="217"/>
      <c r="S45" s="218"/>
      <c r="T45" s="20"/>
      <c r="U45" s="21"/>
      <c r="V45" s="21"/>
      <c r="W45" s="21"/>
      <c r="X45" s="21"/>
      <c r="Y45" s="21"/>
      <c r="Z45" s="21"/>
      <c r="AA45" s="21"/>
      <c r="AB45" s="21"/>
      <c r="AC45" s="21"/>
      <c r="AD45" s="21"/>
      <c r="AE45" s="21"/>
    </row>
    <row r="46" spans="1:31" ht="12.75" customHeight="1">
      <c r="A46" s="216"/>
      <c r="B46" s="217"/>
      <c r="C46" s="217"/>
      <c r="D46" s="217"/>
      <c r="E46" s="217"/>
      <c r="F46" s="217"/>
      <c r="G46" s="217"/>
      <c r="H46" s="217"/>
      <c r="I46" s="217"/>
      <c r="J46" s="217"/>
      <c r="K46" s="217"/>
      <c r="L46" s="217"/>
      <c r="M46" s="217"/>
      <c r="N46" s="217"/>
      <c r="O46" s="217"/>
      <c r="P46" s="217"/>
      <c r="Q46" s="217"/>
      <c r="R46" s="217"/>
      <c r="S46" s="218"/>
      <c r="T46" s="20"/>
      <c r="U46" s="21"/>
      <c r="V46" s="21"/>
      <c r="W46" s="21"/>
      <c r="X46" s="21"/>
      <c r="Y46" s="21"/>
      <c r="Z46" s="21"/>
      <c r="AA46" s="21"/>
      <c r="AB46" s="21"/>
      <c r="AC46" s="21"/>
      <c r="AD46" s="21"/>
      <c r="AE46" s="21"/>
    </row>
    <row r="47" spans="1:31" ht="12.75" customHeight="1">
      <c r="A47" s="216"/>
      <c r="B47" s="217"/>
      <c r="C47" s="217"/>
      <c r="D47" s="217"/>
      <c r="E47" s="217"/>
      <c r="F47" s="217"/>
      <c r="G47" s="217"/>
      <c r="H47" s="217"/>
      <c r="I47" s="217"/>
      <c r="J47" s="217"/>
      <c r="K47" s="217"/>
      <c r="L47" s="217"/>
      <c r="M47" s="217"/>
      <c r="N47" s="217"/>
      <c r="O47" s="217"/>
      <c r="P47" s="217"/>
      <c r="Q47" s="217"/>
      <c r="R47" s="217"/>
      <c r="S47" s="218"/>
      <c r="T47" s="20"/>
      <c r="U47" s="21"/>
      <c r="V47" s="21"/>
      <c r="W47" s="21"/>
      <c r="X47" s="21"/>
      <c r="Y47" s="21"/>
      <c r="Z47" s="21"/>
      <c r="AA47" s="21"/>
      <c r="AB47" s="21"/>
      <c r="AC47" s="21"/>
      <c r="AD47" s="21"/>
      <c r="AE47" s="21"/>
    </row>
    <row r="48" spans="1:31" ht="12.75" customHeight="1">
      <c r="A48" s="216"/>
      <c r="B48" s="217"/>
      <c r="C48" s="217"/>
      <c r="D48" s="217"/>
      <c r="E48" s="217"/>
      <c r="F48" s="217"/>
      <c r="G48" s="217"/>
      <c r="H48" s="217"/>
      <c r="I48" s="217"/>
      <c r="J48" s="217"/>
      <c r="K48" s="217"/>
      <c r="L48" s="217"/>
      <c r="M48" s="217"/>
      <c r="N48" s="217"/>
      <c r="O48" s="217"/>
      <c r="P48" s="217"/>
      <c r="Q48" s="217"/>
      <c r="R48" s="217"/>
      <c r="S48" s="218"/>
      <c r="T48" s="20"/>
      <c r="U48" s="21"/>
      <c r="V48" s="21"/>
      <c r="W48" s="21"/>
      <c r="X48" s="21"/>
      <c r="Y48" s="21"/>
      <c r="Z48" s="21"/>
      <c r="AA48" s="21"/>
      <c r="AB48" s="21"/>
      <c r="AC48" s="21"/>
      <c r="AD48" s="21"/>
      <c r="AE48" s="21"/>
    </row>
    <row r="49" spans="1:31" ht="12.75" customHeight="1">
      <c r="A49" s="216"/>
      <c r="B49" s="217"/>
      <c r="C49" s="217"/>
      <c r="D49" s="217"/>
      <c r="E49" s="217"/>
      <c r="F49" s="217"/>
      <c r="G49" s="217"/>
      <c r="H49" s="217"/>
      <c r="I49" s="217"/>
      <c r="J49" s="217"/>
      <c r="K49" s="217"/>
      <c r="L49" s="217"/>
      <c r="M49" s="217"/>
      <c r="N49" s="217"/>
      <c r="O49" s="217"/>
      <c r="P49" s="217"/>
      <c r="Q49" s="217"/>
      <c r="R49" s="217"/>
      <c r="S49" s="218"/>
      <c r="T49" s="20"/>
      <c r="U49" s="21"/>
      <c r="V49" s="21"/>
      <c r="W49" s="21"/>
      <c r="X49" s="21"/>
      <c r="Y49" s="21"/>
      <c r="Z49" s="21"/>
      <c r="AA49" s="21"/>
      <c r="AB49" s="21"/>
      <c r="AC49" s="21"/>
      <c r="AD49" s="21"/>
      <c r="AE49" s="21"/>
    </row>
    <row r="50" spans="1:31" ht="12.75" customHeight="1">
      <c r="A50" s="216"/>
      <c r="B50" s="217"/>
      <c r="C50" s="217"/>
      <c r="D50" s="217"/>
      <c r="E50" s="217"/>
      <c r="F50" s="217"/>
      <c r="G50" s="217"/>
      <c r="H50" s="217"/>
      <c r="I50" s="217"/>
      <c r="J50" s="217"/>
      <c r="K50" s="217"/>
      <c r="L50" s="217"/>
      <c r="M50" s="217"/>
      <c r="N50" s="217"/>
      <c r="O50" s="217"/>
      <c r="P50" s="217"/>
      <c r="Q50" s="217"/>
      <c r="R50" s="217"/>
      <c r="S50" s="218"/>
      <c r="T50" s="20"/>
      <c r="U50" s="21"/>
      <c r="V50" s="21"/>
      <c r="W50" s="21"/>
      <c r="X50" s="21"/>
      <c r="Y50" s="21"/>
      <c r="Z50" s="21"/>
      <c r="AA50" s="21"/>
      <c r="AB50" s="21"/>
      <c r="AC50" s="21"/>
      <c r="AD50" s="21"/>
      <c r="AE50" s="21"/>
    </row>
    <row r="51" spans="1:31" ht="12.75" customHeight="1">
      <c r="A51" s="216"/>
      <c r="B51" s="217"/>
      <c r="C51" s="217"/>
      <c r="D51" s="217"/>
      <c r="E51" s="217"/>
      <c r="F51" s="217"/>
      <c r="G51" s="217"/>
      <c r="H51" s="217"/>
      <c r="I51" s="217"/>
      <c r="J51" s="217"/>
      <c r="K51" s="217"/>
      <c r="L51" s="217"/>
      <c r="M51" s="217"/>
      <c r="N51" s="217"/>
      <c r="O51" s="217"/>
      <c r="P51" s="217"/>
      <c r="Q51" s="217"/>
      <c r="R51" s="217"/>
      <c r="S51" s="218"/>
      <c r="T51" s="20"/>
      <c r="U51" s="21"/>
      <c r="V51" s="21"/>
      <c r="W51" s="21"/>
      <c r="X51" s="21"/>
      <c r="Y51" s="21"/>
      <c r="Z51" s="21"/>
      <c r="AA51" s="21"/>
      <c r="AB51" s="21"/>
      <c r="AC51" s="21"/>
      <c r="AD51" s="21"/>
      <c r="AE51" s="21"/>
    </row>
    <row r="52" spans="1:31" ht="12.75" customHeight="1">
      <c r="A52" s="216"/>
      <c r="B52" s="217"/>
      <c r="C52" s="217"/>
      <c r="D52" s="217"/>
      <c r="E52" s="217"/>
      <c r="F52" s="217"/>
      <c r="G52" s="217"/>
      <c r="H52" s="217"/>
      <c r="I52" s="217"/>
      <c r="J52" s="217"/>
      <c r="K52" s="217"/>
      <c r="L52" s="217"/>
      <c r="M52" s="217"/>
      <c r="N52" s="217"/>
      <c r="O52" s="217"/>
      <c r="P52" s="217"/>
      <c r="Q52" s="217"/>
      <c r="R52" s="217"/>
      <c r="S52" s="218"/>
      <c r="T52" s="20"/>
      <c r="U52" s="21"/>
      <c r="V52" s="21"/>
      <c r="W52" s="21"/>
      <c r="X52" s="21"/>
      <c r="Y52" s="21"/>
      <c r="Z52" s="21"/>
      <c r="AA52" s="21"/>
      <c r="AB52" s="21"/>
      <c r="AC52" s="21"/>
      <c r="AD52" s="21"/>
      <c r="AE52" s="21"/>
    </row>
    <row r="53" spans="1:31" ht="12.75" customHeight="1">
      <c r="A53" s="216"/>
      <c r="B53" s="217"/>
      <c r="C53" s="217"/>
      <c r="D53" s="217"/>
      <c r="E53" s="217"/>
      <c r="F53" s="217"/>
      <c r="G53" s="217"/>
      <c r="H53" s="217"/>
      <c r="I53" s="217"/>
      <c r="J53" s="217"/>
      <c r="K53" s="217"/>
      <c r="L53" s="217"/>
      <c r="M53" s="217"/>
      <c r="N53" s="217"/>
      <c r="O53" s="217"/>
      <c r="P53" s="217"/>
      <c r="Q53" s="217"/>
      <c r="R53" s="217"/>
      <c r="S53" s="218"/>
      <c r="T53" s="20"/>
      <c r="U53" s="21"/>
      <c r="V53" s="21"/>
      <c r="W53" s="21"/>
      <c r="X53" s="21"/>
      <c r="Y53" s="21"/>
      <c r="Z53" s="21"/>
      <c r="AA53" s="21"/>
      <c r="AB53" s="21"/>
      <c r="AC53" s="21"/>
      <c r="AD53" s="21"/>
      <c r="AE53" s="21"/>
    </row>
    <row r="54" spans="1:31" ht="12.75" customHeight="1">
      <c r="A54" s="216"/>
      <c r="B54" s="217"/>
      <c r="C54" s="217"/>
      <c r="D54" s="217"/>
      <c r="E54" s="217"/>
      <c r="F54" s="217"/>
      <c r="G54" s="217"/>
      <c r="H54" s="217"/>
      <c r="I54" s="217"/>
      <c r="J54" s="217"/>
      <c r="K54" s="217"/>
      <c r="L54" s="217"/>
      <c r="M54" s="217"/>
      <c r="N54" s="217"/>
      <c r="O54" s="217"/>
      <c r="P54" s="217"/>
      <c r="Q54" s="217"/>
      <c r="R54" s="217"/>
      <c r="S54" s="218"/>
      <c r="T54" s="20"/>
      <c r="U54" s="21"/>
      <c r="V54" s="21"/>
      <c r="W54" s="21"/>
      <c r="X54" s="21"/>
      <c r="Y54" s="21"/>
      <c r="Z54" s="21"/>
      <c r="AA54" s="21"/>
      <c r="AB54" s="21"/>
      <c r="AC54" s="21"/>
      <c r="AD54" s="21"/>
      <c r="AE54" s="21"/>
    </row>
    <row r="55" spans="1:31" ht="12.75" customHeight="1">
      <c r="A55" s="216"/>
      <c r="B55" s="217"/>
      <c r="C55" s="217"/>
      <c r="D55" s="217"/>
      <c r="E55" s="217"/>
      <c r="F55" s="217"/>
      <c r="G55" s="217"/>
      <c r="H55" s="217"/>
      <c r="I55" s="217"/>
      <c r="J55" s="217"/>
      <c r="K55" s="217"/>
      <c r="L55" s="217"/>
      <c r="M55" s="217"/>
      <c r="N55" s="217"/>
      <c r="O55" s="217"/>
      <c r="P55" s="217"/>
      <c r="Q55" s="217"/>
      <c r="R55" s="217"/>
      <c r="S55" s="218"/>
      <c r="T55" s="20"/>
      <c r="U55" s="21"/>
      <c r="V55" s="21"/>
      <c r="W55" s="21"/>
      <c r="X55" s="21"/>
      <c r="Y55" s="21"/>
      <c r="Z55" s="21"/>
      <c r="AA55" s="21"/>
      <c r="AB55" s="21"/>
      <c r="AC55" s="21"/>
      <c r="AD55" s="21"/>
      <c r="AE55" s="21"/>
    </row>
    <row r="56" spans="1:31" ht="12.75" customHeight="1">
      <c r="A56" s="216"/>
      <c r="B56" s="217"/>
      <c r="C56" s="217"/>
      <c r="D56" s="217"/>
      <c r="E56" s="217"/>
      <c r="F56" s="217"/>
      <c r="G56" s="217"/>
      <c r="H56" s="217"/>
      <c r="I56" s="217"/>
      <c r="J56" s="217"/>
      <c r="K56" s="217"/>
      <c r="L56" s="217"/>
      <c r="M56" s="217"/>
      <c r="N56" s="217"/>
      <c r="O56" s="217"/>
      <c r="P56" s="217"/>
      <c r="Q56" s="217"/>
      <c r="R56" s="217"/>
      <c r="S56" s="218"/>
      <c r="T56" s="20"/>
      <c r="U56" s="21"/>
      <c r="V56" s="21"/>
      <c r="W56" s="21"/>
      <c r="X56" s="21"/>
      <c r="Y56" s="21"/>
      <c r="Z56" s="21"/>
      <c r="AA56" s="21"/>
      <c r="AB56" s="21"/>
      <c r="AC56" s="21"/>
      <c r="AD56" s="21"/>
      <c r="AE56" s="21"/>
    </row>
    <row r="57" spans="1:31" ht="12.75" customHeight="1">
      <c r="A57" s="216"/>
      <c r="B57" s="217"/>
      <c r="C57" s="217"/>
      <c r="D57" s="217"/>
      <c r="E57" s="217"/>
      <c r="F57" s="217"/>
      <c r="G57" s="217"/>
      <c r="H57" s="217"/>
      <c r="I57" s="217"/>
      <c r="J57" s="217"/>
      <c r="K57" s="217"/>
      <c r="L57" s="217"/>
      <c r="M57" s="217"/>
      <c r="N57" s="217"/>
      <c r="O57" s="217"/>
      <c r="P57" s="217"/>
      <c r="Q57" s="217"/>
      <c r="R57" s="217"/>
      <c r="S57" s="218"/>
      <c r="T57" s="20"/>
      <c r="U57" s="21"/>
      <c r="V57" s="21"/>
      <c r="W57" s="21"/>
      <c r="X57" s="21"/>
      <c r="Y57" s="21"/>
      <c r="Z57" s="21"/>
      <c r="AA57" s="21"/>
      <c r="AB57" s="21"/>
      <c r="AC57" s="21"/>
      <c r="AD57" s="21"/>
      <c r="AE57" s="21"/>
    </row>
    <row r="58" spans="1:31" ht="12.75" customHeight="1">
      <c r="A58" s="216"/>
      <c r="B58" s="217"/>
      <c r="C58" s="217"/>
      <c r="D58" s="217"/>
      <c r="E58" s="217"/>
      <c r="F58" s="217"/>
      <c r="G58" s="217"/>
      <c r="H58" s="217"/>
      <c r="I58" s="217"/>
      <c r="J58" s="217"/>
      <c r="K58" s="217"/>
      <c r="L58" s="217"/>
      <c r="M58" s="217"/>
      <c r="N58" s="217"/>
      <c r="O58" s="217"/>
      <c r="P58" s="217"/>
      <c r="Q58" s="217"/>
      <c r="R58" s="217"/>
      <c r="S58" s="218"/>
      <c r="T58" s="20"/>
      <c r="U58" s="21"/>
      <c r="V58" s="21"/>
      <c r="W58" s="21"/>
      <c r="X58" s="21"/>
      <c r="Y58" s="21"/>
      <c r="Z58" s="21"/>
      <c r="AA58" s="21"/>
      <c r="AB58" s="21"/>
      <c r="AC58" s="21"/>
      <c r="AD58" s="21"/>
      <c r="AE58" s="21"/>
    </row>
    <row r="59" spans="1:31" ht="12.75" customHeight="1">
      <c r="A59" s="216"/>
      <c r="B59" s="217"/>
      <c r="C59" s="217"/>
      <c r="D59" s="217"/>
      <c r="E59" s="217"/>
      <c r="F59" s="217"/>
      <c r="G59" s="217"/>
      <c r="H59" s="217"/>
      <c r="I59" s="217"/>
      <c r="J59" s="217"/>
      <c r="K59" s="217"/>
      <c r="L59" s="217"/>
      <c r="M59" s="217"/>
      <c r="N59" s="217"/>
      <c r="O59" s="217"/>
      <c r="P59" s="217"/>
      <c r="Q59" s="217"/>
      <c r="R59" s="217"/>
      <c r="S59" s="218"/>
      <c r="T59" s="20"/>
      <c r="U59" s="21"/>
      <c r="V59" s="21"/>
      <c r="W59" s="21"/>
      <c r="X59" s="21"/>
      <c r="Y59" s="21"/>
      <c r="Z59" s="21"/>
      <c r="AA59" s="21"/>
      <c r="AB59" s="21"/>
      <c r="AC59" s="21"/>
      <c r="AD59" s="21"/>
      <c r="AE59" s="21"/>
    </row>
    <row r="60" spans="1:31" ht="12.75" customHeight="1">
      <c r="A60" s="216"/>
      <c r="B60" s="217"/>
      <c r="C60" s="217"/>
      <c r="D60" s="217"/>
      <c r="E60" s="217"/>
      <c r="F60" s="217"/>
      <c r="G60" s="217"/>
      <c r="H60" s="217"/>
      <c r="I60" s="217"/>
      <c r="J60" s="217"/>
      <c r="K60" s="217"/>
      <c r="L60" s="217"/>
      <c r="M60" s="217"/>
      <c r="N60" s="217"/>
      <c r="O60" s="217"/>
      <c r="P60" s="217"/>
      <c r="Q60" s="217"/>
      <c r="R60" s="217"/>
      <c r="S60" s="218"/>
      <c r="T60" s="20"/>
      <c r="U60" s="21"/>
      <c r="V60" s="21"/>
      <c r="W60" s="21"/>
      <c r="X60" s="21"/>
      <c r="Y60" s="21"/>
      <c r="Z60" s="21"/>
      <c r="AA60" s="21"/>
      <c r="AB60" s="21"/>
      <c r="AC60" s="21"/>
      <c r="AD60" s="21"/>
      <c r="AE60" s="21"/>
    </row>
    <row r="61" spans="1:31" ht="12.75" customHeight="1">
      <c r="A61" s="216"/>
      <c r="B61" s="217"/>
      <c r="C61" s="217"/>
      <c r="D61" s="217"/>
      <c r="E61" s="217"/>
      <c r="F61" s="217"/>
      <c r="G61" s="217"/>
      <c r="H61" s="217"/>
      <c r="I61" s="217"/>
      <c r="J61" s="217"/>
      <c r="K61" s="217"/>
      <c r="L61" s="217"/>
      <c r="M61" s="217"/>
      <c r="N61" s="217"/>
      <c r="O61" s="217"/>
      <c r="P61" s="217"/>
      <c r="Q61" s="217"/>
      <c r="R61" s="217"/>
      <c r="S61" s="218"/>
      <c r="T61" s="20"/>
      <c r="U61" s="21"/>
      <c r="V61" s="21"/>
      <c r="W61" s="21"/>
      <c r="X61" s="21"/>
      <c r="Y61" s="21"/>
      <c r="Z61" s="21"/>
      <c r="AA61" s="21"/>
      <c r="AB61" s="21"/>
      <c r="AC61" s="21"/>
      <c r="AD61" s="21"/>
      <c r="AE61" s="21"/>
    </row>
    <row r="62" spans="1:31" ht="12.75" customHeight="1">
      <c r="A62" s="216"/>
      <c r="B62" s="217"/>
      <c r="C62" s="217"/>
      <c r="D62" s="217"/>
      <c r="E62" s="217"/>
      <c r="F62" s="217"/>
      <c r="G62" s="217"/>
      <c r="H62" s="217"/>
      <c r="I62" s="217"/>
      <c r="J62" s="217"/>
      <c r="K62" s="217"/>
      <c r="L62" s="217"/>
      <c r="M62" s="217"/>
      <c r="N62" s="217"/>
      <c r="O62" s="217"/>
      <c r="P62" s="217"/>
      <c r="Q62" s="217"/>
      <c r="R62" s="217"/>
      <c r="S62" s="218"/>
      <c r="T62" s="20"/>
      <c r="U62" s="21"/>
      <c r="V62" s="21"/>
      <c r="W62" s="21"/>
      <c r="X62" s="21"/>
      <c r="Y62" s="21"/>
      <c r="Z62" s="21"/>
      <c r="AA62" s="21"/>
      <c r="AB62" s="21"/>
      <c r="AC62" s="21"/>
      <c r="AD62" s="21"/>
      <c r="AE62" s="21"/>
    </row>
    <row r="63" spans="1:31" ht="12.75" customHeight="1">
      <c r="A63" s="216"/>
      <c r="B63" s="217"/>
      <c r="C63" s="217"/>
      <c r="D63" s="217"/>
      <c r="E63" s="217"/>
      <c r="F63" s="217"/>
      <c r="G63" s="217"/>
      <c r="H63" s="217"/>
      <c r="I63" s="217"/>
      <c r="J63" s="217"/>
      <c r="K63" s="217"/>
      <c r="L63" s="217"/>
      <c r="M63" s="217"/>
      <c r="N63" s="217"/>
      <c r="O63" s="217"/>
      <c r="P63" s="217"/>
      <c r="Q63" s="217"/>
      <c r="R63" s="217"/>
      <c r="S63" s="218"/>
      <c r="T63" s="20"/>
      <c r="U63" s="21"/>
      <c r="V63" s="21"/>
      <c r="W63" s="21"/>
      <c r="X63" s="21"/>
      <c r="Y63" s="21"/>
      <c r="Z63" s="21"/>
      <c r="AA63" s="21"/>
      <c r="AB63" s="21"/>
      <c r="AC63" s="21"/>
      <c r="AD63" s="21"/>
      <c r="AE63" s="21"/>
    </row>
    <row r="64" spans="1:3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1">
    <mergeCell ref="H15:I15"/>
    <mergeCell ref="H8:I8"/>
    <mergeCell ref="H9:I9"/>
    <mergeCell ref="H10:I10"/>
    <mergeCell ref="H7:I7"/>
    <mergeCell ref="H14:I14"/>
    <mergeCell ref="H13:I13"/>
    <mergeCell ref="D3:J3"/>
    <mergeCell ref="O3:S3"/>
    <mergeCell ref="A1:S1"/>
    <mergeCell ref="H11:I11"/>
    <mergeCell ref="H12:I12"/>
    <mergeCell ref="A5:S6"/>
    <mergeCell ref="H16:I16"/>
    <mergeCell ref="H23:I23"/>
    <mergeCell ref="H18:I18"/>
    <mergeCell ref="H19:I19"/>
    <mergeCell ref="H20:I20"/>
    <mergeCell ref="H22:I22"/>
    <mergeCell ref="H21:I21"/>
    <mergeCell ref="H17:I17"/>
  </mergeCells>
  <conditionalFormatting sqref="H8:I8">
    <cfRule type="expression" dxfId="95" priority="1">
      <formula>H7="other"</formula>
    </cfRule>
  </conditionalFormatting>
  <conditionalFormatting sqref="H8:I8">
    <cfRule type="expression" dxfId="94" priority="2">
      <formula>AND(H7="aluminium",H8&lt;3.2)</formula>
    </cfRule>
  </conditionalFormatting>
  <conditionalFormatting sqref="H8:I8">
    <cfRule type="expression" dxfId="93" priority="3">
      <formula>AND(H7="aluminium",H8&gt;=3.2)</formula>
    </cfRule>
  </conditionalFormatting>
  <conditionalFormatting sqref="H11:I11">
    <cfRule type="expression" dxfId="92" priority="4">
      <formula>H10="other"</formula>
    </cfRule>
  </conditionalFormatting>
  <conditionalFormatting sqref="H11:I11">
    <cfRule type="expression" dxfId="91" priority="5">
      <formula>AND(H10="aluminium",H11&lt;2.3)</formula>
    </cfRule>
  </conditionalFormatting>
  <conditionalFormatting sqref="H11:I11">
    <cfRule type="expression" dxfId="90" priority="6">
      <formula>AND(H10="aluminium",H11&gt;=2.3)</formula>
    </cfRule>
  </conditionalFormatting>
  <conditionalFormatting sqref="H14:I14">
    <cfRule type="expression" dxfId="89" priority="7">
      <formula>H13="other"</formula>
    </cfRule>
  </conditionalFormatting>
  <conditionalFormatting sqref="H14:I14">
    <cfRule type="expression" dxfId="88" priority="8">
      <formula>AND(H13="aluminium",H14&lt;2.3)</formula>
    </cfRule>
  </conditionalFormatting>
  <conditionalFormatting sqref="H14:I14">
    <cfRule type="expression" dxfId="87" priority="9">
      <formula>AND(H13="aluminium",H14&gt;=2.3)</formula>
    </cfRule>
  </conditionalFormatting>
  <conditionalFormatting sqref="H17:I17">
    <cfRule type="expression" dxfId="86" priority="10">
      <formula>H16="other"</formula>
    </cfRule>
  </conditionalFormatting>
  <conditionalFormatting sqref="H17:I17">
    <cfRule type="expression" dxfId="85" priority="11">
      <formula>AND(H16="aluminium",H17&lt;2.3)</formula>
    </cfRule>
  </conditionalFormatting>
  <conditionalFormatting sqref="H17:I17">
    <cfRule type="expression" dxfId="84" priority="12">
      <formula>AND(H16="aluminium",H17&gt;=2.3)</formula>
    </cfRule>
  </conditionalFormatting>
  <conditionalFormatting sqref="H15:I15">
    <cfRule type="expression" dxfId="83" priority="13">
      <formula>H15&gt;=0.75*H12</formula>
    </cfRule>
  </conditionalFormatting>
  <conditionalFormatting sqref="H15:I15">
    <cfRule type="expression" dxfId="82" priority="14">
      <formula>H15&lt;0.75*H12</formula>
    </cfRule>
  </conditionalFormatting>
  <dataValidations count="2">
    <dataValidation type="list" allowBlank="1" showInputMessage="1" showErrorMessage="1" prompt=" - " sqref="H19:H23">
      <formula1>"N/A,0-8,43324.0"</formula1>
    </dataValidation>
    <dataValidation type="list" allowBlank="1" showInputMessage="1" showErrorMessage="1" prompt=" - " sqref="H7 H10 H13 H16">
      <formula1>"Steel,Aluminium,Other"</formula1>
    </dataValidation>
  </dataValidation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dimension ref="A1:CQ1000"/>
  <sheetViews>
    <sheetView showGridLines="0" workbookViewId="0">
      <selection activeCell="K30" sqref="K30"/>
    </sheetView>
  </sheetViews>
  <sheetFormatPr defaultColWidth="14.42578125" defaultRowHeight="15" customHeight="1"/>
  <cols>
    <col min="1" max="95" width="5" customWidth="1"/>
  </cols>
  <sheetData>
    <row r="1" spans="1:95" ht="12.75" customHeight="1">
      <c r="A1" s="335" t="s">
        <v>602</v>
      </c>
      <c r="B1" s="282"/>
      <c r="C1" s="282"/>
      <c r="D1" s="282"/>
      <c r="E1" s="282"/>
      <c r="F1" s="282"/>
      <c r="G1" s="282"/>
      <c r="H1" s="282"/>
      <c r="I1" s="282"/>
      <c r="J1" s="282"/>
      <c r="K1" s="282"/>
      <c r="L1" s="282"/>
      <c r="M1" s="282"/>
      <c r="N1" s="282"/>
      <c r="O1" s="282"/>
      <c r="P1" s="282"/>
      <c r="Q1" s="282"/>
      <c r="R1" s="282"/>
      <c r="S1" s="283"/>
      <c r="T1" s="335" t="s">
        <v>603</v>
      </c>
      <c r="U1" s="282"/>
      <c r="V1" s="282"/>
      <c r="W1" s="282"/>
      <c r="X1" s="282"/>
      <c r="Y1" s="282"/>
      <c r="Z1" s="282"/>
      <c r="AA1" s="282"/>
      <c r="AB1" s="282"/>
      <c r="AC1" s="282"/>
      <c r="AD1" s="282"/>
      <c r="AE1" s="282"/>
      <c r="AF1" s="282"/>
      <c r="AG1" s="282"/>
      <c r="AH1" s="282"/>
      <c r="AI1" s="282"/>
      <c r="AJ1" s="282"/>
      <c r="AK1" s="282"/>
      <c r="AL1" s="283"/>
      <c r="AM1" s="335" t="s">
        <v>604</v>
      </c>
      <c r="AN1" s="282"/>
      <c r="AO1" s="282"/>
      <c r="AP1" s="282"/>
      <c r="AQ1" s="282"/>
      <c r="AR1" s="282"/>
      <c r="AS1" s="282"/>
      <c r="AT1" s="282"/>
      <c r="AU1" s="282"/>
      <c r="AV1" s="282"/>
      <c r="AW1" s="282"/>
      <c r="AX1" s="282"/>
      <c r="AY1" s="282"/>
      <c r="AZ1" s="282"/>
      <c r="BA1" s="282"/>
      <c r="BB1" s="282"/>
      <c r="BC1" s="282"/>
      <c r="BD1" s="282"/>
      <c r="BE1" s="283"/>
      <c r="BF1" s="335" t="s">
        <v>605</v>
      </c>
      <c r="BG1" s="282"/>
      <c r="BH1" s="282"/>
      <c r="BI1" s="282"/>
      <c r="BJ1" s="282"/>
      <c r="BK1" s="282"/>
      <c r="BL1" s="282"/>
      <c r="BM1" s="282"/>
      <c r="BN1" s="282"/>
      <c r="BO1" s="282"/>
      <c r="BP1" s="282"/>
      <c r="BQ1" s="282"/>
      <c r="BR1" s="282"/>
      <c r="BS1" s="282"/>
      <c r="BT1" s="282"/>
      <c r="BU1" s="282"/>
      <c r="BV1" s="282"/>
      <c r="BW1" s="282"/>
      <c r="BX1" s="283"/>
      <c r="BY1" s="335" t="s">
        <v>606</v>
      </c>
      <c r="BZ1" s="282"/>
      <c r="CA1" s="282"/>
      <c r="CB1" s="282"/>
      <c r="CC1" s="282"/>
      <c r="CD1" s="282"/>
      <c r="CE1" s="282"/>
      <c r="CF1" s="282"/>
      <c r="CG1" s="282"/>
      <c r="CH1" s="282"/>
      <c r="CI1" s="282"/>
      <c r="CJ1" s="282"/>
      <c r="CK1" s="282"/>
      <c r="CL1" s="282"/>
      <c r="CM1" s="282"/>
      <c r="CN1" s="282"/>
      <c r="CO1" s="282"/>
      <c r="CP1" s="282"/>
      <c r="CQ1" s="283"/>
    </row>
    <row r="2" spans="1:95" ht="12.75" customHeight="1">
      <c r="A2" s="23"/>
      <c r="B2" s="6"/>
      <c r="C2" s="6"/>
      <c r="D2" s="6"/>
      <c r="E2" s="6"/>
      <c r="F2" s="6"/>
      <c r="G2" s="6"/>
      <c r="H2" s="6"/>
      <c r="I2" s="6"/>
      <c r="J2" s="6"/>
      <c r="K2" s="6"/>
      <c r="L2" s="6"/>
      <c r="M2" s="6"/>
      <c r="N2" s="6"/>
      <c r="O2" s="6"/>
      <c r="P2" s="6"/>
      <c r="Q2" s="6"/>
      <c r="R2" s="6"/>
      <c r="S2" s="24"/>
      <c r="T2" s="23"/>
      <c r="U2" s="6"/>
      <c r="V2" s="6"/>
      <c r="W2" s="6"/>
      <c r="X2" s="6"/>
      <c r="Y2" s="6"/>
      <c r="Z2" s="6"/>
      <c r="AA2" s="6"/>
      <c r="AB2" s="6"/>
      <c r="AC2" s="6"/>
      <c r="AD2" s="6"/>
      <c r="AE2" s="6"/>
      <c r="AF2" s="6"/>
      <c r="AG2" s="6"/>
      <c r="AH2" s="6"/>
      <c r="AI2" s="6"/>
      <c r="AJ2" s="6"/>
      <c r="AK2" s="6"/>
      <c r="AL2" s="24"/>
      <c r="AM2" s="23"/>
      <c r="AN2" s="6"/>
      <c r="AO2" s="6"/>
      <c r="AP2" s="6"/>
      <c r="AQ2" s="6"/>
      <c r="AR2" s="6"/>
      <c r="AS2" s="6"/>
      <c r="AT2" s="6"/>
      <c r="AU2" s="6"/>
      <c r="AV2" s="6"/>
      <c r="AW2" s="6"/>
      <c r="AX2" s="6"/>
      <c r="AY2" s="6"/>
      <c r="AZ2" s="6"/>
      <c r="BA2" s="6"/>
      <c r="BB2" s="6"/>
      <c r="BC2" s="6"/>
      <c r="BD2" s="6"/>
      <c r="BE2" s="24"/>
      <c r="BF2" s="23"/>
      <c r="BG2" s="6"/>
      <c r="BH2" s="6"/>
      <c r="BI2" s="6"/>
      <c r="BJ2" s="6"/>
      <c r="BK2" s="6"/>
      <c r="BL2" s="6"/>
      <c r="BM2" s="6"/>
      <c r="BN2" s="6"/>
      <c r="BO2" s="6"/>
      <c r="BP2" s="6"/>
      <c r="BQ2" s="6"/>
      <c r="BR2" s="6"/>
      <c r="BS2" s="6"/>
      <c r="BT2" s="6"/>
      <c r="BU2" s="6"/>
      <c r="BV2" s="6"/>
      <c r="BW2" s="6"/>
      <c r="BX2" s="24"/>
      <c r="BY2" s="23"/>
      <c r="BZ2" s="6"/>
      <c r="CA2" s="6"/>
      <c r="CB2" s="6"/>
      <c r="CC2" s="6"/>
      <c r="CD2" s="6"/>
      <c r="CE2" s="6"/>
      <c r="CF2" s="6"/>
      <c r="CG2" s="6"/>
      <c r="CH2" s="6"/>
      <c r="CI2" s="6"/>
      <c r="CJ2" s="6"/>
      <c r="CK2" s="6"/>
      <c r="CL2" s="6"/>
      <c r="CM2" s="6"/>
      <c r="CN2" s="6"/>
      <c r="CO2" s="6"/>
      <c r="CP2" s="6"/>
      <c r="CQ2" s="24"/>
    </row>
    <row r="3" spans="1:95" ht="12.75" customHeight="1">
      <c r="A3" t="s">
        <v>34</v>
      </c>
      <c r="D3" s="316" t="str">
        <f>IF('Cover Sheet'!$D$14&gt;0,'Cover Sheet'!$D$14,"")</f>
        <v>HALDIA INSTITUTE OF TECHNOLOGY</v>
      </c>
      <c r="E3" s="287"/>
      <c r="F3" s="287"/>
      <c r="G3" s="287"/>
      <c r="H3" s="287"/>
      <c r="I3" s="287"/>
      <c r="J3" s="287"/>
      <c r="K3" t="s">
        <v>35</v>
      </c>
      <c r="O3" s="316" t="str">
        <f>IF('Cover Sheet'!$O$14&gt;0,'Cover Sheet'!$O$14,"")</f>
        <v>45 &amp; FORMULA BHARAT 2019</v>
      </c>
      <c r="P3" s="287"/>
      <c r="Q3" s="287"/>
      <c r="R3" s="287"/>
      <c r="S3" s="280"/>
      <c r="T3" t="s">
        <v>34</v>
      </c>
      <c r="W3" s="316" t="str">
        <f>IF('Cover Sheet'!$D$14&gt;0,'Cover Sheet'!$D$14,"")</f>
        <v>HALDIA INSTITUTE OF TECHNOLOGY</v>
      </c>
      <c r="X3" s="287"/>
      <c r="Y3" s="287"/>
      <c r="Z3" s="287"/>
      <c r="AA3" s="287"/>
      <c r="AB3" s="287"/>
      <c r="AC3" s="287"/>
      <c r="AD3" t="s">
        <v>35</v>
      </c>
      <c r="AH3" s="316" t="str">
        <f>IF('Cover Sheet'!$O$14&gt;0,'Cover Sheet'!$O$14,"")</f>
        <v>45 &amp; FORMULA BHARAT 2019</v>
      </c>
      <c r="AI3" s="287"/>
      <c r="AJ3" s="287"/>
      <c r="AK3" s="287"/>
      <c r="AL3" s="280"/>
      <c r="AM3" t="s">
        <v>34</v>
      </c>
      <c r="AP3" s="316" t="str">
        <f>IF('Cover Sheet'!$D$14&gt;0,'Cover Sheet'!$D$14,"")</f>
        <v>HALDIA INSTITUTE OF TECHNOLOGY</v>
      </c>
      <c r="AQ3" s="287"/>
      <c r="AR3" s="287"/>
      <c r="AS3" s="287"/>
      <c r="AT3" s="287"/>
      <c r="AU3" s="287"/>
      <c r="AV3" s="287"/>
      <c r="AW3" t="s">
        <v>35</v>
      </c>
      <c r="BA3" s="316" t="str">
        <f>IF('Cover Sheet'!$O$14&gt;0,'Cover Sheet'!$O$14,"")</f>
        <v>45 &amp; FORMULA BHARAT 2019</v>
      </c>
      <c r="BB3" s="287"/>
      <c r="BC3" s="287"/>
      <c r="BD3" s="287"/>
      <c r="BE3" s="280"/>
      <c r="BF3" t="s">
        <v>34</v>
      </c>
      <c r="BI3" s="316" t="str">
        <f>IF('Cover Sheet'!$D$14&gt;0,'Cover Sheet'!$D$14,"")</f>
        <v>HALDIA INSTITUTE OF TECHNOLOGY</v>
      </c>
      <c r="BJ3" s="287"/>
      <c r="BK3" s="287"/>
      <c r="BL3" s="287"/>
      <c r="BM3" s="287"/>
      <c r="BN3" s="287"/>
      <c r="BO3" s="287"/>
      <c r="BP3" t="s">
        <v>35</v>
      </c>
      <c r="BT3" s="316" t="str">
        <f>IF('Cover Sheet'!$O$14&gt;0,'Cover Sheet'!$O$14,"")</f>
        <v>45 &amp; FORMULA BHARAT 2019</v>
      </c>
      <c r="BU3" s="287"/>
      <c r="BV3" s="287"/>
      <c r="BW3" s="287"/>
      <c r="BX3" s="280"/>
      <c r="BY3" s="6" t="s">
        <v>34</v>
      </c>
      <c r="CB3" s="316" t="str">
        <f>IF('Cover Sheet'!$D$14&gt;0,'Cover Sheet'!$D$14,"")</f>
        <v>HALDIA INSTITUTE OF TECHNOLOGY</v>
      </c>
      <c r="CC3" s="287"/>
      <c r="CD3" s="287"/>
      <c r="CE3" s="287"/>
      <c r="CF3" s="287"/>
      <c r="CG3" s="287"/>
      <c r="CH3" s="287"/>
      <c r="CI3" t="s">
        <v>35</v>
      </c>
      <c r="CM3" s="316" t="str">
        <f>IF('Cover Sheet'!$O$14&gt;0,'Cover Sheet'!$O$14,"")</f>
        <v>45 &amp; FORMULA BHARAT 2019</v>
      </c>
      <c r="CN3" s="287"/>
      <c r="CO3" s="287"/>
      <c r="CP3" s="287"/>
      <c r="CQ3" s="280"/>
    </row>
    <row r="4" spans="1:95" ht="12.75" customHeight="1">
      <c r="A4" s="23"/>
      <c r="B4" s="6"/>
      <c r="C4" s="6"/>
      <c r="D4" s="6"/>
      <c r="E4" s="6"/>
      <c r="F4" s="6"/>
      <c r="G4" s="6"/>
      <c r="H4" s="6"/>
      <c r="I4" s="6"/>
      <c r="J4" s="6"/>
      <c r="K4" s="6"/>
      <c r="L4" s="6"/>
      <c r="M4" s="6"/>
      <c r="N4" s="6"/>
      <c r="O4" s="6"/>
      <c r="P4" s="6"/>
      <c r="Q4" s="6"/>
      <c r="R4" s="6"/>
      <c r="S4" s="24"/>
      <c r="T4" s="23"/>
      <c r="U4" s="6"/>
      <c r="V4" s="6"/>
      <c r="W4" s="6"/>
      <c r="X4" s="6"/>
      <c r="Y4" s="6"/>
      <c r="Z4" s="6"/>
      <c r="AA4" s="6"/>
      <c r="AB4" s="6"/>
      <c r="AC4" s="6"/>
      <c r="AD4" s="6"/>
      <c r="AE4" s="6"/>
      <c r="AF4" s="6"/>
      <c r="AG4" s="6"/>
      <c r="AH4" s="6"/>
      <c r="AI4" s="6"/>
      <c r="AJ4" s="6"/>
      <c r="AK4" s="6"/>
      <c r="AL4" s="24"/>
      <c r="AM4" s="23"/>
      <c r="AN4" s="6"/>
      <c r="AO4" s="6"/>
      <c r="AP4" s="6"/>
      <c r="AQ4" s="6"/>
      <c r="AR4" s="6"/>
      <c r="AS4" s="6"/>
      <c r="AT4" s="6"/>
      <c r="AU4" s="6"/>
      <c r="AV4" s="6"/>
      <c r="AW4" s="6"/>
      <c r="AX4" s="6"/>
      <c r="AY4" s="6"/>
      <c r="AZ4" s="6"/>
      <c r="BA4" s="6"/>
      <c r="BB4" s="6"/>
      <c r="BC4" s="6"/>
      <c r="BD4" s="6"/>
      <c r="BE4" s="24"/>
      <c r="BF4" s="23"/>
      <c r="BG4" s="6"/>
      <c r="BH4" s="6"/>
      <c r="BI4" s="6"/>
      <c r="BJ4" s="6"/>
      <c r="BK4" s="6"/>
      <c r="BL4" s="6"/>
      <c r="BM4" s="6"/>
      <c r="BN4" s="6"/>
      <c r="BO4" s="6"/>
      <c r="BP4" s="6"/>
      <c r="BQ4" s="6"/>
      <c r="BR4" s="6"/>
      <c r="BS4" s="6"/>
      <c r="BT4" s="6"/>
      <c r="BU4" s="6"/>
      <c r="BV4" s="6"/>
      <c r="BW4" s="6"/>
      <c r="BX4" s="24"/>
      <c r="BY4" s="23"/>
      <c r="BZ4" s="6"/>
      <c r="CA4" s="6"/>
      <c r="CB4" s="6"/>
      <c r="CC4" s="6"/>
      <c r="CD4" s="6"/>
      <c r="CE4" s="6"/>
      <c r="CF4" s="6"/>
      <c r="CG4" s="6"/>
      <c r="CH4" s="6"/>
      <c r="CI4" s="6"/>
      <c r="CJ4" s="6"/>
      <c r="CK4" s="6"/>
      <c r="CL4" s="6"/>
      <c r="CM4" s="6"/>
      <c r="CN4" s="6"/>
      <c r="CO4" s="6"/>
      <c r="CP4" s="6"/>
      <c r="CQ4" s="24"/>
    </row>
    <row r="5" spans="1:95" ht="12.75" customHeight="1">
      <c r="A5" s="353"/>
      <c r="B5" s="328"/>
      <c r="C5" s="328"/>
      <c r="D5" s="328"/>
      <c r="E5" s="328"/>
      <c r="F5" s="328"/>
      <c r="G5" s="328"/>
      <c r="H5" s="328"/>
      <c r="I5" s="328"/>
      <c r="J5" s="328"/>
      <c r="K5" s="328"/>
      <c r="L5" s="328"/>
      <c r="M5" s="328"/>
      <c r="N5" s="328"/>
      <c r="O5" s="328"/>
      <c r="P5" s="328"/>
      <c r="Q5" s="328"/>
      <c r="R5" s="328"/>
      <c r="S5" s="329"/>
      <c r="T5" s="353"/>
      <c r="U5" s="328"/>
      <c r="V5" s="328"/>
      <c r="W5" s="328"/>
      <c r="X5" s="328"/>
      <c r="Y5" s="328"/>
      <c r="Z5" s="328"/>
      <c r="AA5" s="328"/>
      <c r="AB5" s="328"/>
      <c r="AC5" s="328"/>
      <c r="AD5" s="328"/>
      <c r="AE5" s="328"/>
      <c r="AF5" s="328"/>
      <c r="AG5" s="328"/>
      <c r="AH5" s="328"/>
      <c r="AI5" s="328"/>
      <c r="AJ5" s="328"/>
      <c r="AK5" s="328"/>
      <c r="AL5" s="329"/>
      <c r="AM5" s="353"/>
      <c r="AN5" s="328"/>
      <c r="AO5" s="328"/>
      <c r="AP5" s="328"/>
      <c r="AQ5" s="328"/>
      <c r="AR5" s="328"/>
      <c r="AS5" s="328"/>
      <c r="AT5" s="328"/>
      <c r="AU5" s="328"/>
      <c r="AV5" s="328"/>
      <c r="AW5" s="328"/>
      <c r="AX5" s="328"/>
      <c r="AY5" s="328"/>
      <c r="AZ5" s="328"/>
      <c r="BA5" s="328"/>
      <c r="BB5" s="328"/>
      <c r="BC5" s="328"/>
      <c r="BD5" s="328"/>
      <c r="BE5" s="329"/>
      <c r="BF5" s="353"/>
      <c r="BG5" s="328"/>
      <c r="BH5" s="328"/>
      <c r="BI5" s="328"/>
      <c r="BJ5" s="328"/>
      <c r="BK5" s="328"/>
      <c r="BL5" s="328"/>
      <c r="BM5" s="328"/>
      <c r="BN5" s="328"/>
      <c r="BO5" s="328"/>
      <c r="BP5" s="328"/>
      <c r="BQ5" s="328"/>
      <c r="BR5" s="328"/>
      <c r="BS5" s="328"/>
      <c r="BT5" s="328"/>
      <c r="BU5" s="328"/>
      <c r="BV5" s="328"/>
      <c r="BW5" s="328"/>
      <c r="BX5" s="329"/>
      <c r="BY5" s="18"/>
      <c r="BZ5" s="19"/>
      <c r="CA5" s="19"/>
      <c r="CB5" s="19"/>
      <c r="CC5" s="19"/>
      <c r="CD5" s="19"/>
      <c r="CE5" s="19"/>
      <c r="CF5" s="19"/>
      <c r="CG5" s="19"/>
      <c r="CH5" s="19"/>
      <c r="CI5" s="19"/>
      <c r="CJ5" s="19"/>
      <c r="CK5" s="19"/>
      <c r="CL5" s="19"/>
      <c r="CM5" s="19"/>
      <c r="CN5" s="19"/>
      <c r="CO5" s="19"/>
      <c r="CP5" s="19"/>
      <c r="CQ5" s="77"/>
    </row>
    <row r="6" spans="1:95" ht="12.75" customHeight="1">
      <c r="A6" s="129"/>
      <c r="B6" s="129"/>
      <c r="C6" s="21"/>
      <c r="D6" s="129"/>
      <c r="E6" s="21"/>
      <c r="F6" s="21"/>
      <c r="G6" s="21"/>
      <c r="H6" s="21"/>
      <c r="I6" s="21"/>
      <c r="J6" s="21"/>
      <c r="K6" s="21"/>
      <c r="L6" s="21"/>
      <c r="M6" s="21"/>
      <c r="N6" s="21"/>
      <c r="O6" s="21"/>
      <c r="P6" s="21"/>
      <c r="Q6" s="21"/>
      <c r="R6" s="21"/>
      <c r="S6" s="79"/>
      <c r="T6" s="129"/>
      <c r="U6" s="129"/>
      <c r="V6" s="21"/>
      <c r="W6" s="129"/>
      <c r="X6" s="21"/>
      <c r="Y6" s="21"/>
      <c r="Z6" s="21"/>
      <c r="AA6" s="21"/>
      <c r="AB6" s="21"/>
      <c r="AC6" s="21"/>
      <c r="AD6" s="21"/>
      <c r="AE6" s="21"/>
      <c r="AF6" s="21"/>
      <c r="AG6" s="21"/>
      <c r="AH6" s="21"/>
      <c r="AI6" s="21"/>
      <c r="AJ6" s="21"/>
      <c r="AK6" s="21"/>
      <c r="AL6" s="79"/>
      <c r="AM6" s="129"/>
      <c r="AN6" s="129"/>
      <c r="AO6" s="21"/>
      <c r="AP6" s="129"/>
      <c r="AQ6" s="21"/>
      <c r="AR6" s="21"/>
      <c r="AS6" s="21"/>
      <c r="AT6" s="21"/>
      <c r="AU6" s="21"/>
      <c r="AV6" s="21"/>
      <c r="AW6" s="21"/>
      <c r="AX6" s="21"/>
      <c r="AY6" s="21"/>
      <c r="AZ6" s="21"/>
      <c r="BA6" s="21"/>
      <c r="BB6" s="21"/>
      <c r="BC6" s="21"/>
      <c r="BD6" s="21"/>
      <c r="BE6" s="79"/>
      <c r="BF6" s="129"/>
      <c r="BG6" s="129"/>
      <c r="BH6" s="21"/>
      <c r="BI6" s="129"/>
      <c r="BJ6" s="21"/>
      <c r="BK6" s="21"/>
      <c r="BL6" s="21"/>
      <c r="BM6" s="21"/>
      <c r="BN6" s="21"/>
      <c r="BO6" s="21"/>
      <c r="BP6" s="21"/>
      <c r="BQ6" s="21"/>
      <c r="BR6" s="21"/>
      <c r="BS6" s="21"/>
      <c r="BT6" s="21"/>
      <c r="BU6" s="21"/>
      <c r="BV6" s="21"/>
      <c r="BW6" s="21"/>
      <c r="BX6" s="79"/>
      <c r="BY6" s="20"/>
      <c r="BZ6" s="21"/>
      <c r="CA6" s="21"/>
      <c r="CB6" s="21"/>
      <c r="CC6" s="21"/>
      <c r="CD6" s="21"/>
      <c r="CE6" s="21"/>
      <c r="CF6" s="21"/>
      <c r="CG6" s="21"/>
      <c r="CH6" s="21"/>
      <c r="CI6" s="21"/>
      <c r="CJ6" s="21"/>
      <c r="CK6" s="21"/>
      <c r="CL6" s="21"/>
      <c r="CM6" s="21"/>
      <c r="CN6" s="21"/>
      <c r="CO6" s="21"/>
      <c r="CP6" s="21"/>
      <c r="CQ6" s="79"/>
    </row>
    <row r="7" spans="1:95" ht="12.75" customHeight="1">
      <c r="A7" s="129"/>
      <c r="B7" s="129"/>
      <c r="C7" s="21"/>
      <c r="D7" s="129"/>
      <c r="E7" s="21"/>
      <c r="F7" s="21"/>
      <c r="G7" s="21"/>
      <c r="H7" s="21"/>
      <c r="I7" s="21"/>
      <c r="J7" s="21"/>
      <c r="K7" s="21"/>
      <c r="L7" s="21"/>
      <c r="M7" s="21"/>
      <c r="N7" s="21"/>
      <c r="O7" s="21"/>
      <c r="P7" s="21"/>
      <c r="Q7" s="21"/>
      <c r="R7" s="21"/>
      <c r="S7" s="79"/>
      <c r="T7" s="129"/>
      <c r="U7" s="129"/>
      <c r="V7" s="21"/>
      <c r="W7" s="129"/>
      <c r="X7" s="21"/>
      <c r="Y7" s="21"/>
      <c r="Z7" s="21"/>
      <c r="AA7" s="21"/>
      <c r="AB7" s="21"/>
      <c r="AC7" s="21"/>
      <c r="AD7" s="21"/>
      <c r="AE7" s="21"/>
      <c r="AF7" s="21"/>
      <c r="AG7" s="21"/>
      <c r="AH7" s="21"/>
      <c r="AI7" s="21"/>
      <c r="AJ7" s="21"/>
      <c r="AK7" s="21"/>
      <c r="AL7" s="79"/>
      <c r="AM7" s="129"/>
      <c r="AN7" s="129"/>
      <c r="AO7" s="21"/>
      <c r="AP7" s="129"/>
      <c r="AQ7" s="21"/>
      <c r="AR7" s="21"/>
      <c r="AS7" s="21"/>
      <c r="AT7" s="21"/>
      <c r="AU7" s="21"/>
      <c r="AV7" s="21"/>
      <c r="AW7" s="21"/>
      <c r="AX7" s="21"/>
      <c r="AY7" s="21"/>
      <c r="AZ7" s="21"/>
      <c r="BA7" s="21"/>
      <c r="BB7" s="21"/>
      <c r="BC7" s="21"/>
      <c r="BD7" s="21"/>
      <c r="BE7" s="79"/>
      <c r="BF7" s="129"/>
      <c r="BG7" s="129"/>
      <c r="BH7" s="21"/>
      <c r="BI7" s="129"/>
      <c r="BJ7" s="21"/>
      <c r="BK7" s="21"/>
      <c r="BL7" s="21"/>
      <c r="BM7" s="21"/>
      <c r="BN7" s="21"/>
      <c r="BO7" s="21"/>
      <c r="BP7" s="21"/>
      <c r="BQ7" s="21"/>
      <c r="BR7" s="21"/>
      <c r="BS7" s="21"/>
      <c r="BT7" s="21"/>
      <c r="BU7" s="21"/>
      <c r="BV7" s="21"/>
      <c r="BW7" s="21"/>
      <c r="BX7" s="79"/>
      <c r="BY7" s="20"/>
      <c r="BZ7" s="21"/>
      <c r="CA7" s="21"/>
      <c r="CB7" s="21"/>
      <c r="CC7" s="21"/>
      <c r="CD7" s="21"/>
      <c r="CE7" s="21"/>
      <c r="CF7" s="21"/>
      <c r="CG7" s="21"/>
      <c r="CH7" s="21"/>
      <c r="CI7" s="21"/>
      <c r="CJ7" s="21"/>
      <c r="CK7" s="21"/>
      <c r="CL7" s="21"/>
      <c r="CM7" s="21"/>
      <c r="CN7" s="21"/>
      <c r="CO7" s="21"/>
      <c r="CP7" s="21"/>
      <c r="CQ7" s="79"/>
    </row>
    <row r="8" spans="1:95" ht="12.75" customHeight="1">
      <c r="A8" s="129"/>
      <c r="B8" s="129"/>
      <c r="C8" s="21"/>
      <c r="D8" s="129"/>
      <c r="E8" s="21"/>
      <c r="F8" s="21"/>
      <c r="G8" s="21"/>
      <c r="H8" s="21"/>
      <c r="I8" s="21"/>
      <c r="J8" s="21"/>
      <c r="K8" s="21"/>
      <c r="L8" s="21"/>
      <c r="M8" s="21"/>
      <c r="N8" s="21"/>
      <c r="O8" s="21"/>
      <c r="P8" s="21"/>
      <c r="Q8" s="21"/>
      <c r="R8" s="21"/>
      <c r="S8" s="79"/>
      <c r="T8" s="129"/>
      <c r="U8" s="129"/>
      <c r="V8" s="21"/>
      <c r="W8" s="129"/>
      <c r="X8" s="21"/>
      <c r="Y8" s="21"/>
      <c r="Z8" s="21"/>
      <c r="AA8" s="21"/>
      <c r="AB8" s="21"/>
      <c r="AC8" s="21"/>
      <c r="AD8" s="21"/>
      <c r="AE8" s="21"/>
      <c r="AF8" s="21"/>
      <c r="AG8" s="21"/>
      <c r="AH8" s="21"/>
      <c r="AI8" s="21"/>
      <c r="AJ8" s="21"/>
      <c r="AK8" s="21"/>
      <c r="AL8" s="79"/>
      <c r="AM8" s="129"/>
      <c r="AN8" s="129"/>
      <c r="AO8" s="21"/>
      <c r="AP8" s="129"/>
      <c r="AQ8" s="21"/>
      <c r="AR8" s="21"/>
      <c r="AS8" s="21"/>
      <c r="AT8" s="21"/>
      <c r="AU8" s="21"/>
      <c r="AV8" s="21"/>
      <c r="AW8" s="21"/>
      <c r="AX8" s="21"/>
      <c r="AY8" s="21"/>
      <c r="AZ8" s="21"/>
      <c r="BA8" s="21"/>
      <c r="BB8" s="21"/>
      <c r="BC8" s="21"/>
      <c r="BD8" s="21"/>
      <c r="BE8" s="79"/>
      <c r="BF8" s="129"/>
      <c r="BG8" s="129"/>
      <c r="BH8" s="21"/>
      <c r="BI8" s="129"/>
      <c r="BJ8" s="21"/>
      <c r="BK8" s="21"/>
      <c r="BL8" s="21"/>
      <c r="BM8" s="21"/>
      <c r="BN8" s="21"/>
      <c r="BO8" s="21"/>
      <c r="BP8" s="21"/>
      <c r="BQ8" s="21"/>
      <c r="BR8" s="21"/>
      <c r="BS8" s="21"/>
      <c r="BT8" s="21"/>
      <c r="BU8" s="21"/>
      <c r="BV8" s="21"/>
      <c r="BW8" s="21"/>
      <c r="BX8" s="79"/>
      <c r="BY8" s="20"/>
      <c r="BZ8" s="21"/>
      <c r="CA8" s="21"/>
      <c r="CB8" s="21"/>
      <c r="CC8" s="21"/>
      <c r="CD8" s="21"/>
      <c r="CE8" s="21"/>
      <c r="CF8" s="21"/>
      <c r="CG8" s="21"/>
      <c r="CH8" s="21"/>
      <c r="CI8" s="21"/>
      <c r="CJ8" s="21"/>
      <c r="CK8" s="21"/>
      <c r="CL8" s="21"/>
      <c r="CM8" s="21"/>
      <c r="CN8" s="21"/>
      <c r="CO8" s="21"/>
      <c r="CP8" s="21"/>
      <c r="CQ8" s="79"/>
    </row>
    <row r="9" spans="1:95" ht="12.75" customHeight="1">
      <c r="A9" s="129"/>
      <c r="B9" s="129"/>
      <c r="C9" s="21"/>
      <c r="D9" s="129"/>
      <c r="E9" s="21"/>
      <c r="F9" s="21"/>
      <c r="G9" s="21"/>
      <c r="H9" s="21"/>
      <c r="I9" s="21"/>
      <c r="J9" s="21"/>
      <c r="K9" s="21"/>
      <c r="L9" s="21"/>
      <c r="M9" s="21"/>
      <c r="N9" s="21"/>
      <c r="O9" s="21"/>
      <c r="P9" s="21"/>
      <c r="Q9" s="21"/>
      <c r="R9" s="21"/>
      <c r="S9" s="79"/>
      <c r="T9" s="129"/>
      <c r="U9" s="129"/>
      <c r="V9" s="21"/>
      <c r="W9" s="129"/>
      <c r="X9" s="21"/>
      <c r="Y9" s="21"/>
      <c r="Z9" s="21"/>
      <c r="AA9" s="21"/>
      <c r="AB9" s="21"/>
      <c r="AC9" s="21"/>
      <c r="AD9" s="21"/>
      <c r="AE9" s="21"/>
      <c r="AF9" s="21"/>
      <c r="AG9" s="21"/>
      <c r="AH9" s="21"/>
      <c r="AI9" s="21"/>
      <c r="AJ9" s="21"/>
      <c r="AK9" s="21"/>
      <c r="AL9" s="79"/>
      <c r="AM9" s="129"/>
      <c r="AN9" s="129"/>
      <c r="AO9" s="21"/>
      <c r="AP9" s="129"/>
      <c r="AQ9" s="21"/>
      <c r="AR9" s="21"/>
      <c r="AS9" s="21"/>
      <c r="AT9" s="21"/>
      <c r="AU9" s="21"/>
      <c r="AV9" s="21"/>
      <c r="AW9" s="21"/>
      <c r="AX9" s="21"/>
      <c r="AY9" s="21"/>
      <c r="AZ9" s="21"/>
      <c r="BA9" s="21"/>
      <c r="BB9" s="21"/>
      <c r="BC9" s="21"/>
      <c r="BD9" s="21"/>
      <c r="BE9" s="79"/>
      <c r="BF9" s="129"/>
      <c r="BG9" s="129"/>
      <c r="BH9" s="21"/>
      <c r="BI9" s="129"/>
      <c r="BJ9" s="21"/>
      <c r="BK9" s="21"/>
      <c r="BL9" s="21"/>
      <c r="BM9" s="21"/>
      <c r="BN9" s="21"/>
      <c r="BO9" s="21"/>
      <c r="BP9" s="21"/>
      <c r="BQ9" s="21"/>
      <c r="BR9" s="21"/>
      <c r="BS9" s="21"/>
      <c r="BT9" s="21"/>
      <c r="BU9" s="21"/>
      <c r="BV9" s="21"/>
      <c r="BW9" s="21"/>
      <c r="BX9" s="79"/>
      <c r="BY9" s="20"/>
      <c r="BZ9" s="21"/>
      <c r="CA9" s="21"/>
      <c r="CB9" s="21"/>
      <c r="CC9" s="21"/>
      <c r="CD9" s="21"/>
      <c r="CE9" s="21"/>
      <c r="CF9" s="21"/>
      <c r="CG9" s="21"/>
      <c r="CH9" s="21"/>
      <c r="CI9" s="21"/>
      <c r="CJ9" s="21"/>
      <c r="CK9" s="21"/>
      <c r="CL9" s="21"/>
      <c r="CM9" s="21"/>
      <c r="CN9" s="21"/>
      <c r="CO9" s="21"/>
      <c r="CP9" s="21"/>
      <c r="CQ9" s="79"/>
    </row>
    <row r="10" spans="1:95" ht="12.75" customHeight="1">
      <c r="A10" s="129"/>
      <c r="B10" s="21"/>
      <c r="C10" s="21"/>
      <c r="D10" s="21"/>
      <c r="E10" s="21"/>
      <c r="F10" s="21"/>
      <c r="G10" s="21"/>
      <c r="H10" s="21"/>
      <c r="I10" s="21"/>
      <c r="J10" s="21"/>
      <c r="K10" s="21"/>
      <c r="L10" s="21"/>
      <c r="M10" s="21"/>
      <c r="N10" s="21"/>
      <c r="O10" s="21"/>
      <c r="P10" s="21"/>
      <c r="Q10" s="21"/>
      <c r="R10" s="21"/>
      <c r="S10" s="79"/>
      <c r="T10" s="129"/>
      <c r="U10" s="21"/>
      <c r="V10" s="21"/>
      <c r="W10" s="21"/>
      <c r="X10" s="21"/>
      <c r="Y10" s="21"/>
      <c r="Z10" s="21"/>
      <c r="AA10" s="21"/>
      <c r="AB10" s="21"/>
      <c r="AC10" s="21"/>
      <c r="AD10" s="21"/>
      <c r="AE10" s="21"/>
      <c r="AF10" s="21"/>
      <c r="AG10" s="21"/>
      <c r="AH10" s="21"/>
      <c r="AI10" s="21"/>
      <c r="AJ10" s="21"/>
      <c r="AK10" s="21"/>
      <c r="AL10" s="79"/>
      <c r="AM10" s="129"/>
      <c r="AN10" s="21"/>
      <c r="AO10" s="21"/>
      <c r="AP10" s="21"/>
      <c r="AQ10" s="21"/>
      <c r="AR10" s="21"/>
      <c r="AS10" s="21"/>
      <c r="AT10" s="21"/>
      <c r="AU10" s="21"/>
      <c r="AV10" s="21"/>
      <c r="AW10" s="21"/>
      <c r="AX10" s="21"/>
      <c r="AY10" s="21"/>
      <c r="AZ10" s="21"/>
      <c r="BA10" s="21"/>
      <c r="BB10" s="21"/>
      <c r="BC10" s="21"/>
      <c r="BD10" s="21"/>
      <c r="BE10" s="79"/>
      <c r="BF10" s="129"/>
      <c r="BG10" s="21"/>
      <c r="BH10" s="21"/>
      <c r="BI10" s="21"/>
      <c r="BJ10" s="21"/>
      <c r="BK10" s="21"/>
      <c r="BL10" s="21"/>
      <c r="BM10" s="21"/>
      <c r="BN10" s="21"/>
      <c r="BO10" s="21"/>
      <c r="BP10" s="21"/>
      <c r="BQ10" s="21"/>
      <c r="BR10" s="21"/>
      <c r="BS10" s="21"/>
      <c r="BT10" s="21"/>
      <c r="BU10" s="21"/>
      <c r="BV10" s="21"/>
      <c r="BW10" s="21"/>
      <c r="BX10" s="79"/>
      <c r="BY10" s="20"/>
      <c r="BZ10" s="21"/>
      <c r="CA10" s="21"/>
      <c r="CB10" s="21"/>
      <c r="CC10" s="21"/>
      <c r="CD10" s="21"/>
      <c r="CE10" s="21"/>
      <c r="CF10" s="21"/>
      <c r="CG10" s="21"/>
      <c r="CH10" s="21"/>
      <c r="CI10" s="21"/>
      <c r="CJ10" s="21"/>
      <c r="CK10" s="21"/>
      <c r="CL10" s="21"/>
      <c r="CM10" s="21"/>
      <c r="CN10" s="21"/>
      <c r="CO10" s="21"/>
      <c r="CP10" s="21"/>
      <c r="CQ10" s="79"/>
    </row>
    <row r="11" spans="1:95" ht="12.75" customHeight="1">
      <c r="A11" s="20"/>
      <c r="B11" s="21"/>
      <c r="C11" s="21"/>
      <c r="D11" s="21"/>
      <c r="E11" s="21"/>
      <c r="F11" s="21"/>
      <c r="G11" s="129" t="s">
        <v>377</v>
      </c>
      <c r="H11" s="21"/>
      <c r="I11" s="21"/>
      <c r="J11" s="21"/>
      <c r="K11" s="21"/>
      <c r="L11" s="21"/>
      <c r="M11" s="21"/>
      <c r="N11" s="21"/>
      <c r="O11" s="21"/>
      <c r="P11" s="21"/>
      <c r="Q11" s="21"/>
      <c r="R11" s="21"/>
      <c r="S11" s="79"/>
      <c r="T11" s="20"/>
      <c r="U11" s="21"/>
      <c r="V11" s="21"/>
      <c r="W11" s="21"/>
      <c r="X11" s="21"/>
      <c r="Y11" s="21"/>
      <c r="Z11" s="129" t="s">
        <v>377</v>
      </c>
      <c r="AA11" s="21"/>
      <c r="AB11" s="21"/>
      <c r="AC11" s="21"/>
      <c r="AD11" s="21"/>
      <c r="AE11" s="21"/>
      <c r="AF11" s="21"/>
      <c r="AG11" s="21"/>
      <c r="AH11" s="21"/>
      <c r="AI11" s="21"/>
      <c r="AJ11" s="21"/>
      <c r="AK11" s="21"/>
      <c r="AL11" s="79"/>
      <c r="AM11" s="20"/>
      <c r="AN11" s="21"/>
      <c r="AO11" s="21"/>
      <c r="AP11" s="21"/>
      <c r="AQ11" s="21"/>
      <c r="AR11" s="21"/>
      <c r="AS11" s="129" t="s">
        <v>377</v>
      </c>
      <c r="AT11" s="21"/>
      <c r="AU11" s="21"/>
      <c r="AV11" s="21"/>
      <c r="AW11" s="21"/>
      <c r="AX11" s="21"/>
      <c r="AY11" s="21"/>
      <c r="AZ11" s="21"/>
      <c r="BA11" s="21"/>
      <c r="BB11" s="21"/>
      <c r="BC11" s="21"/>
      <c r="BD11" s="21"/>
      <c r="BE11" s="79"/>
      <c r="BF11" s="20"/>
      <c r="BG11" s="21"/>
      <c r="BH11" s="21"/>
      <c r="BI11" s="21"/>
      <c r="BJ11" s="21"/>
      <c r="BK11" s="21"/>
      <c r="BL11" s="129" t="s">
        <v>377</v>
      </c>
      <c r="BM11" s="21"/>
      <c r="BN11" s="21"/>
      <c r="BO11" s="21"/>
      <c r="BP11" s="21"/>
      <c r="BQ11" s="21"/>
      <c r="BR11" s="21"/>
      <c r="BS11" s="21"/>
      <c r="BT11" s="21"/>
      <c r="BU11" s="21"/>
      <c r="BV11" s="21"/>
      <c r="BW11" s="21"/>
      <c r="BX11" s="79"/>
      <c r="BY11" s="20"/>
      <c r="BZ11" s="21"/>
      <c r="CA11" s="21"/>
      <c r="CB11" s="21"/>
      <c r="CC11" s="129"/>
      <c r="CD11" s="21"/>
      <c r="CE11" s="129" t="s">
        <v>377</v>
      </c>
      <c r="CF11" s="21"/>
      <c r="CG11" s="21"/>
      <c r="CH11" s="21"/>
      <c r="CI11" s="21"/>
      <c r="CJ11" s="21"/>
      <c r="CK11" s="21"/>
      <c r="CL11" s="21"/>
      <c r="CM11" s="21"/>
      <c r="CN11" s="21"/>
      <c r="CO11" s="21"/>
      <c r="CP11" s="21"/>
      <c r="CQ11" s="79"/>
    </row>
    <row r="12" spans="1:95" ht="12.75" customHeight="1">
      <c r="A12" s="20"/>
      <c r="B12" s="21"/>
      <c r="C12" s="21"/>
      <c r="D12" s="21"/>
      <c r="E12" s="21"/>
      <c r="F12" s="21"/>
      <c r="G12" s="21"/>
      <c r="H12" s="21"/>
      <c r="I12" s="21"/>
      <c r="J12" s="21"/>
      <c r="K12" s="21"/>
      <c r="L12" s="21"/>
      <c r="M12" s="21"/>
      <c r="N12" s="21"/>
      <c r="O12" s="21"/>
      <c r="P12" s="21"/>
      <c r="Q12" s="21"/>
      <c r="R12" s="21"/>
      <c r="S12" s="79"/>
      <c r="T12" s="20"/>
      <c r="U12" s="21"/>
      <c r="V12" s="21"/>
      <c r="W12" s="21"/>
      <c r="X12" s="21"/>
      <c r="Y12" s="21"/>
      <c r="Z12" s="21"/>
      <c r="AA12" s="21"/>
      <c r="AB12" s="21"/>
      <c r="AC12" s="21"/>
      <c r="AD12" s="21"/>
      <c r="AE12" s="21"/>
      <c r="AF12" s="21"/>
      <c r="AG12" s="21"/>
      <c r="AH12" s="21"/>
      <c r="AI12" s="21"/>
      <c r="AJ12" s="21"/>
      <c r="AK12" s="21"/>
      <c r="AL12" s="79"/>
      <c r="AM12" s="20"/>
      <c r="AN12" s="21"/>
      <c r="AO12" s="21"/>
      <c r="AP12" s="21"/>
      <c r="AQ12" s="21"/>
      <c r="AR12" s="21"/>
      <c r="AS12" s="21"/>
      <c r="AT12" s="21"/>
      <c r="AU12" s="21"/>
      <c r="AV12" s="21"/>
      <c r="AW12" s="21"/>
      <c r="AX12" s="21"/>
      <c r="AY12" s="21"/>
      <c r="AZ12" s="21"/>
      <c r="BA12" s="21"/>
      <c r="BB12" s="21"/>
      <c r="BC12" s="21"/>
      <c r="BD12" s="21"/>
      <c r="BE12" s="79"/>
      <c r="BF12" s="20"/>
      <c r="BG12" s="21"/>
      <c r="BH12" s="21"/>
      <c r="BI12" s="21"/>
      <c r="BJ12" s="21"/>
      <c r="BK12" s="21"/>
      <c r="BL12" s="21"/>
      <c r="BM12" s="21"/>
      <c r="BN12" s="21"/>
      <c r="BO12" s="21"/>
      <c r="BP12" s="21"/>
      <c r="BQ12" s="21"/>
      <c r="BR12" s="21"/>
      <c r="BS12" s="21"/>
      <c r="BT12" s="21"/>
      <c r="BU12" s="21"/>
      <c r="BV12" s="21"/>
      <c r="BW12" s="21"/>
      <c r="BX12" s="79"/>
      <c r="BY12" s="20"/>
      <c r="BZ12" s="21"/>
      <c r="CA12" s="21"/>
      <c r="CB12" s="21"/>
      <c r="CC12" s="21"/>
      <c r="CD12" s="21"/>
      <c r="CE12" s="21"/>
      <c r="CF12" s="21"/>
      <c r="CG12" s="21"/>
      <c r="CH12" s="21"/>
      <c r="CI12" s="21"/>
      <c r="CJ12" s="21"/>
      <c r="CK12" s="21"/>
      <c r="CL12" s="21"/>
      <c r="CM12" s="21"/>
      <c r="CN12" s="21"/>
      <c r="CO12" s="21"/>
      <c r="CP12" s="21"/>
      <c r="CQ12" s="79"/>
    </row>
    <row r="13" spans="1:95" ht="12.75" customHeight="1">
      <c r="A13" s="20"/>
      <c r="B13" s="21"/>
      <c r="C13" s="21"/>
      <c r="D13" s="21"/>
      <c r="E13" s="21"/>
      <c r="F13" s="21"/>
      <c r="G13" s="129" t="s">
        <v>378</v>
      </c>
      <c r="H13" s="21"/>
      <c r="I13" s="21"/>
      <c r="J13" s="21"/>
      <c r="K13" s="21"/>
      <c r="L13" s="21"/>
      <c r="M13" s="21"/>
      <c r="N13" s="21"/>
      <c r="O13" s="21"/>
      <c r="P13" s="21"/>
      <c r="Q13" s="21"/>
      <c r="R13" s="21"/>
      <c r="S13" s="79"/>
      <c r="T13" s="20"/>
      <c r="U13" s="21"/>
      <c r="V13" s="21"/>
      <c r="W13" s="21"/>
      <c r="X13" s="21"/>
      <c r="Y13" s="21"/>
      <c r="Z13" s="129" t="s">
        <v>378</v>
      </c>
      <c r="AA13" s="21"/>
      <c r="AB13" s="21"/>
      <c r="AC13" s="21"/>
      <c r="AD13" s="21"/>
      <c r="AE13" s="21"/>
      <c r="AF13" s="21"/>
      <c r="AG13" s="21"/>
      <c r="AH13" s="21"/>
      <c r="AI13" s="21"/>
      <c r="AJ13" s="21"/>
      <c r="AK13" s="21"/>
      <c r="AL13" s="79"/>
      <c r="AM13" s="20"/>
      <c r="AN13" s="21"/>
      <c r="AO13" s="21"/>
      <c r="AP13" s="21"/>
      <c r="AQ13" s="21"/>
      <c r="AR13" s="21"/>
      <c r="AS13" s="129" t="s">
        <v>378</v>
      </c>
      <c r="AT13" s="21"/>
      <c r="AU13" s="21"/>
      <c r="AV13" s="21"/>
      <c r="AW13" s="21"/>
      <c r="AX13" s="21"/>
      <c r="AY13" s="21"/>
      <c r="AZ13" s="21"/>
      <c r="BA13" s="21"/>
      <c r="BB13" s="21"/>
      <c r="BC13" s="21"/>
      <c r="BD13" s="21"/>
      <c r="BE13" s="79"/>
      <c r="BF13" s="20"/>
      <c r="BG13" s="21"/>
      <c r="BH13" s="21"/>
      <c r="BI13" s="21"/>
      <c r="BJ13" s="21"/>
      <c r="BK13" s="21"/>
      <c r="BL13" s="129" t="s">
        <v>378</v>
      </c>
      <c r="BM13" s="21"/>
      <c r="BN13" s="21"/>
      <c r="BO13" s="21"/>
      <c r="BP13" s="21"/>
      <c r="BQ13" s="21"/>
      <c r="BR13" s="21"/>
      <c r="BS13" s="21"/>
      <c r="BT13" s="21"/>
      <c r="BU13" s="21"/>
      <c r="BV13" s="21"/>
      <c r="BW13" s="21"/>
      <c r="BX13" s="79"/>
      <c r="BY13" s="20"/>
      <c r="BZ13" s="21"/>
      <c r="CA13" s="21"/>
      <c r="CB13" s="21"/>
      <c r="CC13" s="21"/>
      <c r="CD13" s="21"/>
      <c r="CE13" s="129" t="s">
        <v>378</v>
      </c>
      <c r="CF13" s="21"/>
      <c r="CG13" s="21"/>
      <c r="CH13" s="21"/>
      <c r="CI13" s="21"/>
      <c r="CJ13" s="21"/>
      <c r="CK13" s="21"/>
      <c r="CL13" s="21"/>
      <c r="CM13" s="21"/>
      <c r="CN13" s="21"/>
      <c r="CO13" s="21"/>
      <c r="CP13" s="21"/>
      <c r="CQ13" s="79"/>
    </row>
    <row r="14" spans="1:95" ht="12.75" customHeight="1">
      <c r="A14" s="20"/>
      <c r="B14" s="21"/>
      <c r="C14" s="21"/>
      <c r="D14" s="21"/>
      <c r="E14" s="21"/>
      <c r="F14" s="21"/>
      <c r="G14" s="129"/>
      <c r="H14" s="21"/>
      <c r="I14" s="21"/>
      <c r="J14" s="21"/>
      <c r="K14" s="21"/>
      <c r="L14" s="21"/>
      <c r="M14" s="21"/>
      <c r="N14" s="21"/>
      <c r="O14" s="21"/>
      <c r="P14" s="21"/>
      <c r="Q14" s="21"/>
      <c r="R14" s="21"/>
      <c r="S14" s="79"/>
      <c r="T14" s="20"/>
      <c r="U14" s="21"/>
      <c r="V14" s="21"/>
      <c r="W14" s="21"/>
      <c r="X14" s="21"/>
      <c r="Y14" s="21"/>
      <c r="Z14" s="129"/>
      <c r="AA14" s="21"/>
      <c r="AB14" s="21"/>
      <c r="AC14" s="21"/>
      <c r="AD14" s="21"/>
      <c r="AE14" s="21"/>
      <c r="AF14" s="21"/>
      <c r="AG14" s="21"/>
      <c r="AH14" s="21"/>
      <c r="AI14" s="21"/>
      <c r="AJ14" s="21"/>
      <c r="AK14" s="21"/>
      <c r="AL14" s="79"/>
      <c r="AM14" s="20"/>
      <c r="AN14" s="21"/>
      <c r="AO14" s="21"/>
      <c r="AP14" s="21"/>
      <c r="AQ14" s="21"/>
      <c r="AR14" s="21"/>
      <c r="AS14" s="129"/>
      <c r="AT14" s="21"/>
      <c r="AU14" s="21"/>
      <c r="AV14" s="21"/>
      <c r="AW14" s="21"/>
      <c r="AX14" s="21"/>
      <c r="AY14" s="21"/>
      <c r="AZ14" s="21"/>
      <c r="BA14" s="21"/>
      <c r="BB14" s="21"/>
      <c r="BC14" s="21"/>
      <c r="BD14" s="21"/>
      <c r="BE14" s="79"/>
      <c r="BF14" s="20"/>
      <c r="BG14" s="21"/>
      <c r="BH14" s="21"/>
      <c r="BI14" s="21"/>
      <c r="BJ14" s="21"/>
      <c r="BK14" s="21"/>
      <c r="BL14" s="129"/>
      <c r="BM14" s="21"/>
      <c r="BN14" s="21"/>
      <c r="BO14" s="21"/>
      <c r="BP14" s="21"/>
      <c r="BQ14" s="21"/>
      <c r="BR14" s="21"/>
      <c r="BS14" s="21"/>
      <c r="BT14" s="21"/>
      <c r="BU14" s="21"/>
      <c r="BV14" s="21"/>
      <c r="BW14" s="21"/>
      <c r="BX14" s="79"/>
      <c r="BY14" s="20"/>
      <c r="BZ14" s="21"/>
      <c r="CA14" s="21"/>
      <c r="CB14" s="21"/>
      <c r="CC14" s="21"/>
      <c r="CD14" s="21"/>
      <c r="CE14" s="21"/>
      <c r="CF14" s="21"/>
      <c r="CG14" s="21"/>
      <c r="CH14" s="21"/>
      <c r="CI14" s="21"/>
      <c r="CJ14" s="21"/>
      <c r="CK14" s="21"/>
      <c r="CL14" s="21"/>
      <c r="CM14" s="21"/>
      <c r="CN14" s="21"/>
      <c r="CO14" s="21"/>
      <c r="CP14" s="21"/>
      <c r="CQ14" s="79"/>
    </row>
    <row r="15" spans="1:95" ht="12.75" customHeight="1">
      <c r="A15" s="20"/>
      <c r="B15" s="21"/>
      <c r="C15" s="21"/>
      <c r="D15" s="21"/>
      <c r="E15" s="21"/>
      <c r="F15" s="21"/>
      <c r="G15" s="21"/>
      <c r="H15" s="21"/>
      <c r="I15" s="21"/>
      <c r="J15" s="21"/>
      <c r="K15" s="21"/>
      <c r="L15" s="21"/>
      <c r="M15" s="21"/>
      <c r="N15" s="21"/>
      <c r="O15" s="21"/>
      <c r="P15" s="21"/>
      <c r="Q15" s="21"/>
      <c r="R15" s="21"/>
      <c r="S15" s="79"/>
      <c r="T15" s="20"/>
      <c r="U15" s="21"/>
      <c r="V15" s="21"/>
      <c r="W15" s="21"/>
      <c r="X15" s="21"/>
      <c r="Y15" s="21"/>
      <c r="Z15" s="21"/>
      <c r="AA15" s="21"/>
      <c r="AB15" s="21"/>
      <c r="AC15" s="21"/>
      <c r="AD15" s="21"/>
      <c r="AE15" s="21"/>
      <c r="AF15" s="21"/>
      <c r="AG15" s="21"/>
      <c r="AH15" s="21"/>
      <c r="AI15" s="21"/>
      <c r="AJ15" s="21"/>
      <c r="AK15" s="21"/>
      <c r="AL15" s="79"/>
      <c r="AM15" s="20"/>
      <c r="AN15" s="21"/>
      <c r="AO15" s="21"/>
      <c r="AP15" s="21"/>
      <c r="AQ15" s="21"/>
      <c r="AR15" s="21"/>
      <c r="AS15" s="21"/>
      <c r="AT15" s="21"/>
      <c r="AU15" s="21"/>
      <c r="AV15" s="21"/>
      <c r="AW15" s="21"/>
      <c r="AX15" s="21"/>
      <c r="AY15" s="21"/>
      <c r="AZ15" s="21"/>
      <c r="BA15" s="21"/>
      <c r="BB15" s="21"/>
      <c r="BC15" s="21"/>
      <c r="BD15" s="21"/>
      <c r="BE15" s="79"/>
      <c r="BF15" s="20"/>
      <c r="BG15" s="21"/>
      <c r="BH15" s="21"/>
      <c r="BI15" s="21"/>
      <c r="BJ15" s="21"/>
      <c r="BK15" s="21"/>
      <c r="BL15" s="21"/>
      <c r="BM15" s="21"/>
      <c r="BN15" s="21"/>
      <c r="BO15" s="21"/>
      <c r="BP15" s="21"/>
      <c r="BQ15" s="21"/>
      <c r="BR15" s="21"/>
      <c r="BS15" s="21"/>
      <c r="BT15" s="21"/>
      <c r="BU15" s="21"/>
      <c r="BV15" s="21"/>
      <c r="BW15" s="21"/>
      <c r="BX15" s="79"/>
      <c r="BY15" s="20"/>
      <c r="BZ15" s="21"/>
      <c r="CA15" s="21"/>
      <c r="CB15" s="21"/>
      <c r="CC15" s="21"/>
      <c r="CD15" s="21"/>
      <c r="CE15" s="21"/>
      <c r="CF15" s="21"/>
      <c r="CG15" s="21"/>
      <c r="CH15" s="21"/>
      <c r="CI15" s="21"/>
      <c r="CJ15" s="21"/>
      <c r="CK15" s="21"/>
      <c r="CL15" s="21"/>
      <c r="CM15" s="21"/>
      <c r="CN15" s="21"/>
      <c r="CO15" s="21"/>
      <c r="CP15" s="21"/>
      <c r="CQ15" s="79"/>
    </row>
    <row r="16" spans="1:95" ht="12.75" customHeight="1">
      <c r="A16" s="20"/>
      <c r="B16" s="21"/>
      <c r="C16" s="21"/>
      <c r="D16" s="21"/>
      <c r="E16" s="21"/>
      <c r="F16" s="21"/>
      <c r="G16" s="21"/>
      <c r="H16" s="21"/>
      <c r="I16" s="21"/>
      <c r="J16" s="21"/>
      <c r="K16" s="21"/>
      <c r="L16" s="21"/>
      <c r="M16" s="21"/>
      <c r="N16" s="21"/>
      <c r="O16" s="21"/>
      <c r="P16" s="21"/>
      <c r="Q16" s="21"/>
      <c r="R16" s="21"/>
      <c r="S16" s="79"/>
      <c r="T16" s="20"/>
      <c r="U16" s="21"/>
      <c r="V16" s="21"/>
      <c r="W16" s="21"/>
      <c r="X16" s="21"/>
      <c r="Y16" s="21"/>
      <c r="Z16" s="21"/>
      <c r="AA16" s="21"/>
      <c r="AB16" s="21"/>
      <c r="AC16" s="21"/>
      <c r="AD16" s="21"/>
      <c r="AE16" s="21"/>
      <c r="AF16" s="21"/>
      <c r="AG16" s="21"/>
      <c r="AH16" s="21"/>
      <c r="AI16" s="21"/>
      <c r="AJ16" s="21"/>
      <c r="AK16" s="21"/>
      <c r="AL16" s="79"/>
      <c r="AM16" s="20"/>
      <c r="AN16" s="21"/>
      <c r="AO16" s="21"/>
      <c r="AP16" s="21"/>
      <c r="AQ16" s="21"/>
      <c r="AR16" s="21"/>
      <c r="AS16" s="21"/>
      <c r="AT16" s="21"/>
      <c r="AU16" s="21"/>
      <c r="AV16" s="21"/>
      <c r="AW16" s="21"/>
      <c r="AX16" s="21"/>
      <c r="AY16" s="21"/>
      <c r="AZ16" s="21"/>
      <c r="BA16" s="21"/>
      <c r="BB16" s="21"/>
      <c r="BC16" s="21"/>
      <c r="BD16" s="21"/>
      <c r="BE16" s="79"/>
      <c r="BF16" s="20"/>
      <c r="BG16" s="21"/>
      <c r="BH16" s="21"/>
      <c r="BI16" s="21"/>
      <c r="BJ16" s="21"/>
      <c r="BK16" s="21"/>
      <c r="BL16" s="21"/>
      <c r="BM16" s="21"/>
      <c r="BN16" s="21"/>
      <c r="BO16" s="21"/>
      <c r="BP16" s="21"/>
      <c r="BQ16" s="21"/>
      <c r="BR16" s="21"/>
      <c r="BS16" s="21"/>
      <c r="BT16" s="21"/>
      <c r="BU16" s="21"/>
      <c r="BV16" s="21"/>
      <c r="BW16" s="21"/>
      <c r="BX16" s="79"/>
      <c r="BY16" s="20"/>
      <c r="BZ16" s="21"/>
      <c r="CA16" s="21"/>
      <c r="CB16" s="21"/>
      <c r="CC16" s="21"/>
      <c r="CD16" s="21"/>
      <c r="CE16" s="21"/>
      <c r="CF16" s="21"/>
      <c r="CG16" s="21"/>
      <c r="CH16" s="21"/>
      <c r="CI16" s="21"/>
      <c r="CJ16" s="21"/>
      <c r="CK16" s="21"/>
      <c r="CL16" s="21"/>
      <c r="CM16" s="21"/>
      <c r="CN16" s="21"/>
      <c r="CO16" s="21"/>
      <c r="CP16" s="21"/>
      <c r="CQ16" s="79"/>
    </row>
    <row r="17" spans="1:95" ht="12.75" customHeight="1">
      <c r="A17" s="20"/>
      <c r="B17" s="21"/>
      <c r="C17" s="21"/>
      <c r="D17" s="21"/>
      <c r="E17" s="21"/>
      <c r="F17" s="21"/>
      <c r="G17" s="21"/>
      <c r="H17" s="21"/>
      <c r="I17" s="21"/>
      <c r="J17" s="21"/>
      <c r="K17" s="21"/>
      <c r="L17" s="21"/>
      <c r="M17" s="21"/>
      <c r="N17" s="21"/>
      <c r="O17" s="21"/>
      <c r="P17" s="21"/>
      <c r="Q17" s="21"/>
      <c r="R17" s="21"/>
      <c r="S17" s="79"/>
      <c r="T17" s="20"/>
      <c r="U17" s="21"/>
      <c r="V17" s="21"/>
      <c r="W17" s="21"/>
      <c r="X17" s="21"/>
      <c r="Y17" s="21"/>
      <c r="Z17" s="21"/>
      <c r="AA17" s="21"/>
      <c r="AB17" s="21"/>
      <c r="AC17" s="21"/>
      <c r="AD17" s="21"/>
      <c r="AE17" s="21"/>
      <c r="AF17" s="21"/>
      <c r="AG17" s="21"/>
      <c r="AH17" s="21"/>
      <c r="AI17" s="21"/>
      <c r="AJ17" s="21"/>
      <c r="AK17" s="21"/>
      <c r="AL17" s="79"/>
      <c r="AM17" s="20"/>
      <c r="AN17" s="21"/>
      <c r="AO17" s="21"/>
      <c r="AP17" s="21"/>
      <c r="AQ17" s="21"/>
      <c r="AR17" s="21"/>
      <c r="AS17" s="21"/>
      <c r="AT17" s="21"/>
      <c r="AU17" s="21"/>
      <c r="AV17" s="21"/>
      <c r="AW17" s="21"/>
      <c r="AX17" s="21"/>
      <c r="AY17" s="21"/>
      <c r="AZ17" s="21"/>
      <c r="BA17" s="21"/>
      <c r="BB17" s="21"/>
      <c r="BC17" s="21"/>
      <c r="BD17" s="21"/>
      <c r="BE17" s="79"/>
      <c r="BF17" s="20"/>
      <c r="BG17" s="21"/>
      <c r="BH17" s="21"/>
      <c r="BI17" s="21"/>
      <c r="BJ17" s="21"/>
      <c r="BK17" s="21"/>
      <c r="BL17" s="21"/>
      <c r="BM17" s="21"/>
      <c r="BN17" s="21"/>
      <c r="BO17" s="21"/>
      <c r="BP17" s="21"/>
      <c r="BQ17" s="21"/>
      <c r="BR17" s="21"/>
      <c r="BS17" s="21"/>
      <c r="BT17" s="21"/>
      <c r="BU17" s="21"/>
      <c r="BV17" s="21"/>
      <c r="BW17" s="21"/>
      <c r="BX17" s="79"/>
      <c r="BY17" s="20"/>
      <c r="BZ17" s="21"/>
      <c r="CA17" s="21"/>
      <c r="CB17" s="21"/>
      <c r="CC17" s="21"/>
      <c r="CD17" s="21"/>
      <c r="CE17" s="21"/>
      <c r="CF17" s="21"/>
      <c r="CG17" s="21"/>
      <c r="CH17" s="21"/>
      <c r="CI17" s="21"/>
      <c r="CJ17" s="21"/>
      <c r="CK17" s="21"/>
      <c r="CL17" s="21"/>
      <c r="CM17" s="21"/>
      <c r="CN17" s="21"/>
      <c r="CO17" s="21"/>
      <c r="CP17" s="21"/>
      <c r="CQ17" s="79"/>
    </row>
    <row r="18" spans="1:95" ht="12.75" customHeight="1">
      <c r="A18" s="28"/>
      <c r="B18" s="29"/>
      <c r="C18" s="29"/>
      <c r="D18" s="29"/>
      <c r="E18" s="29"/>
      <c r="F18" s="29"/>
      <c r="G18" s="29"/>
      <c r="H18" s="29"/>
      <c r="I18" s="29"/>
      <c r="J18" s="29"/>
      <c r="K18" s="29"/>
      <c r="L18" s="29"/>
      <c r="M18" s="29"/>
      <c r="N18" s="29"/>
      <c r="O18" s="29"/>
      <c r="P18" s="29"/>
      <c r="Q18" s="29"/>
      <c r="R18" s="29"/>
      <c r="S18" s="135"/>
      <c r="T18" s="28"/>
      <c r="U18" s="29"/>
      <c r="V18" s="29"/>
      <c r="W18" s="29"/>
      <c r="X18" s="29"/>
      <c r="Y18" s="29"/>
      <c r="Z18" s="29"/>
      <c r="AA18" s="29"/>
      <c r="AB18" s="29"/>
      <c r="AC18" s="29"/>
      <c r="AD18" s="29"/>
      <c r="AE18" s="29"/>
      <c r="AF18" s="29"/>
      <c r="AG18" s="29"/>
      <c r="AH18" s="29"/>
      <c r="AI18" s="29"/>
      <c r="AJ18" s="29"/>
      <c r="AK18" s="29"/>
      <c r="AL18" s="135"/>
      <c r="AM18" s="28"/>
      <c r="AN18" s="29"/>
      <c r="AO18" s="29"/>
      <c r="AP18" s="29"/>
      <c r="AQ18" s="29"/>
      <c r="AR18" s="29"/>
      <c r="AS18" s="29"/>
      <c r="AT18" s="29"/>
      <c r="AU18" s="29"/>
      <c r="AV18" s="29"/>
      <c r="AW18" s="29"/>
      <c r="AX18" s="29"/>
      <c r="AY18" s="29"/>
      <c r="AZ18" s="29"/>
      <c r="BA18" s="29"/>
      <c r="BB18" s="29"/>
      <c r="BC18" s="29"/>
      <c r="BD18" s="29"/>
      <c r="BE18" s="135"/>
      <c r="BF18" s="28"/>
      <c r="BG18" s="29"/>
      <c r="BH18" s="29"/>
      <c r="BI18" s="29"/>
      <c r="BJ18" s="29"/>
      <c r="BK18" s="29"/>
      <c r="BL18" s="29"/>
      <c r="BM18" s="29"/>
      <c r="BN18" s="29"/>
      <c r="BO18" s="29"/>
      <c r="BP18" s="29"/>
      <c r="BQ18" s="29"/>
      <c r="BR18" s="29"/>
      <c r="BS18" s="29"/>
      <c r="BT18" s="29"/>
      <c r="BU18" s="29"/>
      <c r="BV18" s="29"/>
      <c r="BW18" s="29"/>
      <c r="BX18" s="135"/>
      <c r="BY18" s="28"/>
      <c r="BZ18" s="29"/>
      <c r="CA18" s="29"/>
      <c r="CB18" s="29"/>
      <c r="CC18" s="29"/>
      <c r="CD18" s="29"/>
      <c r="CE18" s="29"/>
      <c r="CF18" s="29"/>
      <c r="CG18" s="29"/>
      <c r="CH18" s="29"/>
      <c r="CI18" s="29"/>
      <c r="CJ18" s="29"/>
      <c r="CK18" s="29"/>
      <c r="CL18" s="29"/>
      <c r="CM18" s="29"/>
      <c r="CN18" s="29"/>
      <c r="CO18" s="29"/>
      <c r="CP18" s="29"/>
      <c r="CQ18" s="135"/>
    </row>
    <row r="19" spans="1:95" ht="12.75" customHeight="1">
      <c r="A19" s="133" t="s">
        <v>380</v>
      </c>
      <c r="B19" s="134"/>
      <c r="C19" s="134"/>
      <c r="D19" s="134"/>
      <c r="E19" s="134"/>
      <c r="F19" s="134"/>
      <c r="G19" s="134"/>
      <c r="H19" s="134"/>
      <c r="I19" s="134"/>
      <c r="J19" s="134"/>
      <c r="K19" s="134"/>
      <c r="L19" s="134"/>
      <c r="M19" s="134"/>
      <c r="N19" s="134"/>
      <c r="O19" s="134"/>
      <c r="P19" s="134"/>
      <c r="Q19" s="134"/>
      <c r="R19" s="134"/>
      <c r="S19" s="136"/>
      <c r="T19" s="133" t="s">
        <v>380</v>
      </c>
      <c r="U19" s="134"/>
      <c r="V19" s="134"/>
      <c r="W19" s="134"/>
      <c r="X19" s="134"/>
      <c r="Y19" s="134"/>
      <c r="Z19" s="134"/>
      <c r="AA19" s="134"/>
      <c r="AB19" s="134"/>
      <c r="AC19" s="134"/>
      <c r="AD19" s="134"/>
      <c r="AE19" s="134"/>
      <c r="AF19" s="134"/>
      <c r="AG19" s="134"/>
      <c r="AH19" s="134"/>
      <c r="AI19" s="134"/>
      <c r="AJ19" s="134"/>
      <c r="AK19" s="134"/>
      <c r="AL19" s="136"/>
      <c r="AM19" s="133" t="s">
        <v>380</v>
      </c>
      <c r="AN19" s="134"/>
      <c r="AO19" s="134"/>
      <c r="AP19" s="134"/>
      <c r="AQ19" s="134"/>
      <c r="AR19" s="134"/>
      <c r="AS19" s="134"/>
      <c r="AT19" s="134"/>
      <c r="AU19" s="134"/>
      <c r="AV19" s="134"/>
      <c r="AW19" s="134"/>
      <c r="AX19" s="134"/>
      <c r="AY19" s="134"/>
      <c r="AZ19" s="134"/>
      <c r="BA19" s="134"/>
      <c r="BB19" s="134"/>
      <c r="BC19" s="134"/>
      <c r="BD19" s="134"/>
      <c r="BE19" s="136"/>
      <c r="BF19" s="133" t="s">
        <v>380</v>
      </c>
      <c r="BG19" s="134"/>
      <c r="BH19" s="134"/>
      <c r="BI19" s="134"/>
      <c r="BJ19" s="134"/>
      <c r="BK19" s="134"/>
      <c r="BL19" s="134"/>
      <c r="BM19" s="134"/>
      <c r="BN19" s="134"/>
      <c r="BO19" s="134"/>
      <c r="BP19" s="134"/>
      <c r="BQ19" s="134"/>
      <c r="BR19" s="134"/>
      <c r="BS19" s="134"/>
      <c r="BT19" s="134"/>
      <c r="BU19" s="134"/>
      <c r="BV19" s="134"/>
      <c r="BW19" s="134"/>
      <c r="BX19" s="136"/>
      <c r="BY19" s="133" t="s">
        <v>381</v>
      </c>
      <c r="BZ19" s="6"/>
      <c r="CA19" s="6"/>
      <c r="CB19" s="6"/>
      <c r="CC19" s="6"/>
      <c r="CD19" s="6"/>
      <c r="CE19" s="6"/>
      <c r="CF19" s="6"/>
      <c r="CG19" s="6"/>
      <c r="CH19" s="6"/>
      <c r="CI19" s="6"/>
      <c r="CJ19" s="6"/>
      <c r="CK19" s="6"/>
      <c r="CL19" s="6"/>
      <c r="CM19" s="6"/>
      <c r="CN19" s="6"/>
      <c r="CO19" s="6"/>
      <c r="CP19" s="6"/>
      <c r="CQ19" s="24"/>
    </row>
    <row r="20" spans="1:95" ht="12.75" customHeight="1">
      <c r="A20" s="137"/>
      <c r="B20" s="134"/>
      <c r="C20" s="134"/>
      <c r="D20" s="134"/>
      <c r="E20" s="134"/>
      <c r="F20" s="134"/>
      <c r="G20" s="134"/>
      <c r="H20" s="134"/>
      <c r="I20" s="134"/>
      <c r="J20" s="134"/>
      <c r="K20" s="134"/>
      <c r="L20" s="134"/>
      <c r="M20" s="134"/>
      <c r="N20" s="134"/>
      <c r="O20" s="134"/>
      <c r="P20" s="134"/>
      <c r="Q20" s="134"/>
      <c r="R20" s="134"/>
      <c r="S20" s="136"/>
      <c r="T20" s="137"/>
      <c r="U20" s="134"/>
      <c r="V20" s="134"/>
      <c r="W20" s="134"/>
      <c r="X20" s="134"/>
      <c r="Y20" s="134"/>
      <c r="Z20" s="134"/>
      <c r="AA20" s="134"/>
      <c r="AB20" s="134"/>
      <c r="AC20" s="134"/>
      <c r="AD20" s="134"/>
      <c r="AE20" s="134"/>
      <c r="AF20" s="134"/>
      <c r="AG20" s="134"/>
      <c r="AH20" s="134"/>
      <c r="AI20" s="134"/>
      <c r="AJ20" s="134"/>
      <c r="AK20" s="134"/>
      <c r="AL20" s="136"/>
      <c r="AM20" s="137"/>
      <c r="AN20" s="134"/>
      <c r="AO20" s="134"/>
      <c r="AP20" s="134"/>
      <c r="AQ20" s="134"/>
      <c r="AR20" s="134"/>
      <c r="AS20" s="134"/>
      <c r="AT20" s="134"/>
      <c r="AU20" s="134"/>
      <c r="AV20" s="134"/>
      <c r="AW20" s="134"/>
      <c r="AX20" s="134"/>
      <c r="AY20" s="134"/>
      <c r="AZ20" s="134"/>
      <c r="BA20" s="134"/>
      <c r="BB20" s="134"/>
      <c r="BC20" s="134"/>
      <c r="BD20" s="134"/>
      <c r="BE20" s="136"/>
      <c r="BF20" s="137"/>
      <c r="BG20" s="134"/>
      <c r="BH20" s="134"/>
      <c r="BI20" s="134"/>
      <c r="BJ20" s="134"/>
      <c r="BK20" s="134"/>
      <c r="BL20" s="134"/>
      <c r="BM20" s="134"/>
      <c r="BN20" s="134"/>
      <c r="BO20" s="134"/>
      <c r="BP20" s="134"/>
      <c r="BQ20" s="134"/>
      <c r="BR20" s="134"/>
      <c r="BS20" s="134"/>
      <c r="BT20" s="134"/>
      <c r="BU20" s="134"/>
      <c r="BV20" s="134"/>
      <c r="BW20" s="134"/>
      <c r="BX20" s="136"/>
      <c r="BY20" s="23"/>
      <c r="BZ20" s="6"/>
      <c r="CA20" s="6"/>
      <c r="CB20" s="6"/>
      <c r="CC20" s="6"/>
      <c r="CD20" s="6"/>
      <c r="CE20" s="6"/>
      <c r="CF20" s="6"/>
      <c r="CG20" s="6"/>
      <c r="CH20" s="6"/>
      <c r="CI20" s="6"/>
      <c r="CJ20" s="6"/>
      <c r="CK20" s="6"/>
      <c r="CL20" s="6"/>
      <c r="CM20" s="6"/>
      <c r="CN20" s="6"/>
      <c r="CO20" s="6"/>
      <c r="CP20" s="6"/>
      <c r="CQ20" s="24"/>
    </row>
    <row r="21" spans="1:95" ht="12.75" customHeight="1">
      <c r="A21" s="18"/>
      <c r="B21" s="19"/>
      <c r="C21" s="19"/>
      <c r="D21" s="19"/>
      <c r="E21" s="19"/>
      <c r="F21" s="19"/>
      <c r="G21" s="19"/>
      <c r="H21" s="19"/>
      <c r="I21" s="19"/>
      <c r="J21" s="19"/>
      <c r="K21" s="19"/>
      <c r="L21" s="19"/>
      <c r="M21" s="19"/>
      <c r="N21" s="19"/>
      <c r="O21" s="19"/>
      <c r="P21" s="19"/>
      <c r="Q21" s="19"/>
      <c r="R21" s="19"/>
      <c r="S21" s="77"/>
      <c r="T21" s="18"/>
      <c r="U21" s="19"/>
      <c r="V21" s="19"/>
      <c r="W21" s="19"/>
      <c r="X21" s="19"/>
      <c r="Y21" s="19"/>
      <c r="Z21" s="19"/>
      <c r="AA21" s="19"/>
      <c r="AB21" s="19"/>
      <c r="AC21" s="19"/>
      <c r="AD21" s="19"/>
      <c r="AE21" s="19"/>
      <c r="AF21" s="19"/>
      <c r="AG21" s="19"/>
      <c r="AH21" s="19"/>
      <c r="AI21" s="19"/>
      <c r="AJ21" s="19"/>
      <c r="AK21" s="19"/>
      <c r="AL21" s="77"/>
      <c r="AM21" s="18"/>
      <c r="AN21" s="19"/>
      <c r="AO21" s="19"/>
      <c r="AP21" s="19"/>
      <c r="AQ21" s="19"/>
      <c r="AR21" s="19"/>
      <c r="AS21" s="19"/>
      <c r="AT21" s="19"/>
      <c r="AU21" s="19"/>
      <c r="AV21" s="19"/>
      <c r="AW21" s="19"/>
      <c r="AX21" s="19"/>
      <c r="AY21" s="19"/>
      <c r="AZ21" s="19"/>
      <c r="BA21" s="19"/>
      <c r="BB21" s="19"/>
      <c r="BC21" s="19"/>
      <c r="BD21" s="19"/>
      <c r="BE21" s="77"/>
      <c r="BF21" s="18"/>
      <c r="BG21" s="19"/>
      <c r="BH21" s="19"/>
      <c r="BI21" s="19"/>
      <c r="BJ21" s="19"/>
      <c r="BK21" s="19"/>
      <c r="BL21" s="19"/>
      <c r="BM21" s="19"/>
      <c r="BN21" s="19"/>
      <c r="BO21" s="19"/>
      <c r="BP21" s="19"/>
      <c r="BQ21" s="19"/>
      <c r="BR21" s="19"/>
      <c r="BS21" s="19"/>
      <c r="BT21" s="19"/>
      <c r="BU21" s="19"/>
      <c r="BV21" s="19"/>
      <c r="BW21" s="19"/>
      <c r="BX21" s="77"/>
      <c r="BY21" s="18"/>
      <c r="BZ21" s="19"/>
      <c r="CA21" s="19"/>
      <c r="CB21" s="19"/>
      <c r="CC21" s="19"/>
      <c r="CD21" s="19"/>
      <c r="CE21" s="19"/>
      <c r="CF21" s="19"/>
      <c r="CG21" s="19"/>
      <c r="CH21" s="19"/>
      <c r="CI21" s="19"/>
      <c r="CJ21" s="19"/>
      <c r="CK21" s="19"/>
      <c r="CL21" s="19"/>
      <c r="CM21" s="19"/>
      <c r="CN21" s="19"/>
      <c r="CO21" s="19"/>
      <c r="CP21" s="19"/>
      <c r="CQ21" s="77"/>
    </row>
    <row r="22" spans="1:95" ht="12.75" customHeight="1">
      <c r="A22" s="20"/>
      <c r="B22" s="21"/>
      <c r="C22" s="21"/>
      <c r="D22" s="21"/>
      <c r="E22" s="21"/>
      <c r="F22" s="21"/>
      <c r="G22" s="21"/>
      <c r="H22" s="21"/>
      <c r="I22" s="21"/>
      <c r="J22" s="21"/>
      <c r="K22" s="21"/>
      <c r="L22" s="21"/>
      <c r="M22" s="21"/>
      <c r="N22" s="21"/>
      <c r="O22" s="21"/>
      <c r="P22" s="21"/>
      <c r="Q22" s="21"/>
      <c r="R22" s="21"/>
      <c r="S22" s="79"/>
      <c r="T22" s="20"/>
      <c r="U22" s="21"/>
      <c r="V22" s="21"/>
      <c r="W22" s="21"/>
      <c r="X22" s="21"/>
      <c r="Y22" s="21"/>
      <c r="Z22" s="21"/>
      <c r="AA22" s="21"/>
      <c r="AB22" s="21"/>
      <c r="AC22" s="21"/>
      <c r="AD22" s="21"/>
      <c r="AE22" s="21"/>
      <c r="AF22" s="21"/>
      <c r="AG22" s="21"/>
      <c r="AH22" s="21"/>
      <c r="AI22" s="21"/>
      <c r="AJ22" s="21"/>
      <c r="AK22" s="21"/>
      <c r="AL22" s="79"/>
      <c r="AM22" s="20"/>
      <c r="AN22" s="21"/>
      <c r="AO22" s="21"/>
      <c r="AP22" s="21"/>
      <c r="AQ22" s="21"/>
      <c r="AR22" s="21"/>
      <c r="AS22" s="21"/>
      <c r="AT22" s="21"/>
      <c r="AU22" s="21"/>
      <c r="AV22" s="21"/>
      <c r="AW22" s="21"/>
      <c r="AX22" s="21"/>
      <c r="AY22" s="21"/>
      <c r="AZ22" s="21"/>
      <c r="BA22" s="21"/>
      <c r="BB22" s="21"/>
      <c r="BC22" s="21"/>
      <c r="BD22" s="21"/>
      <c r="BE22" s="79"/>
      <c r="BF22" s="20"/>
      <c r="BG22" s="21"/>
      <c r="BH22" s="21"/>
      <c r="BI22" s="21"/>
      <c r="BJ22" s="21"/>
      <c r="BK22" s="21"/>
      <c r="BL22" s="21"/>
      <c r="BM22" s="21"/>
      <c r="BN22" s="21"/>
      <c r="BO22" s="21"/>
      <c r="BP22" s="21"/>
      <c r="BQ22" s="21"/>
      <c r="BR22" s="21"/>
      <c r="BS22" s="21"/>
      <c r="BT22" s="21"/>
      <c r="BU22" s="21"/>
      <c r="BV22" s="21"/>
      <c r="BW22" s="21"/>
      <c r="BX22" s="79"/>
      <c r="BY22" s="20"/>
      <c r="BZ22" s="21"/>
      <c r="CA22" s="21"/>
      <c r="CB22" s="21"/>
      <c r="CC22" s="21"/>
      <c r="CD22" s="21"/>
      <c r="CE22" s="21"/>
      <c r="CF22" s="21"/>
      <c r="CG22" s="21"/>
      <c r="CH22" s="21"/>
      <c r="CI22" s="21"/>
      <c r="CJ22" s="21"/>
      <c r="CK22" s="21"/>
      <c r="CL22" s="21"/>
      <c r="CM22" s="21"/>
      <c r="CN22" s="21"/>
      <c r="CO22" s="21"/>
      <c r="CP22" s="21"/>
      <c r="CQ22" s="79"/>
    </row>
    <row r="23" spans="1:95" ht="12.75" customHeight="1">
      <c r="A23" s="20"/>
      <c r="B23" s="21"/>
      <c r="C23" s="21"/>
      <c r="D23" s="21"/>
      <c r="E23" s="21"/>
      <c r="F23" s="21"/>
      <c r="G23" s="21"/>
      <c r="H23" s="21"/>
      <c r="I23" s="21"/>
      <c r="J23" s="21"/>
      <c r="K23" s="21"/>
      <c r="L23" s="21"/>
      <c r="M23" s="21"/>
      <c r="N23" s="21"/>
      <c r="O23" s="21"/>
      <c r="P23" s="21"/>
      <c r="Q23" s="21"/>
      <c r="R23" s="21"/>
      <c r="S23" s="79"/>
      <c r="T23" s="20"/>
      <c r="U23" s="21"/>
      <c r="V23" s="21"/>
      <c r="W23" s="21"/>
      <c r="X23" s="21"/>
      <c r="Y23" s="21"/>
      <c r="Z23" s="21"/>
      <c r="AA23" s="21"/>
      <c r="AB23" s="21"/>
      <c r="AC23" s="21"/>
      <c r="AD23" s="21"/>
      <c r="AE23" s="21"/>
      <c r="AF23" s="21"/>
      <c r="AG23" s="21"/>
      <c r="AH23" s="21"/>
      <c r="AI23" s="21"/>
      <c r="AJ23" s="21"/>
      <c r="AK23" s="21"/>
      <c r="AL23" s="79"/>
      <c r="AM23" s="20"/>
      <c r="AN23" s="21"/>
      <c r="AO23" s="21"/>
      <c r="AP23" s="21"/>
      <c r="AQ23" s="21"/>
      <c r="AR23" s="21"/>
      <c r="AS23" s="21"/>
      <c r="AT23" s="21"/>
      <c r="AU23" s="21"/>
      <c r="AV23" s="21"/>
      <c r="AW23" s="21"/>
      <c r="AX23" s="21"/>
      <c r="AY23" s="21"/>
      <c r="AZ23" s="21"/>
      <c r="BA23" s="21"/>
      <c r="BB23" s="21"/>
      <c r="BC23" s="21"/>
      <c r="BD23" s="21"/>
      <c r="BE23" s="79"/>
      <c r="BF23" s="20"/>
      <c r="BG23" s="21"/>
      <c r="BH23" s="21"/>
      <c r="BI23" s="21"/>
      <c r="BJ23" s="21"/>
      <c r="BK23" s="21"/>
      <c r="BL23" s="21"/>
      <c r="BM23" s="21"/>
      <c r="BN23" s="21"/>
      <c r="BO23" s="21"/>
      <c r="BP23" s="21"/>
      <c r="BQ23" s="21"/>
      <c r="BR23" s="21"/>
      <c r="BS23" s="21"/>
      <c r="BT23" s="21"/>
      <c r="BU23" s="21"/>
      <c r="BV23" s="21"/>
      <c r="BW23" s="21"/>
      <c r="BX23" s="79"/>
      <c r="BY23" s="20"/>
      <c r="BZ23" s="21"/>
      <c r="CA23" s="21"/>
      <c r="CB23" s="21"/>
      <c r="CC23" s="21"/>
      <c r="CD23" s="21"/>
      <c r="CE23" s="21"/>
      <c r="CF23" s="21"/>
      <c r="CG23" s="21"/>
      <c r="CH23" s="21"/>
      <c r="CI23" s="21"/>
      <c r="CJ23" s="21"/>
      <c r="CK23" s="21"/>
      <c r="CL23" s="21"/>
      <c r="CM23" s="21"/>
      <c r="CN23" s="21"/>
      <c r="CO23" s="21"/>
      <c r="CP23" s="21"/>
      <c r="CQ23" s="79"/>
    </row>
    <row r="24" spans="1:95" ht="12.75" customHeight="1">
      <c r="A24" s="20"/>
      <c r="B24" s="21"/>
      <c r="C24" s="21"/>
      <c r="D24" s="21"/>
      <c r="E24" s="21"/>
      <c r="F24" s="21"/>
      <c r="G24" s="21"/>
      <c r="H24" s="21"/>
      <c r="I24" s="21"/>
      <c r="J24" s="21"/>
      <c r="K24" s="21"/>
      <c r="L24" s="21"/>
      <c r="M24" s="21"/>
      <c r="N24" s="21"/>
      <c r="O24" s="21"/>
      <c r="P24" s="21"/>
      <c r="Q24" s="21"/>
      <c r="R24" s="21"/>
      <c r="S24" s="79"/>
      <c r="T24" s="20"/>
      <c r="U24" s="21"/>
      <c r="V24" s="21"/>
      <c r="W24" s="21"/>
      <c r="X24" s="21"/>
      <c r="Y24" s="21"/>
      <c r="Z24" s="21"/>
      <c r="AA24" s="21"/>
      <c r="AB24" s="21"/>
      <c r="AC24" s="21"/>
      <c r="AD24" s="21"/>
      <c r="AE24" s="21"/>
      <c r="AF24" s="21"/>
      <c r="AG24" s="21"/>
      <c r="AH24" s="21"/>
      <c r="AI24" s="21"/>
      <c r="AJ24" s="21"/>
      <c r="AK24" s="21"/>
      <c r="AL24" s="79"/>
      <c r="AM24" s="20"/>
      <c r="AN24" s="21"/>
      <c r="AO24" s="21"/>
      <c r="AP24" s="21"/>
      <c r="AQ24" s="21"/>
      <c r="AR24" s="21"/>
      <c r="AS24" s="21"/>
      <c r="AT24" s="21"/>
      <c r="AU24" s="21"/>
      <c r="AV24" s="21"/>
      <c r="AW24" s="21"/>
      <c r="AX24" s="21"/>
      <c r="AY24" s="21"/>
      <c r="AZ24" s="21"/>
      <c r="BA24" s="21"/>
      <c r="BB24" s="21"/>
      <c r="BC24" s="21"/>
      <c r="BD24" s="21"/>
      <c r="BE24" s="79"/>
      <c r="BF24" s="20"/>
      <c r="BG24" s="21"/>
      <c r="BH24" s="21"/>
      <c r="BI24" s="21"/>
      <c r="BJ24" s="21"/>
      <c r="BK24" s="21"/>
      <c r="BL24" s="21"/>
      <c r="BM24" s="21"/>
      <c r="BN24" s="21"/>
      <c r="BO24" s="21"/>
      <c r="BP24" s="21"/>
      <c r="BQ24" s="21"/>
      <c r="BR24" s="21"/>
      <c r="BS24" s="21"/>
      <c r="BT24" s="21"/>
      <c r="BU24" s="21"/>
      <c r="BV24" s="21"/>
      <c r="BW24" s="21"/>
      <c r="BX24" s="79"/>
      <c r="BY24" s="20"/>
      <c r="BZ24" s="21"/>
      <c r="CA24" s="21"/>
      <c r="CB24" s="21"/>
      <c r="CC24" s="21"/>
      <c r="CD24" s="21"/>
      <c r="CE24" s="21"/>
      <c r="CF24" s="21"/>
      <c r="CG24" s="21"/>
      <c r="CH24" s="21"/>
      <c r="CI24" s="21"/>
      <c r="CJ24" s="21"/>
      <c r="CK24" s="21"/>
      <c r="CL24" s="21"/>
      <c r="CM24" s="21"/>
      <c r="CN24" s="21"/>
      <c r="CO24" s="21"/>
      <c r="CP24" s="21"/>
      <c r="CQ24" s="79"/>
    </row>
    <row r="25" spans="1:95" ht="12.75" customHeight="1">
      <c r="A25" s="20"/>
      <c r="B25" s="21"/>
      <c r="C25" s="21"/>
      <c r="D25" s="21"/>
      <c r="E25" s="21"/>
      <c r="F25" s="21"/>
      <c r="G25" s="21"/>
      <c r="H25" s="21"/>
      <c r="I25" s="21"/>
      <c r="J25" s="21"/>
      <c r="K25" s="21"/>
      <c r="L25" s="21"/>
      <c r="M25" s="21"/>
      <c r="N25" s="21"/>
      <c r="O25" s="21"/>
      <c r="P25" s="21"/>
      <c r="Q25" s="21"/>
      <c r="R25" s="21"/>
      <c r="S25" s="79"/>
      <c r="T25" s="20"/>
      <c r="U25" s="21"/>
      <c r="V25" s="21"/>
      <c r="W25" s="21"/>
      <c r="X25" s="21"/>
      <c r="Y25" s="21"/>
      <c r="Z25" s="21"/>
      <c r="AA25" s="21"/>
      <c r="AB25" s="21"/>
      <c r="AC25" s="21"/>
      <c r="AD25" s="21"/>
      <c r="AE25" s="21"/>
      <c r="AF25" s="21"/>
      <c r="AG25" s="21"/>
      <c r="AH25" s="21"/>
      <c r="AI25" s="21"/>
      <c r="AJ25" s="21"/>
      <c r="AK25" s="21"/>
      <c r="AL25" s="79"/>
      <c r="AM25" s="20"/>
      <c r="AN25" s="21"/>
      <c r="AO25" s="21"/>
      <c r="AP25" s="21"/>
      <c r="AQ25" s="21"/>
      <c r="AR25" s="21"/>
      <c r="AS25" s="21"/>
      <c r="AT25" s="21"/>
      <c r="AU25" s="21"/>
      <c r="AV25" s="21"/>
      <c r="AW25" s="21"/>
      <c r="AX25" s="21"/>
      <c r="AY25" s="21"/>
      <c r="AZ25" s="21"/>
      <c r="BA25" s="21"/>
      <c r="BB25" s="21"/>
      <c r="BC25" s="21"/>
      <c r="BD25" s="21"/>
      <c r="BE25" s="79"/>
      <c r="BF25" s="20"/>
      <c r="BG25" s="21"/>
      <c r="BH25" s="21"/>
      <c r="BI25" s="21"/>
      <c r="BJ25" s="21"/>
      <c r="BK25" s="21"/>
      <c r="BL25" s="21"/>
      <c r="BM25" s="21"/>
      <c r="BN25" s="21"/>
      <c r="BO25" s="21"/>
      <c r="BP25" s="21"/>
      <c r="BQ25" s="21"/>
      <c r="BR25" s="21"/>
      <c r="BS25" s="21"/>
      <c r="BT25" s="21"/>
      <c r="BU25" s="21"/>
      <c r="BV25" s="21"/>
      <c r="BW25" s="21"/>
      <c r="BX25" s="79"/>
      <c r="BY25" s="20"/>
      <c r="BZ25" s="21"/>
      <c r="CA25" s="21"/>
      <c r="CB25" s="21"/>
      <c r="CC25" s="21"/>
      <c r="CD25" s="21"/>
      <c r="CE25" s="21"/>
      <c r="CF25" s="21"/>
      <c r="CG25" s="21"/>
      <c r="CH25" s="21"/>
      <c r="CI25" s="21"/>
      <c r="CJ25" s="21"/>
      <c r="CK25" s="21"/>
      <c r="CL25" s="21"/>
      <c r="CM25" s="21"/>
      <c r="CN25" s="21"/>
      <c r="CO25" s="21"/>
      <c r="CP25" s="21"/>
      <c r="CQ25" s="79"/>
    </row>
    <row r="26" spans="1:95" ht="12.75" customHeight="1">
      <c r="A26" s="20"/>
      <c r="B26" s="21"/>
      <c r="C26" s="21"/>
      <c r="D26" s="21"/>
      <c r="E26" s="21"/>
      <c r="F26" s="21"/>
      <c r="G26" s="21"/>
      <c r="H26" s="21"/>
      <c r="I26" s="21"/>
      <c r="J26" s="21"/>
      <c r="K26" s="21"/>
      <c r="L26" s="21"/>
      <c r="M26" s="21"/>
      <c r="N26" s="21"/>
      <c r="O26" s="21"/>
      <c r="P26" s="21"/>
      <c r="Q26" s="21"/>
      <c r="R26" s="21"/>
      <c r="S26" s="79"/>
      <c r="T26" s="20"/>
      <c r="U26" s="21"/>
      <c r="V26" s="21"/>
      <c r="W26" s="21"/>
      <c r="X26" s="21"/>
      <c r="Y26" s="21"/>
      <c r="Z26" s="21"/>
      <c r="AA26" s="21"/>
      <c r="AB26" s="21"/>
      <c r="AC26" s="21"/>
      <c r="AD26" s="21"/>
      <c r="AE26" s="21"/>
      <c r="AF26" s="21"/>
      <c r="AG26" s="21"/>
      <c r="AH26" s="21"/>
      <c r="AI26" s="21"/>
      <c r="AJ26" s="21"/>
      <c r="AK26" s="21"/>
      <c r="AL26" s="79"/>
      <c r="AM26" s="20"/>
      <c r="AN26" s="21"/>
      <c r="AO26" s="21"/>
      <c r="AP26" s="21"/>
      <c r="AQ26" s="21"/>
      <c r="AR26" s="21"/>
      <c r="AS26" s="21"/>
      <c r="AT26" s="21"/>
      <c r="AU26" s="21"/>
      <c r="AV26" s="21"/>
      <c r="AW26" s="21"/>
      <c r="AX26" s="21"/>
      <c r="AY26" s="21"/>
      <c r="AZ26" s="21"/>
      <c r="BA26" s="21"/>
      <c r="BB26" s="21"/>
      <c r="BC26" s="21"/>
      <c r="BD26" s="21"/>
      <c r="BE26" s="79"/>
      <c r="BF26" s="20"/>
      <c r="BG26" s="21"/>
      <c r="BH26" s="21"/>
      <c r="BI26" s="21"/>
      <c r="BJ26" s="21"/>
      <c r="BK26" s="21"/>
      <c r="BL26" s="21"/>
      <c r="BM26" s="21"/>
      <c r="BN26" s="21"/>
      <c r="BO26" s="21"/>
      <c r="BP26" s="21"/>
      <c r="BQ26" s="21"/>
      <c r="BR26" s="21"/>
      <c r="BS26" s="21"/>
      <c r="BT26" s="21"/>
      <c r="BU26" s="21"/>
      <c r="BV26" s="21"/>
      <c r="BW26" s="21"/>
      <c r="BX26" s="79"/>
      <c r="BY26" s="20"/>
      <c r="BZ26" s="21"/>
      <c r="CA26" s="21"/>
      <c r="CB26" s="21"/>
      <c r="CC26" s="21"/>
      <c r="CD26" s="21"/>
      <c r="CE26" s="21"/>
      <c r="CF26" s="21"/>
      <c r="CG26" s="21"/>
      <c r="CH26" s="21"/>
      <c r="CI26" s="21"/>
      <c r="CJ26" s="21"/>
      <c r="CK26" s="21"/>
      <c r="CL26" s="21"/>
      <c r="CM26" s="21"/>
      <c r="CN26" s="21"/>
      <c r="CO26" s="21"/>
      <c r="CP26" s="21"/>
      <c r="CQ26" s="79"/>
    </row>
    <row r="27" spans="1:95" ht="12.75" customHeight="1">
      <c r="A27" s="20"/>
      <c r="B27" s="21"/>
      <c r="C27" s="21"/>
      <c r="D27" s="21"/>
      <c r="E27" s="21"/>
      <c r="F27" s="21"/>
      <c r="G27" s="21"/>
      <c r="H27" s="21"/>
      <c r="I27" s="21"/>
      <c r="J27" s="21"/>
      <c r="K27" s="21"/>
      <c r="L27" s="21"/>
      <c r="M27" s="21"/>
      <c r="N27" s="21"/>
      <c r="O27" s="21"/>
      <c r="P27" s="21"/>
      <c r="Q27" s="21"/>
      <c r="R27" s="21"/>
      <c r="S27" s="79"/>
      <c r="T27" s="20"/>
      <c r="U27" s="21"/>
      <c r="V27" s="21"/>
      <c r="W27" s="21"/>
      <c r="X27" s="21"/>
      <c r="Y27" s="21"/>
      <c r="Z27" s="21"/>
      <c r="AA27" s="21"/>
      <c r="AB27" s="21"/>
      <c r="AC27" s="21"/>
      <c r="AD27" s="21"/>
      <c r="AE27" s="21"/>
      <c r="AF27" s="21"/>
      <c r="AG27" s="21"/>
      <c r="AH27" s="21"/>
      <c r="AI27" s="21"/>
      <c r="AJ27" s="21"/>
      <c r="AK27" s="21"/>
      <c r="AL27" s="79"/>
      <c r="AM27" s="20"/>
      <c r="AN27" s="21"/>
      <c r="AO27" s="21"/>
      <c r="AP27" s="21"/>
      <c r="AQ27" s="21"/>
      <c r="AR27" s="21"/>
      <c r="AS27" s="21"/>
      <c r="AT27" s="21"/>
      <c r="AU27" s="21"/>
      <c r="AV27" s="21"/>
      <c r="AW27" s="21"/>
      <c r="AX27" s="21"/>
      <c r="AY27" s="21"/>
      <c r="AZ27" s="21"/>
      <c r="BA27" s="21"/>
      <c r="BB27" s="21"/>
      <c r="BC27" s="21"/>
      <c r="BD27" s="21"/>
      <c r="BE27" s="79"/>
      <c r="BF27" s="20"/>
      <c r="BG27" s="21"/>
      <c r="BH27" s="21"/>
      <c r="BI27" s="21"/>
      <c r="BJ27" s="21"/>
      <c r="BK27" s="21"/>
      <c r="BL27" s="21"/>
      <c r="BM27" s="21"/>
      <c r="BN27" s="21"/>
      <c r="BO27" s="21"/>
      <c r="BP27" s="21"/>
      <c r="BQ27" s="21"/>
      <c r="BR27" s="21"/>
      <c r="BS27" s="21"/>
      <c r="BT27" s="21"/>
      <c r="BU27" s="21"/>
      <c r="BV27" s="21"/>
      <c r="BW27" s="21"/>
      <c r="BX27" s="79"/>
      <c r="BY27" s="20"/>
      <c r="BZ27" s="21"/>
      <c r="CA27" s="21"/>
      <c r="CB27" s="21"/>
      <c r="CC27" s="21"/>
      <c r="CD27" s="21"/>
      <c r="CE27" s="21"/>
      <c r="CF27" s="21"/>
      <c r="CG27" s="21"/>
      <c r="CH27" s="21"/>
      <c r="CI27" s="21"/>
      <c r="CJ27" s="21"/>
      <c r="CK27" s="21"/>
      <c r="CL27" s="21"/>
      <c r="CM27" s="21"/>
      <c r="CN27" s="21"/>
      <c r="CO27" s="21"/>
      <c r="CP27" s="21"/>
      <c r="CQ27" s="79"/>
    </row>
    <row r="28" spans="1:95" ht="12.75" customHeight="1">
      <c r="A28" s="20"/>
      <c r="B28" s="21"/>
      <c r="C28" s="21"/>
      <c r="D28" s="21"/>
      <c r="E28" s="21"/>
      <c r="F28" s="21"/>
      <c r="G28" s="21"/>
      <c r="H28" s="21"/>
      <c r="I28" s="21"/>
      <c r="J28" s="21"/>
      <c r="K28" s="21"/>
      <c r="L28" s="21"/>
      <c r="M28" s="21"/>
      <c r="N28" s="21"/>
      <c r="O28" s="21"/>
      <c r="P28" s="21"/>
      <c r="Q28" s="21"/>
      <c r="R28" s="21"/>
      <c r="S28" s="79"/>
      <c r="T28" s="20"/>
      <c r="U28" s="21"/>
      <c r="V28" s="21"/>
      <c r="W28" s="21"/>
      <c r="X28" s="21"/>
      <c r="Y28" s="21"/>
      <c r="Z28" s="21"/>
      <c r="AA28" s="21"/>
      <c r="AB28" s="21"/>
      <c r="AC28" s="21"/>
      <c r="AD28" s="21"/>
      <c r="AE28" s="21"/>
      <c r="AF28" s="21"/>
      <c r="AG28" s="21"/>
      <c r="AH28" s="21"/>
      <c r="AI28" s="21"/>
      <c r="AJ28" s="21"/>
      <c r="AK28" s="21"/>
      <c r="AL28" s="79"/>
      <c r="AM28" s="20"/>
      <c r="AN28" s="21"/>
      <c r="AO28" s="21"/>
      <c r="AP28" s="21"/>
      <c r="AQ28" s="21"/>
      <c r="AR28" s="21"/>
      <c r="AS28" s="21"/>
      <c r="AT28" s="21"/>
      <c r="AU28" s="21"/>
      <c r="AV28" s="21"/>
      <c r="AW28" s="21"/>
      <c r="AX28" s="21"/>
      <c r="AY28" s="21"/>
      <c r="AZ28" s="21"/>
      <c r="BA28" s="21"/>
      <c r="BB28" s="21"/>
      <c r="BC28" s="21"/>
      <c r="BD28" s="21"/>
      <c r="BE28" s="79"/>
      <c r="BF28" s="20"/>
      <c r="BG28" s="21"/>
      <c r="BH28" s="21"/>
      <c r="BI28" s="21"/>
      <c r="BJ28" s="21"/>
      <c r="BK28" s="21"/>
      <c r="BL28" s="21"/>
      <c r="BM28" s="21"/>
      <c r="BN28" s="21"/>
      <c r="BO28" s="21"/>
      <c r="BP28" s="21"/>
      <c r="BQ28" s="21"/>
      <c r="BR28" s="21"/>
      <c r="BS28" s="21"/>
      <c r="BT28" s="21"/>
      <c r="BU28" s="21"/>
      <c r="BV28" s="21"/>
      <c r="BW28" s="21"/>
      <c r="BX28" s="79"/>
      <c r="BY28" s="20"/>
      <c r="BZ28" s="21"/>
      <c r="CA28" s="21"/>
      <c r="CB28" s="21"/>
      <c r="CC28" s="21"/>
      <c r="CD28" s="21"/>
      <c r="CE28" s="21"/>
      <c r="CF28" s="21"/>
      <c r="CG28" s="21"/>
      <c r="CH28" s="21"/>
      <c r="CI28" s="21"/>
      <c r="CJ28" s="21"/>
      <c r="CK28" s="21"/>
      <c r="CL28" s="21"/>
      <c r="CM28" s="21"/>
      <c r="CN28" s="21"/>
      <c r="CO28" s="21"/>
      <c r="CP28" s="21"/>
      <c r="CQ28" s="79"/>
    </row>
    <row r="29" spans="1:95" ht="12.75" customHeight="1">
      <c r="A29" s="20"/>
      <c r="B29" s="21"/>
      <c r="C29" s="21"/>
      <c r="D29" s="21"/>
      <c r="E29" s="21"/>
      <c r="F29" s="21"/>
      <c r="G29" s="21"/>
      <c r="H29" s="21"/>
      <c r="I29" s="21"/>
      <c r="J29" s="21"/>
      <c r="K29" s="21"/>
      <c r="L29" s="21"/>
      <c r="M29" s="21"/>
      <c r="N29" s="21"/>
      <c r="O29" s="21"/>
      <c r="P29" s="21"/>
      <c r="Q29" s="21"/>
      <c r="R29" s="21"/>
      <c r="S29" s="79"/>
      <c r="T29" s="20"/>
      <c r="U29" s="21"/>
      <c r="V29" s="21"/>
      <c r="W29" s="21"/>
      <c r="X29" s="21"/>
      <c r="Y29" s="21"/>
      <c r="Z29" s="21"/>
      <c r="AA29" s="21"/>
      <c r="AB29" s="21"/>
      <c r="AC29" s="21"/>
      <c r="AD29" s="21"/>
      <c r="AE29" s="21"/>
      <c r="AF29" s="21"/>
      <c r="AG29" s="21"/>
      <c r="AH29" s="21"/>
      <c r="AI29" s="21"/>
      <c r="AJ29" s="21"/>
      <c r="AK29" s="21"/>
      <c r="AL29" s="79"/>
      <c r="AM29" s="20"/>
      <c r="AN29" s="21"/>
      <c r="AO29" s="21"/>
      <c r="AP29" s="21"/>
      <c r="AQ29" s="21"/>
      <c r="AR29" s="21"/>
      <c r="AS29" s="21"/>
      <c r="AT29" s="21"/>
      <c r="AU29" s="21"/>
      <c r="AV29" s="21"/>
      <c r="AW29" s="21"/>
      <c r="AX29" s="21"/>
      <c r="AY29" s="21"/>
      <c r="AZ29" s="21"/>
      <c r="BA29" s="21"/>
      <c r="BB29" s="21"/>
      <c r="BC29" s="21"/>
      <c r="BD29" s="21"/>
      <c r="BE29" s="79"/>
      <c r="BF29" s="20"/>
      <c r="BG29" s="21"/>
      <c r="BH29" s="21"/>
      <c r="BI29" s="21"/>
      <c r="BJ29" s="21"/>
      <c r="BK29" s="21"/>
      <c r="BL29" s="21"/>
      <c r="BM29" s="21"/>
      <c r="BN29" s="21"/>
      <c r="BO29" s="21"/>
      <c r="BP29" s="21"/>
      <c r="BQ29" s="21"/>
      <c r="BR29" s="21"/>
      <c r="BS29" s="21"/>
      <c r="BT29" s="21"/>
      <c r="BU29" s="21"/>
      <c r="BV29" s="21"/>
      <c r="BW29" s="21"/>
      <c r="BX29" s="79"/>
      <c r="BY29" s="20"/>
      <c r="BZ29" s="21"/>
      <c r="CA29" s="21"/>
      <c r="CB29" s="21"/>
      <c r="CC29" s="21"/>
      <c r="CD29" s="21"/>
      <c r="CE29" s="21"/>
      <c r="CF29" s="21"/>
      <c r="CG29" s="21"/>
      <c r="CH29" s="21"/>
      <c r="CI29" s="21"/>
      <c r="CJ29" s="21"/>
      <c r="CK29" s="21"/>
      <c r="CL29" s="21"/>
      <c r="CM29" s="21"/>
      <c r="CN29" s="21"/>
      <c r="CO29" s="21"/>
      <c r="CP29" s="21"/>
      <c r="CQ29" s="79"/>
    </row>
    <row r="30" spans="1:95" ht="12.75" customHeight="1">
      <c r="A30" s="20"/>
      <c r="B30" s="21"/>
      <c r="C30" s="21"/>
      <c r="D30" s="21"/>
      <c r="E30" s="21"/>
      <c r="F30" s="21"/>
      <c r="G30" s="21"/>
      <c r="H30" s="21"/>
      <c r="I30" s="21"/>
      <c r="J30" s="21"/>
      <c r="K30" s="21"/>
      <c r="L30" s="21"/>
      <c r="M30" s="21"/>
      <c r="N30" s="21"/>
      <c r="O30" s="21"/>
      <c r="P30" s="21"/>
      <c r="Q30" s="21"/>
      <c r="R30" s="21"/>
      <c r="S30" s="79"/>
      <c r="T30" s="20"/>
      <c r="U30" s="21"/>
      <c r="V30" s="21"/>
      <c r="W30" s="21"/>
      <c r="X30" s="21"/>
      <c r="Y30" s="21"/>
      <c r="Z30" s="21"/>
      <c r="AA30" s="21"/>
      <c r="AB30" s="21"/>
      <c r="AC30" s="21"/>
      <c r="AD30" s="21"/>
      <c r="AE30" s="21"/>
      <c r="AF30" s="21"/>
      <c r="AG30" s="21"/>
      <c r="AH30" s="21"/>
      <c r="AI30" s="21"/>
      <c r="AJ30" s="21"/>
      <c r="AK30" s="21"/>
      <c r="AL30" s="79"/>
      <c r="AM30" s="20"/>
      <c r="AN30" s="21"/>
      <c r="AO30" s="21"/>
      <c r="AP30" s="21"/>
      <c r="AQ30" s="21"/>
      <c r="AR30" s="21"/>
      <c r="AS30" s="21"/>
      <c r="AT30" s="21"/>
      <c r="AU30" s="21"/>
      <c r="AV30" s="21"/>
      <c r="AW30" s="21"/>
      <c r="AX30" s="21"/>
      <c r="AY30" s="21"/>
      <c r="AZ30" s="21"/>
      <c r="BA30" s="21"/>
      <c r="BB30" s="21"/>
      <c r="BC30" s="21"/>
      <c r="BD30" s="21"/>
      <c r="BE30" s="79"/>
      <c r="BF30" s="20"/>
      <c r="BG30" s="21"/>
      <c r="BH30" s="21"/>
      <c r="BI30" s="21"/>
      <c r="BJ30" s="21"/>
      <c r="BK30" s="21"/>
      <c r="BL30" s="21"/>
      <c r="BM30" s="21"/>
      <c r="BN30" s="21"/>
      <c r="BO30" s="21"/>
      <c r="BP30" s="21"/>
      <c r="BQ30" s="21"/>
      <c r="BR30" s="21"/>
      <c r="BS30" s="21"/>
      <c r="BT30" s="21"/>
      <c r="BU30" s="21"/>
      <c r="BV30" s="21"/>
      <c r="BW30" s="21"/>
      <c r="BX30" s="79"/>
      <c r="BY30" s="20"/>
      <c r="BZ30" s="21"/>
      <c r="CA30" s="21"/>
      <c r="CB30" s="21"/>
      <c r="CC30" s="21"/>
      <c r="CD30" s="21"/>
      <c r="CE30" s="21"/>
      <c r="CF30" s="21"/>
      <c r="CG30" s="21"/>
      <c r="CH30" s="21"/>
      <c r="CI30" s="21"/>
      <c r="CJ30" s="21"/>
      <c r="CK30" s="21"/>
      <c r="CL30" s="21"/>
      <c r="CM30" s="21"/>
      <c r="CN30" s="21"/>
      <c r="CO30" s="21"/>
      <c r="CP30" s="21"/>
      <c r="CQ30" s="79"/>
    </row>
    <row r="31" spans="1:95" ht="12.75" customHeight="1">
      <c r="A31" s="20"/>
      <c r="B31" s="21"/>
      <c r="C31" s="21"/>
      <c r="D31" s="21"/>
      <c r="E31" s="21"/>
      <c r="F31" s="21"/>
      <c r="G31" s="21"/>
      <c r="H31" s="21"/>
      <c r="I31" s="21"/>
      <c r="J31" s="21"/>
      <c r="K31" s="21"/>
      <c r="L31" s="21"/>
      <c r="M31" s="21"/>
      <c r="N31" s="21"/>
      <c r="O31" s="21"/>
      <c r="P31" s="21"/>
      <c r="Q31" s="21"/>
      <c r="R31" s="21"/>
      <c r="S31" s="79"/>
      <c r="T31" s="20"/>
      <c r="U31" s="21"/>
      <c r="V31" s="21"/>
      <c r="W31" s="21"/>
      <c r="X31" s="21"/>
      <c r="Y31" s="21"/>
      <c r="Z31" s="21"/>
      <c r="AA31" s="21"/>
      <c r="AB31" s="21"/>
      <c r="AC31" s="21"/>
      <c r="AD31" s="21"/>
      <c r="AE31" s="21"/>
      <c r="AF31" s="21"/>
      <c r="AG31" s="21"/>
      <c r="AH31" s="21"/>
      <c r="AI31" s="21"/>
      <c r="AJ31" s="21"/>
      <c r="AK31" s="21"/>
      <c r="AL31" s="79"/>
      <c r="AM31" s="20"/>
      <c r="AN31" s="21"/>
      <c r="AO31" s="21"/>
      <c r="AP31" s="21"/>
      <c r="AQ31" s="21"/>
      <c r="AR31" s="21"/>
      <c r="AS31" s="21"/>
      <c r="AT31" s="21"/>
      <c r="AU31" s="21"/>
      <c r="AV31" s="21"/>
      <c r="AW31" s="21"/>
      <c r="AX31" s="21"/>
      <c r="AY31" s="21"/>
      <c r="AZ31" s="21"/>
      <c r="BA31" s="21"/>
      <c r="BB31" s="21"/>
      <c r="BC31" s="21"/>
      <c r="BD31" s="21"/>
      <c r="BE31" s="79"/>
      <c r="BF31" s="20"/>
      <c r="BG31" s="21"/>
      <c r="BH31" s="21"/>
      <c r="BI31" s="21"/>
      <c r="BJ31" s="21"/>
      <c r="BK31" s="21"/>
      <c r="BL31" s="21"/>
      <c r="BM31" s="21"/>
      <c r="BN31" s="21"/>
      <c r="BO31" s="21"/>
      <c r="BP31" s="21"/>
      <c r="BQ31" s="21"/>
      <c r="BR31" s="21"/>
      <c r="BS31" s="21"/>
      <c r="BT31" s="21"/>
      <c r="BU31" s="21"/>
      <c r="BV31" s="21"/>
      <c r="BW31" s="21"/>
      <c r="BX31" s="79"/>
      <c r="BY31" s="20"/>
      <c r="BZ31" s="21"/>
      <c r="CA31" s="21"/>
      <c r="CB31" s="21"/>
      <c r="CC31" s="21"/>
      <c r="CD31" s="21"/>
      <c r="CE31" s="21"/>
      <c r="CF31" s="21"/>
      <c r="CG31" s="21"/>
      <c r="CH31" s="21"/>
      <c r="CI31" s="21"/>
      <c r="CJ31" s="21"/>
      <c r="CK31" s="21"/>
      <c r="CL31" s="21"/>
      <c r="CM31" s="21"/>
      <c r="CN31" s="21"/>
      <c r="CO31" s="21"/>
      <c r="CP31" s="21"/>
      <c r="CQ31" s="79"/>
    </row>
    <row r="32" spans="1:95" ht="12.75" customHeight="1">
      <c r="A32" s="20"/>
      <c r="B32" s="21"/>
      <c r="C32" s="21"/>
      <c r="D32" s="21"/>
      <c r="E32" s="21"/>
      <c r="F32" s="21"/>
      <c r="G32" s="129" t="s">
        <v>382</v>
      </c>
      <c r="H32" s="21"/>
      <c r="I32" s="21"/>
      <c r="J32" s="21"/>
      <c r="K32" s="21"/>
      <c r="L32" s="21"/>
      <c r="M32" s="21"/>
      <c r="N32" s="21"/>
      <c r="O32" s="21"/>
      <c r="P32" s="21"/>
      <c r="Q32" s="21"/>
      <c r="R32" s="21"/>
      <c r="S32" s="79"/>
      <c r="T32" s="20"/>
      <c r="U32" s="21"/>
      <c r="V32" s="21"/>
      <c r="W32" s="21"/>
      <c r="X32" s="21"/>
      <c r="Y32" s="21"/>
      <c r="Z32" s="129" t="s">
        <v>382</v>
      </c>
      <c r="AA32" s="21"/>
      <c r="AB32" s="21"/>
      <c r="AC32" s="21"/>
      <c r="AD32" s="21"/>
      <c r="AE32" s="21"/>
      <c r="AF32" s="21"/>
      <c r="AG32" s="21"/>
      <c r="AH32" s="21"/>
      <c r="AI32" s="21"/>
      <c r="AJ32" s="21"/>
      <c r="AK32" s="21"/>
      <c r="AL32" s="79"/>
      <c r="AM32" s="20"/>
      <c r="AN32" s="21"/>
      <c r="AO32" s="21"/>
      <c r="AP32" s="21"/>
      <c r="AQ32" s="21"/>
      <c r="AR32" s="21"/>
      <c r="AS32" s="129" t="s">
        <v>382</v>
      </c>
      <c r="AT32" s="21"/>
      <c r="AU32" s="21"/>
      <c r="AV32" s="21"/>
      <c r="AW32" s="21"/>
      <c r="AX32" s="21"/>
      <c r="AY32" s="21"/>
      <c r="AZ32" s="21"/>
      <c r="BA32" s="21"/>
      <c r="BB32" s="21"/>
      <c r="BC32" s="21"/>
      <c r="BD32" s="21"/>
      <c r="BE32" s="79"/>
      <c r="BF32" s="20"/>
      <c r="BG32" s="21"/>
      <c r="BH32" s="21"/>
      <c r="BI32" s="21"/>
      <c r="BJ32" s="21"/>
      <c r="BK32" s="21"/>
      <c r="BL32" s="129" t="s">
        <v>382</v>
      </c>
      <c r="BM32" s="21"/>
      <c r="BN32" s="21"/>
      <c r="BO32" s="21"/>
      <c r="BP32" s="21"/>
      <c r="BQ32" s="21"/>
      <c r="BR32" s="21"/>
      <c r="BS32" s="21"/>
      <c r="BT32" s="21"/>
      <c r="BU32" s="21"/>
      <c r="BV32" s="21"/>
      <c r="BW32" s="21"/>
      <c r="BX32" s="79"/>
      <c r="BY32" s="20"/>
      <c r="BZ32" s="21"/>
      <c r="CA32" s="21"/>
      <c r="CB32" s="21"/>
      <c r="CC32" s="21"/>
      <c r="CD32" s="21"/>
      <c r="CE32" s="129" t="s">
        <v>382</v>
      </c>
      <c r="CF32" s="21"/>
      <c r="CG32" s="21"/>
      <c r="CH32" s="21"/>
      <c r="CI32" s="21"/>
      <c r="CJ32" s="21"/>
      <c r="CK32" s="21"/>
      <c r="CL32" s="21"/>
      <c r="CM32" s="21"/>
      <c r="CN32" s="21"/>
      <c r="CO32" s="21"/>
      <c r="CP32" s="21"/>
      <c r="CQ32" s="79"/>
    </row>
    <row r="33" spans="1:95" ht="12.75" customHeight="1">
      <c r="A33" s="20"/>
      <c r="B33" s="21"/>
      <c r="C33" s="21"/>
      <c r="D33" s="129"/>
      <c r="E33" s="21"/>
      <c r="F33" s="21"/>
      <c r="G33" s="21"/>
      <c r="H33" s="21"/>
      <c r="I33" s="21"/>
      <c r="J33" s="21"/>
      <c r="K33" s="21"/>
      <c r="L33" s="21"/>
      <c r="M33" s="21"/>
      <c r="N33" s="21"/>
      <c r="O33" s="21"/>
      <c r="P33" s="21"/>
      <c r="Q33" s="21"/>
      <c r="R33" s="21"/>
      <c r="S33" s="79"/>
      <c r="T33" s="20"/>
      <c r="U33" s="21"/>
      <c r="V33" s="21"/>
      <c r="W33" s="129"/>
      <c r="X33" s="21"/>
      <c r="Y33" s="21"/>
      <c r="Z33" s="21"/>
      <c r="AA33" s="21"/>
      <c r="AB33" s="21"/>
      <c r="AC33" s="21"/>
      <c r="AD33" s="21"/>
      <c r="AE33" s="21"/>
      <c r="AF33" s="21"/>
      <c r="AG33" s="21"/>
      <c r="AH33" s="21"/>
      <c r="AI33" s="21"/>
      <c r="AJ33" s="21"/>
      <c r="AK33" s="21"/>
      <c r="AL33" s="79"/>
      <c r="AM33" s="20"/>
      <c r="AN33" s="21"/>
      <c r="AO33" s="21"/>
      <c r="AP33" s="129"/>
      <c r="AQ33" s="21"/>
      <c r="AR33" s="21"/>
      <c r="AS33" s="21"/>
      <c r="AT33" s="21"/>
      <c r="AU33" s="21"/>
      <c r="AV33" s="21"/>
      <c r="AW33" s="21"/>
      <c r="AX33" s="21"/>
      <c r="AY33" s="21"/>
      <c r="AZ33" s="21"/>
      <c r="BA33" s="21"/>
      <c r="BB33" s="21"/>
      <c r="BC33" s="21"/>
      <c r="BD33" s="21"/>
      <c r="BE33" s="79"/>
      <c r="BF33" s="20"/>
      <c r="BG33" s="21"/>
      <c r="BH33" s="21"/>
      <c r="BI33" s="129"/>
      <c r="BJ33" s="21"/>
      <c r="BK33" s="21"/>
      <c r="BL33" s="21"/>
      <c r="BM33" s="21"/>
      <c r="BN33" s="21"/>
      <c r="BO33" s="21"/>
      <c r="BP33" s="21"/>
      <c r="BQ33" s="21"/>
      <c r="BR33" s="21"/>
      <c r="BS33" s="21"/>
      <c r="BT33" s="21"/>
      <c r="BU33" s="21"/>
      <c r="BV33" s="21"/>
      <c r="BW33" s="21"/>
      <c r="BX33" s="79"/>
      <c r="BY33" s="20"/>
      <c r="BZ33" s="21"/>
      <c r="CA33" s="21"/>
      <c r="CB33" s="21"/>
      <c r="CC33" s="21"/>
      <c r="CD33" s="21"/>
      <c r="CE33" s="21"/>
      <c r="CF33" s="21"/>
      <c r="CG33" s="21"/>
      <c r="CH33" s="21"/>
      <c r="CI33" s="21"/>
      <c r="CJ33" s="21"/>
      <c r="CK33" s="21"/>
      <c r="CL33" s="21"/>
      <c r="CM33" s="21"/>
      <c r="CN33" s="21"/>
      <c r="CO33" s="21"/>
      <c r="CP33" s="21"/>
      <c r="CQ33" s="79"/>
    </row>
    <row r="34" spans="1:95" ht="12.75" customHeight="1">
      <c r="A34" s="20"/>
      <c r="B34" s="21"/>
      <c r="C34" s="21"/>
      <c r="D34" s="21"/>
      <c r="E34" s="21"/>
      <c r="F34" s="21"/>
      <c r="G34" s="129" t="s">
        <v>383</v>
      </c>
      <c r="H34" s="129"/>
      <c r="I34" s="21"/>
      <c r="J34" s="21"/>
      <c r="K34" s="21"/>
      <c r="L34" s="21"/>
      <c r="M34" s="21"/>
      <c r="N34" s="21"/>
      <c r="O34" s="21"/>
      <c r="P34" s="21"/>
      <c r="Q34" s="21"/>
      <c r="R34" s="21"/>
      <c r="S34" s="79"/>
      <c r="T34" s="20"/>
      <c r="U34" s="21"/>
      <c r="V34" s="21"/>
      <c r="W34" s="21"/>
      <c r="X34" s="21"/>
      <c r="Y34" s="21"/>
      <c r="Z34" s="129" t="s">
        <v>383</v>
      </c>
      <c r="AA34" s="129"/>
      <c r="AB34" s="21"/>
      <c r="AC34" s="21"/>
      <c r="AD34" s="21"/>
      <c r="AE34" s="21"/>
      <c r="AF34" s="21"/>
      <c r="AG34" s="21"/>
      <c r="AH34" s="21"/>
      <c r="AI34" s="21"/>
      <c r="AJ34" s="21"/>
      <c r="AK34" s="21"/>
      <c r="AL34" s="79"/>
      <c r="AM34" s="20"/>
      <c r="AN34" s="21"/>
      <c r="AO34" s="21"/>
      <c r="AP34" s="21"/>
      <c r="AQ34" s="21"/>
      <c r="AR34" s="21"/>
      <c r="AS34" s="129" t="s">
        <v>383</v>
      </c>
      <c r="AT34" s="129"/>
      <c r="AU34" s="21"/>
      <c r="AV34" s="21"/>
      <c r="AW34" s="21"/>
      <c r="AX34" s="21"/>
      <c r="AY34" s="21"/>
      <c r="AZ34" s="21"/>
      <c r="BA34" s="21"/>
      <c r="BB34" s="21"/>
      <c r="BC34" s="21"/>
      <c r="BD34" s="21"/>
      <c r="BE34" s="79"/>
      <c r="BF34" s="20"/>
      <c r="BG34" s="21"/>
      <c r="BH34" s="21"/>
      <c r="BI34" s="21"/>
      <c r="BJ34" s="21"/>
      <c r="BK34" s="21"/>
      <c r="BL34" s="129" t="s">
        <v>383</v>
      </c>
      <c r="BM34" s="129"/>
      <c r="BN34" s="21"/>
      <c r="BO34" s="21"/>
      <c r="BP34" s="21"/>
      <c r="BQ34" s="21"/>
      <c r="BR34" s="21"/>
      <c r="BS34" s="21"/>
      <c r="BT34" s="21"/>
      <c r="BU34" s="21"/>
      <c r="BV34" s="21"/>
      <c r="BW34" s="21"/>
      <c r="BX34" s="79"/>
      <c r="BY34" s="20"/>
      <c r="BZ34" s="21"/>
      <c r="CA34" s="21"/>
      <c r="CB34" s="21"/>
      <c r="CC34" s="21"/>
      <c r="CD34" s="21"/>
      <c r="CE34" s="129" t="s">
        <v>383</v>
      </c>
      <c r="CF34" s="21"/>
      <c r="CG34" s="21"/>
      <c r="CH34" s="21"/>
      <c r="CI34" s="21"/>
      <c r="CJ34" s="21"/>
      <c r="CK34" s="21"/>
      <c r="CL34" s="21"/>
      <c r="CM34" s="21"/>
      <c r="CN34" s="21"/>
      <c r="CO34" s="21"/>
      <c r="CP34" s="21"/>
      <c r="CQ34" s="79"/>
    </row>
    <row r="35" spans="1:95" ht="12.75" customHeight="1">
      <c r="A35" s="20"/>
      <c r="B35" s="21"/>
      <c r="C35" s="21"/>
      <c r="D35" s="21"/>
      <c r="E35" s="21"/>
      <c r="F35" s="21"/>
      <c r="G35" s="21"/>
      <c r="H35" s="21"/>
      <c r="I35" s="21"/>
      <c r="J35" s="21"/>
      <c r="K35" s="21"/>
      <c r="L35" s="21"/>
      <c r="M35" s="21"/>
      <c r="N35" s="21"/>
      <c r="O35" s="21"/>
      <c r="P35" s="21"/>
      <c r="Q35" s="21"/>
      <c r="R35" s="21"/>
      <c r="S35" s="79"/>
      <c r="T35" s="20"/>
      <c r="U35" s="21"/>
      <c r="V35" s="21"/>
      <c r="W35" s="21"/>
      <c r="X35" s="21"/>
      <c r="Y35" s="21"/>
      <c r="Z35" s="21"/>
      <c r="AA35" s="21"/>
      <c r="AB35" s="21"/>
      <c r="AC35" s="21"/>
      <c r="AD35" s="21"/>
      <c r="AE35" s="21"/>
      <c r="AF35" s="21"/>
      <c r="AG35" s="21"/>
      <c r="AH35" s="21"/>
      <c r="AI35" s="21"/>
      <c r="AJ35" s="21"/>
      <c r="AK35" s="21"/>
      <c r="AL35" s="79"/>
      <c r="AM35" s="20"/>
      <c r="AN35" s="21"/>
      <c r="AO35" s="21"/>
      <c r="AP35" s="21"/>
      <c r="AQ35" s="21"/>
      <c r="AR35" s="21"/>
      <c r="AS35" s="21"/>
      <c r="AT35" s="21"/>
      <c r="AU35" s="21"/>
      <c r="AV35" s="21"/>
      <c r="AW35" s="21"/>
      <c r="AX35" s="21"/>
      <c r="AY35" s="21"/>
      <c r="AZ35" s="21"/>
      <c r="BA35" s="21"/>
      <c r="BB35" s="21"/>
      <c r="BC35" s="21"/>
      <c r="BD35" s="21"/>
      <c r="BE35" s="79"/>
      <c r="BF35" s="20"/>
      <c r="BG35" s="21"/>
      <c r="BH35" s="21"/>
      <c r="BI35" s="21"/>
      <c r="BJ35" s="21"/>
      <c r="BK35" s="21"/>
      <c r="BL35" s="21"/>
      <c r="BM35" s="21"/>
      <c r="BN35" s="21"/>
      <c r="BO35" s="21"/>
      <c r="BP35" s="21"/>
      <c r="BQ35" s="21"/>
      <c r="BR35" s="21"/>
      <c r="BS35" s="21"/>
      <c r="BT35" s="21"/>
      <c r="BU35" s="21"/>
      <c r="BV35" s="21"/>
      <c r="BW35" s="21"/>
      <c r="BX35" s="79"/>
      <c r="BY35" s="20"/>
      <c r="BZ35" s="21"/>
      <c r="CA35" s="21"/>
      <c r="CB35" s="21"/>
      <c r="CC35" s="21"/>
      <c r="CD35" s="21"/>
      <c r="CE35" s="21"/>
      <c r="CF35" s="21"/>
      <c r="CG35" s="21"/>
      <c r="CH35" s="21"/>
      <c r="CI35" s="21"/>
      <c r="CJ35" s="21"/>
      <c r="CK35" s="21"/>
      <c r="CL35" s="21"/>
      <c r="CM35" s="21"/>
      <c r="CN35" s="21"/>
      <c r="CO35" s="21"/>
      <c r="CP35" s="21"/>
      <c r="CQ35" s="79"/>
    </row>
    <row r="36" spans="1:95" ht="12.75" customHeight="1">
      <c r="A36" s="20"/>
      <c r="B36" s="21"/>
      <c r="C36" s="21"/>
      <c r="D36" s="21"/>
      <c r="E36" s="21"/>
      <c r="F36" s="21"/>
      <c r="G36" s="21"/>
      <c r="H36" s="21"/>
      <c r="I36" s="21"/>
      <c r="J36" s="21"/>
      <c r="K36" s="21"/>
      <c r="L36" s="21"/>
      <c r="M36" s="21"/>
      <c r="N36" s="21"/>
      <c r="O36" s="21"/>
      <c r="P36" s="21"/>
      <c r="Q36" s="21"/>
      <c r="R36" s="21"/>
      <c r="S36" s="79"/>
      <c r="T36" s="20"/>
      <c r="U36" s="21"/>
      <c r="V36" s="21"/>
      <c r="W36" s="21"/>
      <c r="X36" s="21"/>
      <c r="Y36" s="21"/>
      <c r="Z36" s="21"/>
      <c r="AA36" s="21"/>
      <c r="AB36" s="21"/>
      <c r="AC36" s="21"/>
      <c r="AD36" s="21"/>
      <c r="AE36" s="21"/>
      <c r="AF36" s="21"/>
      <c r="AG36" s="21"/>
      <c r="AH36" s="21"/>
      <c r="AI36" s="21"/>
      <c r="AJ36" s="21"/>
      <c r="AK36" s="21"/>
      <c r="AL36" s="79"/>
      <c r="AM36" s="20"/>
      <c r="AN36" s="21"/>
      <c r="AO36" s="21"/>
      <c r="AP36" s="21"/>
      <c r="AQ36" s="21"/>
      <c r="AR36" s="21"/>
      <c r="AS36" s="21"/>
      <c r="AT36" s="21"/>
      <c r="AU36" s="21"/>
      <c r="AV36" s="21"/>
      <c r="AW36" s="21"/>
      <c r="AX36" s="21"/>
      <c r="AY36" s="21"/>
      <c r="AZ36" s="21"/>
      <c r="BA36" s="21"/>
      <c r="BB36" s="21"/>
      <c r="BC36" s="21"/>
      <c r="BD36" s="21"/>
      <c r="BE36" s="79"/>
      <c r="BF36" s="20"/>
      <c r="BG36" s="21"/>
      <c r="BH36" s="21"/>
      <c r="BI36" s="21"/>
      <c r="BJ36" s="21"/>
      <c r="BK36" s="21"/>
      <c r="BL36" s="21"/>
      <c r="BM36" s="21"/>
      <c r="BN36" s="21"/>
      <c r="BO36" s="21"/>
      <c r="BP36" s="21"/>
      <c r="BQ36" s="21"/>
      <c r="BR36" s="21"/>
      <c r="BS36" s="21"/>
      <c r="BT36" s="21"/>
      <c r="BU36" s="21"/>
      <c r="BV36" s="21"/>
      <c r="BW36" s="21"/>
      <c r="BX36" s="79"/>
      <c r="BY36" s="20"/>
      <c r="BZ36" s="21"/>
      <c r="CA36" s="21"/>
      <c r="CB36" s="21"/>
      <c r="CC36" s="21"/>
      <c r="CD36" s="21"/>
      <c r="CE36" s="21"/>
      <c r="CF36" s="21"/>
      <c r="CG36" s="21"/>
      <c r="CH36" s="21"/>
      <c r="CI36" s="21"/>
      <c r="CJ36" s="21"/>
      <c r="CK36" s="21"/>
      <c r="CL36" s="21"/>
      <c r="CM36" s="21"/>
      <c r="CN36" s="21"/>
      <c r="CO36" s="21"/>
      <c r="CP36" s="21"/>
      <c r="CQ36" s="79"/>
    </row>
    <row r="37" spans="1:95" ht="12.75" customHeight="1">
      <c r="A37" s="20"/>
      <c r="B37" s="21"/>
      <c r="C37" s="21"/>
      <c r="D37" s="21"/>
      <c r="E37" s="21"/>
      <c r="F37" s="21"/>
      <c r="G37" s="21"/>
      <c r="H37" s="21"/>
      <c r="I37" s="21"/>
      <c r="J37" s="21"/>
      <c r="K37" s="21"/>
      <c r="L37" s="21"/>
      <c r="M37" s="21"/>
      <c r="N37" s="21"/>
      <c r="O37" s="21"/>
      <c r="P37" s="21"/>
      <c r="Q37" s="21"/>
      <c r="R37" s="21"/>
      <c r="S37" s="79"/>
      <c r="T37" s="20"/>
      <c r="U37" s="21"/>
      <c r="V37" s="21"/>
      <c r="W37" s="21"/>
      <c r="X37" s="21"/>
      <c r="Y37" s="21"/>
      <c r="Z37" s="21"/>
      <c r="AA37" s="21"/>
      <c r="AB37" s="21"/>
      <c r="AC37" s="21"/>
      <c r="AD37" s="21"/>
      <c r="AE37" s="21"/>
      <c r="AF37" s="21"/>
      <c r="AG37" s="21"/>
      <c r="AH37" s="21"/>
      <c r="AI37" s="21"/>
      <c r="AJ37" s="21"/>
      <c r="AK37" s="21"/>
      <c r="AL37" s="79"/>
      <c r="AM37" s="20"/>
      <c r="AN37" s="21"/>
      <c r="AO37" s="21"/>
      <c r="AP37" s="21"/>
      <c r="AQ37" s="21"/>
      <c r="AR37" s="21"/>
      <c r="AS37" s="21"/>
      <c r="AT37" s="21"/>
      <c r="AU37" s="21"/>
      <c r="AV37" s="21"/>
      <c r="AW37" s="21"/>
      <c r="AX37" s="21"/>
      <c r="AY37" s="21"/>
      <c r="AZ37" s="21"/>
      <c r="BA37" s="21"/>
      <c r="BB37" s="21"/>
      <c r="BC37" s="21"/>
      <c r="BD37" s="21"/>
      <c r="BE37" s="79"/>
      <c r="BF37" s="20"/>
      <c r="BG37" s="21"/>
      <c r="BH37" s="21"/>
      <c r="BI37" s="21"/>
      <c r="BJ37" s="21"/>
      <c r="BK37" s="21"/>
      <c r="BL37" s="21"/>
      <c r="BM37" s="21"/>
      <c r="BN37" s="21"/>
      <c r="BO37" s="21"/>
      <c r="BP37" s="21"/>
      <c r="BQ37" s="21"/>
      <c r="BR37" s="21"/>
      <c r="BS37" s="21"/>
      <c r="BT37" s="21"/>
      <c r="BU37" s="21"/>
      <c r="BV37" s="21"/>
      <c r="BW37" s="21"/>
      <c r="BX37" s="79"/>
      <c r="BY37" s="20"/>
      <c r="BZ37" s="21"/>
      <c r="CA37" s="21"/>
      <c r="CB37" s="21"/>
      <c r="CC37" s="21"/>
      <c r="CD37" s="21"/>
      <c r="CE37" s="21"/>
      <c r="CF37" s="21"/>
      <c r="CG37" s="21"/>
      <c r="CH37" s="21"/>
      <c r="CI37" s="21"/>
      <c r="CJ37" s="21"/>
      <c r="CK37" s="21"/>
      <c r="CL37" s="21"/>
      <c r="CM37" s="21"/>
      <c r="CN37" s="21"/>
      <c r="CO37" s="21"/>
      <c r="CP37" s="21"/>
      <c r="CQ37" s="79"/>
    </row>
    <row r="38" spans="1:95" ht="12.75" customHeight="1">
      <c r="A38" s="20"/>
      <c r="B38" s="21"/>
      <c r="C38" s="21"/>
      <c r="D38" s="21"/>
      <c r="E38" s="21"/>
      <c r="F38" s="21"/>
      <c r="G38" s="21"/>
      <c r="H38" s="21"/>
      <c r="I38" s="21"/>
      <c r="J38" s="21"/>
      <c r="K38" s="21"/>
      <c r="L38" s="21"/>
      <c r="M38" s="21"/>
      <c r="N38" s="21"/>
      <c r="O38" s="21"/>
      <c r="P38" s="21"/>
      <c r="Q38" s="21"/>
      <c r="R38" s="21"/>
      <c r="S38" s="79"/>
      <c r="T38" s="20"/>
      <c r="U38" s="21"/>
      <c r="V38" s="21"/>
      <c r="W38" s="21"/>
      <c r="X38" s="21"/>
      <c r="Y38" s="21"/>
      <c r="Z38" s="21"/>
      <c r="AA38" s="21"/>
      <c r="AB38" s="21"/>
      <c r="AC38" s="21"/>
      <c r="AD38" s="21"/>
      <c r="AE38" s="21"/>
      <c r="AF38" s="21"/>
      <c r="AG38" s="21"/>
      <c r="AH38" s="21"/>
      <c r="AI38" s="21"/>
      <c r="AJ38" s="21"/>
      <c r="AK38" s="21"/>
      <c r="AL38" s="79"/>
      <c r="AM38" s="20"/>
      <c r="AN38" s="21"/>
      <c r="AO38" s="21"/>
      <c r="AP38" s="21"/>
      <c r="AQ38" s="21"/>
      <c r="AR38" s="21"/>
      <c r="AS38" s="21"/>
      <c r="AT38" s="21"/>
      <c r="AU38" s="21"/>
      <c r="AV38" s="21"/>
      <c r="AW38" s="21"/>
      <c r="AX38" s="21"/>
      <c r="AY38" s="21"/>
      <c r="AZ38" s="21"/>
      <c r="BA38" s="21"/>
      <c r="BB38" s="21"/>
      <c r="BC38" s="21"/>
      <c r="BD38" s="21"/>
      <c r="BE38" s="79"/>
      <c r="BF38" s="20"/>
      <c r="BG38" s="21"/>
      <c r="BH38" s="21"/>
      <c r="BI38" s="21"/>
      <c r="BJ38" s="21"/>
      <c r="BK38" s="21"/>
      <c r="BL38" s="21"/>
      <c r="BM38" s="21"/>
      <c r="BN38" s="21"/>
      <c r="BO38" s="21"/>
      <c r="BP38" s="21"/>
      <c r="BQ38" s="21"/>
      <c r="BR38" s="21"/>
      <c r="BS38" s="21"/>
      <c r="BT38" s="21"/>
      <c r="BU38" s="21"/>
      <c r="BV38" s="21"/>
      <c r="BW38" s="21"/>
      <c r="BX38" s="79"/>
      <c r="BY38" s="20"/>
      <c r="BZ38" s="21"/>
      <c r="CA38" s="21"/>
      <c r="CB38" s="21"/>
      <c r="CC38" s="21"/>
      <c r="CD38" s="21"/>
      <c r="CE38" s="21"/>
      <c r="CF38" s="21"/>
      <c r="CG38" s="21"/>
      <c r="CH38" s="21"/>
      <c r="CI38" s="21"/>
      <c r="CJ38" s="21"/>
      <c r="CK38" s="21"/>
      <c r="CL38" s="21"/>
      <c r="CM38" s="21"/>
      <c r="CN38" s="21"/>
      <c r="CO38" s="21"/>
      <c r="CP38" s="21"/>
      <c r="CQ38" s="79"/>
    </row>
    <row r="39" spans="1:95" ht="12.75" customHeight="1">
      <c r="A39" s="20"/>
      <c r="B39" s="21"/>
      <c r="C39" s="21"/>
      <c r="D39" s="21"/>
      <c r="E39" s="21"/>
      <c r="F39" s="21"/>
      <c r="G39" s="21"/>
      <c r="H39" s="21"/>
      <c r="I39" s="21"/>
      <c r="J39" s="21"/>
      <c r="K39" s="21"/>
      <c r="L39" s="21"/>
      <c r="M39" s="21"/>
      <c r="N39" s="21"/>
      <c r="O39" s="21"/>
      <c r="P39" s="21"/>
      <c r="Q39" s="21"/>
      <c r="R39" s="21"/>
      <c r="S39" s="79"/>
      <c r="T39" s="20"/>
      <c r="U39" s="21"/>
      <c r="V39" s="21"/>
      <c r="W39" s="21"/>
      <c r="X39" s="21"/>
      <c r="Y39" s="21"/>
      <c r="Z39" s="21"/>
      <c r="AA39" s="21"/>
      <c r="AB39" s="21"/>
      <c r="AC39" s="21"/>
      <c r="AD39" s="21"/>
      <c r="AE39" s="21"/>
      <c r="AF39" s="21"/>
      <c r="AG39" s="21"/>
      <c r="AH39" s="21"/>
      <c r="AI39" s="21"/>
      <c r="AJ39" s="21"/>
      <c r="AK39" s="21"/>
      <c r="AL39" s="79"/>
      <c r="AM39" s="20"/>
      <c r="AN39" s="21"/>
      <c r="AO39" s="21"/>
      <c r="AP39" s="21"/>
      <c r="AQ39" s="21"/>
      <c r="AR39" s="21"/>
      <c r="AS39" s="21"/>
      <c r="AT39" s="21"/>
      <c r="AU39" s="21"/>
      <c r="AV39" s="21"/>
      <c r="AW39" s="21"/>
      <c r="AX39" s="21"/>
      <c r="AY39" s="21"/>
      <c r="AZ39" s="21"/>
      <c r="BA39" s="21"/>
      <c r="BB39" s="21"/>
      <c r="BC39" s="21"/>
      <c r="BD39" s="21"/>
      <c r="BE39" s="79"/>
      <c r="BF39" s="20"/>
      <c r="BG39" s="21"/>
      <c r="BH39" s="21"/>
      <c r="BI39" s="21"/>
      <c r="BJ39" s="21"/>
      <c r="BK39" s="21"/>
      <c r="BL39" s="21"/>
      <c r="BM39" s="21"/>
      <c r="BN39" s="21"/>
      <c r="BO39" s="21"/>
      <c r="BP39" s="21"/>
      <c r="BQ39" s="21"/>
      <c r="BR39" s="21"/>
      <c r="BS39" s="21"/>
      <c r="BT39" s="21"/>
      <c r="BU39" s="21"/>
      <c r="BV39" s="21"/>
      <c r="BW39" s="21"/>
      <c r="BX39" s="79"/>
      <c r="BY39" s="20"/>
      <c r="BZ39" s="21"/>
      <c r="CA39" s="21"/>
      <c r="CB39" s="21"/>
      <c r="CC39" s="21"/>
      <c r="CD39" s="21"/>
      <c r="CE39" s="21"/>
      <c r="CF39" s="21"/>
      <c r="CG39" s="21"/>
      <c r="CH39" s="21"/>
      <c r="CI39" s="21"/>
      <c r="CJ39" s="21"/>
      <c r="CK39" s="21"/>
      <c r="CL39" s="21"/>
      <c r="CM39" s="21"/>
      <c r="CN39" s="21"/>
      <c r="CO39" s="21"/>
      <c r="CP39" s="21"/>
      <c r="CQ39" s="79"/>
    </row>
    <row r="40" spans="1:95" ht="12.75" customHeight="1">
      <c r="A40" s="20"/>
      <c r="B40" s="21"/>
      <c r="C40" s="21"/>
      <c r="D40" s="21"/>
      <c r="E40" s="21"/>
      <c r="F40" s="21"/>
      <c r="G40" s="21"/>
      <c r="H40" s="21"/>
      <c r="I40" s="21"/>
      <c r="J40" s="21"/>
      <c r="K40" s="21"/>
      <c r="L40" s="21"/>
      <c r="M40" s="21"/>
      <c r="N40" s="21"/>
      <c r="O40" s="21"/>
      <c r="P40" s="21"/>
      <c r="Q40" s="21"/>
      <c r="R40" s="21"/>
      <c r="S40" s="79"/>
      <c r="T40" s="20"/>
      <c r="U40" s="21"/>
      <c r="V40" s="21"/>
      <c r="W40" s="21"/>
      <c r="X40" s="21"/>
      <c r="Y40" s="21"/>
      <c r="Z40" s="21"/>
      <c r="AA40" s="21"/>
      <c r="AB40" s="21"/>
      <c r="AC40" s="21"/>
      <c r="AD40" s="21"/>
      <c r="AE40" s="21"/>
      <c r="AF40" s="21"/>
      <c r="AG40" s="21"/>
      <c r="AH40" s="21"/>
      <c r="AI40" s="21"/>
      <c r="AJ40" s="21"/>
      <c r="AK40" s="21"/>
      <c r="AL40" s="79"/>
      <c r="AM40" s="20"/>
      <c r="AN40" s="21"/>
      <c r="AO40" s="21"/>
      <c r="AP40" s="21"/>
      <c r="AQ40" s="21"/>
      <c r="AR40" s="21"/>
      <c r="AS40" s="21"/>
      <c r="AT40" s="21"/>
      <c r="AU40" s="21"/>
      <c r="AV40" s="21"/>
      <c r="AW40" s="21"/>
      <c r="AX40" s="21"/>
      <c r="AY40" s="21"/>
      <c r="AZ40" s="21"/>
      <c r="BA40" s="21"/>
      <c r="BB40" s="21"/>
      <c r="BC40" s="21"/>
      <c r="BD40" s="21"/>
      <c r="BE40" s="79"/>
      <c r="BF40" s="20"/>
      <c r="BG40" s="21"/>
      <c r="BH40" s="21"/>
      <c r="BI40" s="21"/>
      <c r="BJ40" s="21"/>
      <c r="BK40" s="21"/>
      <c r="BL40" s="21"/>
      <c r="BM40" s="21"/>
      <c r="BN40" s="21"/>
      <c r="BO40" s="21"/>
      <c r="BP40" s="21"/>
      <c r="BQ40" s="21"/>
      <c r="BR40" s="21"/>
      <c r="BS40" s="21"/>
      <c r="BT40" s="21"/>
      <c r="BU40" s="21"/>
      <c r="BV40" s="21"/>
      <c r="BW40" s="21"/>
      <c r="BX40" s="79"/>
      <c r="BY40" s="20"/>
      <c r="BZ40" s="21"/>
      <c r="CA40" s="21"/>
      <c r="CB40" s="21"/>
      <c r="CC40" s="21"/>
      <c r="CD40" s="21"/>
      <c r="CE40" s="21"/>
      <c r="CF40" s="21"/>
      <c r="CG40" s="21"/>
      <c r="CH40" s="21"/>
      <c r="CI40" s="21"/>
      <c r="CJ40" s="21"/>
      <c r="CK40" s="21"/>
      <c r="CL40" s="21"/>
      <c r="CM40" s="21"/>
      <c r="CN40" s="21"/>
      <c r="CO40" s="21"/>
      <c r="CP40" s="21"/>
      <c r="CQ40" s="79"/>
    </row>
    <row r="41" spans="1:95" ht="12.75" customHeight="1">
      <c r="A41" s="20"/>
      <c r="B41" s="21"/>
      <c r="C41" s="21"/>
      <c r="D41" s="21"/>
      <c r="E41" s="21"/>
      <c r="F41" s="21"/>
      <c r="G41" s="21"/>
      <c r="H41" s="21"/>
      <c r="I41" s="21"/>
      <c r="J41" s="21"/>
      <c r="K41" s="21"/>
      <c r="L41" s="21"/>
      <c r="M41" s="21"/>
      <c r="N41" s="21"/>
      <c r="O41" s="21"/>
      <c r="P41" s="21"/>
      <c r="Q41" s="21"/>
      <c r="R41" s="21"/>
      <c r="S41" s="79"/>
      <c r="T41" s="20"/>
      <c r="U41" s="21"/>
      <c r="V41" s="21"/>
      <c r="W41" s="21"/>
      <c r="X41" s="21"/>
      <c r="Y41" s="21"/>
      <c r="Z41" s="21"/>
      <c r="AA41" s="21"/>
      <c r="AB41" s="21"/>
      <c r="AC41" s="21"/>
      <c r="AD41" s="21"/>
      <c r="AE41" s="21"/>
      <c r="AF41" s="21"/>
      <c r="AG41" s="21"/>
      <c r="AH41" s="21"/>
      <c r="AI41" s="21"/>
      <c r="AJ41" s="21"/>
      <c r="AK41" s="21"/>
      <c r="AL41" s="79"/>
      <c r="AM41" s="20"/>
      <c r="AN41" s="21"/>
      <c r="AO41" s="21"/>
      <c r="AP41" s="21"/>
      <c r="AQ41" s="21"/>
      <c r="AR41" s="21"/>
      <c r="AS41" s="21"/>
      <c r="AT41" s="21"/>
      <c r="AU41" s="21"/>
      <c r="AV41" s="21"/>
      <c r="AW41" s="21"/>
      <c r="AX41" s="21"/>
      <c r="AY41" s="21"/>
      <c r="AZ41" s="21"/>
      <c r="BA41" s="21"/>
      <c r="BB41" s="21"/>
      <c r="BC41" s="21"/>
      <c r="BD41" s="21"/>
      <c r="BE41" s="79"/>
      <c r="BF41" s="20"/>
      <c r="BG41" s="21"/>
      <c r="BH41" s="21"/>
      <c r="BI41" s="21"/>
      <c r="BJ41" s="21"/>
      <c r="BK41" s="21"/>
      <c r="BL41" s="21"/>
      <c r="BM41" s="21"/>
      <c r="BN41" s="21"/>
      <c r="BO41" s="21"/>
      <c r="BP41" s="21"/>
      <c r="BQ41" s="21"/>
      <c r="BR41" s="21"/>
      <c r="BS41" s="21"/>
      <c r="BT41" s="21"/>
      <c r="BU41" s="21"/>
      <c r="BV41" s="21"/>
      <c r="BW41" s="21"/>
      <c r="BX41" s="79"/>
      <c r="BY41" s="20"/>
      <c r="BZ41" s="21"/>
      <c r="CA41" s="21"/>
      <c r="CB41" s="21"/>
      <c r="CC41" s="21"/>
      <c r="CD41" s="21"/>
      <c r="CE41" s="21"/>
      <c r="CF41" s="21"/>
      <c r="CG41" s="21"/>
      <c r="CH41" s="21"/>
      <c r="CI41" s="21"/>
      <c r="CJ41" s="21"/>
      <c r="CK41" s="21"/>
      <c r="CL41" s="21"/>
      <c r="CM41" s="21"/>
      <c r="CN41" s="21"/>
      <c r="CO41" s="21"/>
      <c r="CP41" s="21"/>
      <c r="CQ41" s="79"/>
    </row>
    <row r="42" spans="1:95" ht="12.75" customHeight="1">
      <c r="A42" s="28"/>
      <c r="B42" s="29"/>
      <c r="C42" s="29"/>
      <c r="D42" s="29"/>
      <c r="E42" s="29"/>
      <c r="F42" s="29"/>
      <c r="G42" s="29"/>
      <c r="H42" s="29"/>
      <c r="I42" s="29"/>
      <c r="J42" s="29"/>
      <c r="K42" s="29"/>
      <c r="L42" s="29"/>
      <c r="M42" s="29"/>
      <c r="N42" s="29"/>
      <c r="O42" s="29"/>
      <c r="P42" s="29"/>
      <c r="Q42" s="29"/>
      <c r="R42" s="29"/>
      <c r="S42" s="135"/>
      <c r="T42" s="28"/>
      <c r="U42" s="29"/>
      <c r="V42" s="29"/>
      <c r="W42" s="29"/>
      <c r="X42" s="29"/>
      <c r="Y42" s="29"/>
      <c r="Z42" s="29"/>
      <c r="AA42" s="29"/>
      <c r="AB42" s="29"/>
      <c r="AC42" s="29"/>
      <c r="AD42" s="29"/>
      <c r="AE42" s="29"/>
      <c r="AF42" s="29"/>
      <c r="AG42" s="29"/>
      <c r="AH42" s="29"/>
      <c r="AI42" s="29"/>
      <c r="AJ42" s="29"/>
      <c r="AK42" s="29"/>
      <c r="AL42" s="135"/>
      <c r="AM42" s="28"/>
      <c r="AN42" s="29"/>
      <c r="AO42" s="29"/>
      <c r="AP42" s="29"/>
      <c r="AQ42" s="29"/>
      <c r="AR42" s="29"/>
      <c r="AS42" s="29"/>
      <c r="AT42" s="29"/>
      <c r="AU42" s="29"/>
      <c r="AV42" s="29"/>
      <c r="AW42" s="29"/>
      <c r="AX42" s="29"/>
      <c r="AY42" s="29"/>
      <c r="AZ42" s="29"/>
      <c r="BA42" s="29"/>
      <c r="BB42" s="29"/>
      <c r="BC42" s="29"/>
      <c r="BD42" s="29"/>
      <c r="BE42" s="135"/>
      <c r="BF42" s="28"/>
      <c r="BG42" s="29"/>
      <c r="BH42" s="29"/>
      <c r="BI42" s="29"/>
      <c r="BJ42" s="29"/>
      <c r="BK42" s="29"/>
      <c r="BL42" s="29"/>
      <c r="BM42" s="29"/>
      <c r="BN42" s="29"/>
      <c r="BO42" s="29"/>
      <c r="BP42" s="29"/>
      <c r="BQ42" s="29"/>
      <c r="BR42" s="29"/>
      <c r="BS42" s="29"/>
      <c r="BT42" s="29"/>
      <c r="BU42" s="29"/>
      <c r="BV42" s="29"/>
      <c r="BW42" s="29"/>
      <c r="BX42" s="135"/>
      <c r="BY42" s="28"/>
      <c r="BZ42" s="29"/>
      <c r="CA42" s="29"/>
      <c r="CB42" s="29"/>
      <c r="CC42" s="29"/>
      <c r="CD42" s="29"/>
      <c r="CE42" s="29"/>
      <c r="CF42" s="29"/>
      <c r="CG42" s="29"/>
      <c r="CH42" s="29"/>
      <c r="CI42" s="29"/>
      <c r="CJ42" s="29"/>
      <c r="CK42" s="29"/>
      <c r="CL42" s="29"/>
      <c r="CM42" s="29"/>
      <c r="CN42" s="29"/>
      <c r="CO42" s="29"/>
      <c r="CP42" s="29"/>
      <c r="CQ42" s="135"/>
    </row>
    <row r="43" spans="1:95" ht="12.75" customHeight="1">
      <c r="A43" s="133" t="s">
        <v>384</v>
      </c>
      <c r="B43" s="134"/>
      <c r="C43" s="134"/>
      <c r="D43" s="134"/>
      <c r="E43" s="134"/>
      <c r="F43" s="134"/>
      <c r="G43" s="134"/>
      <c r="H43" s="134"/>
      <c r="I43" s="134"/>
      <c r="J43" s="134"/>
      <c r="K43" s="134"/>
      <c r="L43" s="134"/>
      <c r="M43" s="134"/>
      <c r="N43" s="134"/>
      <c r="O43" s="134"/>
      <c r="P43" s="134"/>
      <c r="Q43" s="134"/>
      <c r="R43" s="134"/>
      <c r="S43" s="136"/>
      <c r="T43" s="133" t="s">
        <v>384</v>
      </c>
      <c r="U43" s="134"/>
      <c r="V43" s="134"/>
      <c r="W43" s="134"/>
      <c r="X43" s="134"/>
      <c r="Y43" s="134"/>
      <c r="Z43" s="134"/>
      <c r="AA43" s="134"/>
      <c r="AB43" s="134"/>
      <c r="AC43" s="134"/>
      <c r="AD43" s="134"/>
      <c r="AE43" s="134"/>
      <c r="AF43" s="134"/>
      <c r="AG43" s="134"/>
      <c r="AH43" s="134"/>
      <c r="AI43" s="134"/>
      <c r="AJ43" s="134"/>
      <c r="AK43" s="134"/>
      <c r="AL43" s="136"/>
      <c r="AM43" s="133" t="s">
        <v>384</v>
      </c>
      <c r="AN43" s="134"/>
      <c r="AO43" s="134"/>
      <c r="AP43" s="134"/>
      <c r="AQ43" s="134"/>
      <c r="AR43" s="134"/>
      <c r="AS43" s="134"/>
      <c r="AT43" s="134"/>
      <c r="AU43" s="134"/>
      <c r="AV43" s="134"/>
      <c r="AW43" s="134"/>
      <c r="AX43" s="134"/>
      <c r="AY43" s="134"/>
      <c r="AZ43" s="134"/>
      <c r="BA43" s="134"/>
      <c r="BB43" s="134"/>
      <c r="BC43" s="134"/>
      <c r="BD43" s="134"/>
      <c r="BE43" s="136"/>
      <c r="BF43" s="133" t="s">
        <v>384</v>
      </c>
      <c r="BG43" s="134"/>
      <c r="BH43" s="134"/>
      <c r="BI43" s="134"/>
      <c r="BJ43" s="134"/>
      <c r="BK43" s="134"/>
      <c r="BL43" s="134"/>
      <c r="BM43" s="134"/>
      <c r="BN43" s="134"/>
      <c r="BO43" s="134"/>
      <c r="BP43" s="134"/>
      <c r="BQ43" s="134"/>
      <c r="BR43" s="134"/>
      <c r="BS43" s="134"/>
      <c r="BT43" s="134"/>
      <c r="BU43" s="134"/>
      <c r="BV43" s="134"/>
      <c r="BW43" s="134"/>
      <c r="BX43" s="136"/>
      <c r="BY43" s="133" t="s">
        <v>387</v>
      </c>
      <c r="BZ43" s="141"/>
      <c r="CA43" s="141"/>
      <c r="CB43" s="141"/>
      <c r="CC43" s="141"/>
      <c r="CD43" s="141"/>
      <c r="CE43" s="141"/>
      <c r="CF43" s="141"/>
      <c r="CG43" s="141"/>
      <c r="CH43" s="141"/>
      <c r="CI43" s="141"/>
      <c r="CJ43" s="141"/>
      <c r="CK43" s="141"/>
      <c r="CL43" s="141"/>
      <c r="CM43" s="141"/>
      <c r="CN43" s="141"/>
      <c r="CO43" s="141"/>
      <c r="CP43" s="141"/>
      <c r="CQ43" s="142"/>
    </row>
    <row r="44" spans="1:95" ht="12.75" customHeight="1">
      <c r="A44" s="133"/>
      <c r="B44" s="134"/>
      <c r="C44" s="134"/>
      <c r="D44" s="134"/>
      <c r="E44" s="134"/>
      <c r="F44" s="134"/>
      <c r="G44" s="134"/>
      <c r="H44" s="134"/>
      <c r="I44" s="134"/>
      <c r="J44" s="134"/>
      <c r="K44" s="134"/>
      <c r="L44" s="134"/>
      <c r="M44" s="134"/>
      <c r="N44" s="134"/>
      <c r="O44" s="134"/>
      <c r="P44" s="134"/>
      <c r="Q44" s="134"/>
      <c r="R44" s="134"/>
      <c r="S44" s="136"/>
      <c r="T44" s="133"/>
      <c r="U44" s="134"/>
      <c r="V44" s="134"/>
      <c r="W44" s="134"/>
      <c r="X44" s="134"/>
      <c r="Y44" s="134"/>
      <c r="Z44" s="134"/>
      <c r="AA44" s="134"/>
      <c r="AB44" s="134"/>
      <c r="AC44" s="134"/>
      <c r="AD44" s="134"/>
      <c r="AE44" s="134"/>
      <c r="AF44" s="134"/>
      <c r="AG44" s="134"/>
      <c r="AH44" s="134"/>
      <c r="AI44" s="134"/>
      <c r="AJ44" s="134"/>
      <c r="AK44" s="134"/>
      <c r="AL44" s="136"/>
      <c r="AM44" s="133"/>
      <c r="AN44" s="134"/>
      <c r="AO44" s="134"/>
      <c r="AP44" s="134"/>
      <c r="AQ44" s="134"/>
      <c r="AR44" s="134"/>
      <c r="AS44" s="134"/>
      <c r="AT44" s="134"/>
      <c r="AU44" s="134"/>
      <c r="AV44" s="134"/>
      <c r="AW44" s="134"/>
      <c r="AX44" s="134"/>
      <c r="AY44" s="134"/>
      <c r="AZ44" s="134"/>
      <c r="BA44" s="134"/>
      <c r="BB44" s="134"/>
      <c r="BC44" s="134"/>
      <c r="BD44" s="134"/>
      <c r="BE44" s="136"/>
      <c r="BF44" s="133"/>
      <c r="BG44" s="134"/>
      <c r="BH44" s="134"/>
      <c r="BI44" s="134"/>
      <c r="BJ44" s="134"/>
      <c r="BK44" s="134"/>
      <c r="BL44" s="134"/>
      <c r="BM44" s="134"/>
      <c r="BN44" s="134"/>
      <c r="BO44" s="134"/>
      <c r="BP44" s="134"/>
      <c r="BQ44" s="134"/>
      <c r="BR44" s="134"/>
      <c r="BS44" s="134"/>
      <c r="BT44" s="134"/>
      <c r="BU44" s="134"/>
      <c r="BV44" s="134"/>
      <c r="BW44" s="134"/>
      <c r="BX44" s="136"/>
      <c r="BY44" s="133"/>
      <c r="BZ44" s="141"/>
      <c r="CA44" s="141"/>
      <c r="CB44" s="141"/>
      <c r="CC44" s="141"/>
      <c r="CD44" s="141"/>
      <c r="CE44" s="141"/>
      <c r="CF44" s="141"/>
      <c r="CG44" s="141"/>
      <c r="CH44" s="141"/>
      <c r="CI44" s="141"/>
      <c r="CJ44" s="141"/>
      <c r="CK44" s="141"/>
      <c r="CL44" s="141"/>
      <c r="CM44" s="141"/>
      <c r="CN44" s="141"/>
      <c r="CO44" s="141"/>
      <c r="CP44" s="141"/>
      <c r="CQ44" s="142"/>
    </row>
    <row r="45" spans="1:95" ht="12.75" customHeight="1">
      <c r="A45" s="144" t="s">
        <v>388</v>
      </c>
      <c r="B45" s="138"/>
      <c r="C45" s="138"/>
      <c r="D45" s="138"/>
      <c r="E45" s="138"/>
      <c r="F45" s="138"/>
      <c r="G45" s="138"/>
      <c r="H45" s="138"/>
      <c r="I45" s="138"/>
      <c r="J45" s="138"/>
      <c r="K45" s="138"/>
      <c r="L45" s="138"/>
      <c r="M45" s="138"/>
      <c r="N45" s="138"/>
      <c r="O45" s="138"/>
      <c r="P45" s="138"/>
      <c r="Q45" s="138"/>
      <c r="R45" s="138"/>
      <c r="S45" s="139"/>
      <c r="T45" s="144" t="s">
        <v>388</v>
      </c>
      <c r="U45" s="138"/>
      <c r="V45" s="138"/>
      <c r="W45" s="138"/>
      <c r="X45" s="138"/>
      <c r="Y45" s="138"/>
      <c r="Z45" s="138"/>
      <c r="AA45" s="138"/>
      <c r="AB45" s="138"/>
      <c r="AC45" s="138"/>
      <c r="AD45" s="138"/>
      <c r="AE45" s="138"/>
      <c r="AF45" s="138"/>
      <c r="AG45" s="138"/>
      <c r="AH45" s="138"/>
      <c r="AI45" s="138"/>
      <c r="AJ45" s="138"/>
      <c r="AK45" s="138"/>
      <c r="AL45" s="139"/>
      <c r="AM45" s="144" t="s">
        <v>388</v>
      </c>
      <c r="AN45" s="138"/>
      <c r="AO45" s="138"/>
      <c r="AP45" s="138"/>
      <c r="AQ45" s="138"/>
      <c r="AR45" s="138"/>
      <c r="AS45" s="138"/>
      <c r="AT45" s="138"/>
      <c r="AU45" s="138"/>
      <c r="AV45" s="138"/>
      <c r="AW45" s="138"/>
      <c r="AX45" s="138"/>
      <c r="AY45" s="138"/>
      <c r="AZ45" s="138"/>
      <c r="BA45" s="138"/>
      <c r="BB45" s="138"/>
      <c r="BC45" s="138"/>
      <c r="BD45" s="138"/>
      <c r="BE45" s="139"/>
      <c r="BF45" s="144" t="s">
        <v>388</v>
      </c>
      <c r="BG45" s="138"/>
      <c r="BH45" s="138"/>
      <c r="BI45" s="138"/>
      <c r="BJ45" s="138"/>
      <c r="BK45" s="138"/>
      <c r="BL45" s="138"/>
      <c r="BM45" s="138"/>
      <c r="BN45" s="138"/>
      <c r="BO45" s="138"/>
      <c r="BP45" s="138"/>
      <c r="BQ45" s="138"/>
      <c r="BR45" s="138"/>
      <c r="BS45" s="138"/>
      <c r="BT45" s="138"/>
      <c r="BU45" s="138"/>
      <c r="BV45" s="138"/>
      <c r="BW45" s="138"/>
      <c r="BX45" s="139"/>
      <c r="BY45" s="144" t="s">
        <v>388</v>
      </c>
      <c r="BZ45" s="138"/>
      <c r="CA45" s="138"/>
      <c r="CB45" s="138"/>
      <c r="CC45" s="138"/>
      <c r="CD45" s="138"/>
      <c r="CE45" s="138"/>
      <c r="CF45" s="138"/>
      <c r="CG45" s="138"/>
      <c r="CH45" s="138"/>
      <c r="CI45" s="138"/>
      <c r="CJ45" s="138"/>
      <c r="CK45" s="138"/>
      <c r="CL45" s="138"/>
      <c r="CM45" s="138"/>
      <c r="CN45" s="138"/>
      <c r="CO45" s="138"/>
      <c r="CP45" s="138"/>
      <c r="CQ45" s="139"/>
    </row>
    <row r="46" spans="1:95" ht="14.25" customHeight="1">
      <c r="A46" s="333" t="s">
        <v>618</v>
      </c>
      <c r="B46" s="264"/>
      <c r="C46" s="330">
        <v>0</v>
      </c>
      <c r="D46" s="268"/>
      <c r="E46" s="331" t="s">
        <v>620</v>
      </c>
      <c r="F46" s="264"/>
      <c r="G46" s="330">
        <v>0</v>
      </c>
      <c r="H46" s="268"/>
      <c r="I46" s="141"/>
      <c r="J46" s="138"/>
      <c r="K46" s="138"/>
      <c r="L46" s="138"/>
      <c r="M46" s="145" t="s">
        <v>393</v>
      </c>
      <c r="N46" s="334">
        <f>IF(C47&gt;0,(((G47-G46)/(C47-C46))^-1-IF(CL52&gt;0,CL52^-1,0))^-1,0)</f>
        <v>0</v>
      </c>
      <c r="O46" s="268"/>
      <c r="P46" s="339"/>
      <c r="Q46" s="264"/>
      <c r="R46" s="264"/>
      <c r="S46" s="139"/>
      <c r="T46" s="333" t="s">
        <v>622</v>
      </c>
      <c r="U46" s="264"/>
      <c r="V46" s="330">
        <v>0</v>
      </c>
      <c r="W46" s="268"/>
      <c r="X46" s="331" t="s">
        <v>624</v>
      </c>
      <c r="Y46" s="264"/>
      <c r="Z46" s="330">
        <v>0</v>
      </c>
      <c r="AA46" s="268"/>
      <c r="AB46" s="141"/>
      <c r="AC46" s="138"/>
      <c r="AD46" s="138"/>
      <c r="AE46" s="138"/>
      <c r="AF46" s="145" t="s">
        <v>393</v>
      </c>
      <c r="AG46" s="334">
        <f>IF(V47&gt;0,(((Z47-Z46)/(V47-V46))^-1-IF(CL52&gt;0,CL52^-1,0))^-1,0)</f>
        <v>0</v>
      </c>
      <c r="AH46" s="268"/>
      <c r="AI46" s="339"/>
      <c r="AJ46" s="264"/>
      <c r="AK46" s="264"/>
      <c r="AL46" s="139"/>
      <c r="AM46" s="333" t="s">
        <v>626</v>
      </c>
      <c r="AN46" s="264"/>
      <c r="AO46" s="330">
        <v>0</v>
      </c>
      <c r="AP46" s="268"/>
      <c r="AQ46" s="331" t="s">
        <v>627</v>
      </c>
      <c r="AR46" s="264"/>
      <c r="AS46" s="330">
        <v>0</v>
      </c>
      <c r="AT46" s="268"/>
      <c r="AU46" s="141"/>
      <c r="AV46" s="138"/>
      <c r="AW46" s="138"/>
      <c r="AX46" s="138"/>
      <c r="AY46" s="145" t="s">
        <v>393</v>
      </c>
      <c r="AZ46" s="334">
        <f>IF(AO47&gt;0,(((AS47-AS46)/(AO47-AO46))^-1-IF(CL52&gt;0,CL52^-1,0))^-1,0)</f>
        <v>0</v>
      </c>
      <c r="BA46" s="268"/>
      <c r="BB46" s="339"/>
      <c r="BC46" s="264"/>
      <c r="BD46" s="264"/>
      <c r="BE46" s="139"/>
      <c r="BF46" s="333" t="s">
        <v>629</v>
      </c>
      <c r="BG46" s="264"/>
      <c r="BH46" s="330">
        <v>0</v>
      </c>
      <c r="BI46" s="268"/>
      <c r="BJ46" s="331" t="s">
        <v>630</v>
      </c>
      <c r="BK46" s="264"/>
      <c r="BL46" s="330">
        <v>0</v>
      </c>
      <c r="BM46" s="268"/>
      <c r="BN46" s="141"/>
      <c r="BO46" s="138"/>
      <c r="BP46" s="138"/>
      <c r="BQ46" s="138"/>
      <c r="BR46" s="145" t="s">
        <v>393</v>
      </c>
      <c r="BS46" s="334">
        <f>IF(BH47&gt;0,(((BL47-BL46)/(BH47-BH46))^-1-IF(CL52&gt;0,CL52^-1,0))^-1,0)</f>
        <v>0</v>
      </c>
      <c r="BT46" s="268"/>
      <c r="BU46" s="339"/>
      <c r="BV46" s="264"/>
      <c r="BW46" s="264"/>
      <c r="BX46" s="139"/>
      <c r="BY46" s="333" t="s">
        <v>631</v>
      </c>
      <c r="BZ46" s="264"/>
      <c r="CA46" s="330">
        <v>0</v>
      </c>
      <c r="CB46" s="268"/>
      <c r="CC46" s="331" t="s">
        <v>632</v>
      </c>
      <c r="CD46" s="264"/>
      <c r="CE46" s="330">
        <v>0</v>
      </c>
      <c r="CF46" s="268"/>
      <c r="CG46" s="141"/>
      <c r="CH46" s="138"/>
      <c r="CI46" s="138"/>
      <c r="CJ46" s="138"/>
      <c r="CK46" s="145" t="s">
        <v>393</v>
      </c>
      <c r="CL46" s="332">
        <f>IF((CA47-CA46)&gt;0,(CE47-CE46)/(CA47-CA46),0)</f>
        <v>0</v>
      </c>
      <c r="CM46" s="268"/>
      <c r="CN46" s="138"/>
      <c r="CO46" s="138"/>
      <c r="CP46" s="138"/>
      <c r="CQ46" s="139"/>
    </row>
    <row r="47" spans="1:95" ht="14.25" customHeight="1">
      <c r="A47" s="333" t="s">
        <v>633</v>
      </c>
      <c r="B47" s="264"/>
      <c r="C47" s="330">
        <v>0</v>
      </c>
      <c r="D47" s="268"/>
      <c r="E47" s="331" t="s">
        <v>634</v>
      </c>
      <c r="F47" s="264"/>
      <c r="G47" s="330">
        <v>0</v>
      </c>
      <c r="H47" s="268"/>
      <c r="I47" s="141"/>
      <c r="J47" s="6"/>
      <c r="K47" s="6"/>
      <c r="L47" s="6"/>
      <c r="M47" s="6"/>
      <c r="N47" s="6"/>
      <c r="O47" s="6"/>
      <c r="P47" s="138"/>
      <c r="Q47" s="138"/>
      <c r="R47" s="138"/>
      <c r="S47" s="139"/>
      <c r="T47" s="333" t="s">
        <v>635</v>
      </c>
      <c r="U47" s="264"/>
      <c r="V47" s="330">
        <v>0</v>
      </c>
      <c r="W47" s="268"/>
      <c r="X47" s="331" t="s">
        <v>636</v>
      </c>
      <c r="Y47" s="264"/>
      <c r="Z47" s="330">
        <v>0</v>
      </c>
      <c r="AA47" s="268"/>
      <c r="AB47" s="141"/>
      <c r="AC47" s="6"/>
      <c r="AD47" s="6"/>
      <c r="AE47" s="6"/>
      <c r="AF47" s="6"/>
      <c r="AG47" s="6"/>
      <c r="AH47" s="6"/>
      <c r="AI47" s="138"/>
      <c r="AJ47" s="138"/>
      <c r="AK47" s="138"/>
      <c r="AL47" s="139"/>
      <c r="AM47" s="333" t="s">
        <v>637</v>
      </c>
      <c r="AN47" s="264"/>
      <c r="AO47" s="330">
        <v>0</v>
      </c>
      <c r="AP47" s="268"/>
      <c r="AQ47" s="331" t="s">
        <v>638</v>
      </c>
      <c r="AR47" s="264"/>
      <c r="AS47" s="330">
        <v>0</v>
      </c>
      <c r="AT47" s="268"/>
      <c r="AU47" s="141"/>
      <c r="AV47" s="6"/>
      <c r="AW47" s="6"/>
      <c r="AX47" s="6"/>
      <c r="AY47" s="6"/>
      <c r="AZ47" s="6"/>
      <c r="BA47" s="6"/>
      <c r="BB47" s="138"/>
      <c r="BC47" s="138"/>
      <c r="BD47" s="138"/>
      <c r="BE47" s="139"/>
      <c r="BF47" s="333" t="s">
        <v>639</v>
      </c>
      <c r="BG47" s="264"/>
      <c r="BH47" s="330">
        <v>0</v>
      </c>
      <c r="BI47" s="268"/>
      <c r="BJ47" s="331" t="s">
        <v>640</v>
      </c>
      <c r="BK47" s="264"/>
      <c r="BL47" s="330">
        <v>0</v>
      </c>
      <c r="BM47" s="268"/>
      <c r="BN47" s="141"/>
      <c r="BO47" s="6"/>
      <c r="BP47" s="6"/>
      <c r="BQ47" s="6"/>
      <c r="BR47" s="6"/>
      <c r="BS47" s="6"/>
      <c r="BT47" s="6"/>
      <c r="BU47" s="138"/>
      <c r="BV47" s="138"/>
      <c r="BW47" s="138"/>
      <c r="BX47" s="139"/>
      <c r="BY47" s="333" t="s">
        <v>641</v>
      </c>
      <c r="BZ47" s="264"/>
      <c r="CA47" s="330">
        <v>0</v>
      </c>
      <c r="CB47" s="268"/>
      <c r="CC47" s="331" t="s">
        <v>642</v>
      </c>
      <c r="CD47" s="264"/>
      <c r="CE47" s="330">
        <v>0</v>
      </c>
      <c r="CF47" s="268"/>
      <c r="CG47" s="141"/>
      <c r="CH47" s="141"/>
      <c r="CI47" s="141"/>
      <c r="CJ47" s="141"/>
      <c r="CK47" s="141"/>
      <c r="CL47" s="141"/>
      <c r="CM47" s="141"/>
      <c r="CN47" s="138"/>
      <c r="CO47" s="138"/>
      <c r="CP47" s="138"/>
      <c r="CQ47" s="139"/>
    </row>
    <row r="48" spans="1:95" ht="12.75" customHeight="1">
      <c r="A48" s="143"/>
      <c r="B48" s="138"/>
      <c r="C48" s="138"/>
      <c r="D48" s="138"/>
      <c r="E48" s="138"/>
      <c r="F48" s="138"/>
      <c r="G48" s="138"/>
      <c r="H48" s="138"/>
      <c r="I48" s="138"/>
      <c r="J48" s="138"/>
      <c r="K48" s="138"/>
      <c r="L48" s="138"/>
      <c r="M48" s="138"/>
      <c r="N48" s="138"/>
      <c r="O48" s="138"/>
      <c r="P48" s="138"/>
      <c r="Q48" s="138"/>
      <c r="R48" s="138"/>
      <c r="S48" s="139"/>
      <c r="T48" s="143"/>
      <c r="U48" s="138"/>
      <c r="V48" s="138"/>
      <c r="W48" s="138"/>
      <c r="X48" s="138"/>
      <c r="Y48" s="138"/>
      <c r="Z48" s="138"/>
      <c r="AA48" s="138"/>
      <c r="AB48" s="138"/>
      <c r="AC48" s="138"/>
      <c r="AD48" s="138"/>
      <c r="AE48" s="138"/>
      <c r="AF48" s="138"/>
      <c r="AG48" s="138"/>
      <c r="AH48" s="138"/>
      <c r="AI48" s="138"/>
      <c r="AJ48" s="138"/>
      <c r="AK48" s="138"/>
      <c r="AL48" s="139"/>
      <c r="AM48" s="143"/>
      <c r="AN48" s="138"/>
      <c r="AO48" s="138"/>
      <c r="AP48" s="138"/>
      <c r="AQ48" s="138"/>
      <c r="AR48" s="138"/>
      <c r="AS48" s="138"/>
      <c r="AT48" s="138"/>
      <c r="AU48" s="138"/>
      <c r="AV48" s="138"/>
      <c r="AW48" s="138"/>
      <c r="AX48" s="138"/>
      <c r="AY48" s="138"/>
      <c r="AZ48" s="138"/>
      <c r="BA48" s="138"/>
      <c r="BB48" s="138"/>
      <c r="BC48" s="138"/>
      <c r="BD48" s="138"/>
      <c r="BE48" s="139"/>
      <c r="BF48" s="143"/>
      <c r="BG48" s="138"/>
      <c r="BH48" s="138"/>
      <c r="BI48" s="138"/>
      <c r="BJ48" s="138"/>
      <c r="BK48" s="138"/>
      <c r="BL48" s="138"/>
      <c r="BM48" s="138"/>
      <c r="BN48" s="138"/>
      <c r="BO48" s="138"/>
      <c r="BP48" s="138"/>
      <c r="BQ48" s="138"/>
      <c r="BR48" s="138"/>
      <c r="BS48" s="138"/>
      <c r="BT48" s="138"/>
      <c r="BU48" s="138"/>
      <c r="BV48" s="138"/>
      <c r="BW48" s="138"/>
      <c r="BX48" s="139"/>
      <c r="BY48" s="133"/>
      <c r="BZ48" s="141"/>
      <c r="CA48" s="141"/>
      <c r="CB48" s="141"/>
      <c r="CC48" s="141"/>
      <c r="CD48" s="141"/>
      <c r="CE48" s="141"/>
      <c r="CF48" s="141"/>
      <c r="CG48" s="141"/>
      <c r="CH48" s="141"/>
      <c r="CI48" s="141"/>
      <c r="CJ48" s="141"/>
      <c r="CK48" s="141"/>
      <c r="CL48" s="141"/>
      <c r="CM48" s="141"/>
      <c r="CN48" s="141"/>
      <c r="CO48" s="141"/>
      <c r="CP48" s="141"/>
      <c r="CQ48" s="142"/>
    </row>
    <row r="49" spans="1:95" ht="12.75" customHeight="1">
      <c r="A49" s="133" t="s">
        <v>404</v>
      </c>
      <c r="B49" s="138"/>
      <c r="C49" s="138"/>
      <c r="D49" s="138"/>
      <c r="E49" s="138"/>
      <c r="F49" s="138"/>
      <c r="G49" s="138"/>
      <c r="H49" s="138"/>
      <c r="I49" s="138"/>
      <c r="J49" s="138"/>
      <c r="K49" s="138"/>
      <c r="L49" s="138"/>
      <c r="M49" s="138"/>
      <c r="N49" s="138"/>
      <c r="O49" s="138"/>
      <c r="P49" s="138"/>
      <c r="Q49" s="138"/>
      <c r="R49" s="138"/>
      <c r="S49" s="139"/>
      <c r="T49" s="133" t="s">
        <v>404</v>
      </c>
      <c r="U49" s="138"/>
      <c r="V49" s="138"/>
      <c r="W49" s="138"/>
      <c r="X49" s="138"/>
      <c r="Y49" s="138"/>
      <c r="Z49" s="138"/>
      <c r="AA49" s="138"/>
      <c r="AB49" s="138"/>
      <c r="AC49" s="138"/>
      <c r="AD49" s="138"/>
      <c r="AE49" s="138"/>
      <c r="AF49" s="138"/>
      <c r="AG49" s="138"/>
      <c r="AH49" s="138"/>
      <c r="AI49" s="138"/>
      <c r="AJ49" s="138"/>
      <c r="AK49" s="138"/>
      <c r="AL49" s="139"/>
      <c r="AM49" s="133" t="s">
        <v>404</v>
      </c>
      <c r="AN49" s="138"/>
      <c r="AO49" s="138"/>
      <c r="AP49" s="138"/>
      <c r="AQ49" s="138"/>
      <c r="AR49" s="138"/>
      <c r="AS49" s="138"/>
      <c r="AT49" s="138"/>
      <c r="AU49" s="138"/>
      <c r="AV49" s="138"/>
      <c r="AW49" s="138"/>
      <c r="AX49" s="138"/>
      <c r="AY49" s="138"/>
      <c r="AZ49" s="138"/>
      <c r="BA49" s="138"/>
      <c r="BB49" s="138"/>
      <c r="BC49" s="138"/>
      <c r="BD49" s="138"/>
      <c r="BE49" s="139"/>
      <c r="BF49" s="133" t="s">
        <v>404</v>
      </c>
      <c r="BG49" s="138"/>
      <c r="BH49" s="138"/>
      <c r="BI49" s="138"/>
      <c r="BJ49" s="138"/>
      <c r="BK49" s="138"/>
      <c r="BL49" s="138"/>
      <c r="BM49" s="138"/>
      <c r="BN49" s="138"/>
      <c r="BO49" s="138"/>
      <c r="BP49" s="138"/>
      <c r="BQ49" s="138"/>
      <c r="BR49" s="138"/>
      <c r="BS49" s="138"/>
      <c r="BT49" s="138"/>
      <c r="BU49" s="138"/>
      <c r="BV49" s="138"/>
      <c r="BW49" s="138"/>
      <c r="BX49" s="139"/>
      <c r="BY49" s="133" t="s">
        <v>405</v>
      </c>
      <c r="BZ49" s="141"/>
      <c r="CA49" s="141"/>
      <c r="CB49" s="141"/>
      <c r="CC49" s="141"/>
      <c r="CD49" s="141"/>
      <c r="CE49" s="141"/>
      <c r="CF49" s="141"/>
      <c r="CG49" s="141"/>
      <c r="CH49" s="141"/>
      <c r="CI49" s="141"/>
      <c r="CJ49" s="141"/>
      <c r="CK49" s="141"/>
      <c r="CL49" s="141"/>
      <c r="CM49" s="141"/>
      <c r="CN49" s="141"/>
      <c r="CO49" s="141"/>
      <c r="CP49" s="141"/>
      <c r="CQ49" s="142"/>
    </row>
    <row r="50" spans="1:95">
      <c r="A50" s="333" t="s">
        <v>643</v>
      </c>
      <c r="B50" s="264"/>
      <c r="C50" s="343">
        <v>0</v>
      </c>
      <c r="D50" s="268"/>
      <c r="E50" s="141"/>
      <c r="F50" s="138"/>
      <c r="G50" s="138"/>
      <c r="H50" s="138"/>
      <c r="I50" s="138"/>
      <c r="J50" s="138"/>
      <c r="K50" s="138"/>
      <c r="L50" s="138"/>
      <c r="M50" s="138"/>
      <c r="N50" s="138"/>
      <c r="O50" s="138"/>
      <c r="P50" s="138"/>
      <c r="Q50" s="138"/>
      <c r="R50" s="138"/>
      <c r="S50" s="139"/>
      <c r="T50" s="333" t="s">
        <v>644</v>
      </c>
      <c r="U50" s="264"/>
      <c r="V50" s="343">
        <v>0</v>
      </c>
      <c r="W50" s="268"/>
      <c r="X50" s="141"/>
      <c r="Y50" s="138"/>
      <c r="Z50" s="138"/>
      <c r="AA50" s="138"/>
      <c r="AB50" s="138"/>
      <c r="AC50" s="138"/>
      <c r="AD50" s="138"/>
      <c r="AE50" s="138"/>
      <c r="AF50" s="138"/>
      <c r="AG50" s="138"/>
      <c r="AH50" s="138"/>
      <c r="AI50" s="138"/>
      <c r="AJ50" s="138"/>
      <c r="AK50" s="138"/>
      <c r="AL50" s="139"/>
      <c r="AM50" s="333" t="s">
        <v>645</v>
      </c>
      <c r="AN50" s="264"/>
      <c r="AO50" s="343">
        <v>0</v>
      </c>
      <c r="AP50" s="268"/>
      <c r="AQ50" s="141"/>
      <c r="AR50" s="138"/>
      <c r="AS50" s="138"/>
      <c r="AT50" s="138"/>
      <c r="AU50" s="138"/>
      <c r="AV50" s="138"/>
      <c r="AW50" s="138"/>
      <c r="AX50" s="138"/>
      <c r="AY50" s="138"/>
      <c r="AZ50" s="138"/>
      <c r="BA50" s="138"/>
      <c r="BB50" s="138"/>
      <c r="BC50" s="138"/>
      <c r="BD50" s="138"/>
      <c r="BE50" s="139"/>
      <c r="BF50" s="333" t="s">
        <v>646</v>
      </c>
      <c r="BG50" s="264"/>
      <c r="BH50" s="343">
        <v>0</v>
      </c>
      <c r="BI50" s="268"/>
      <c r="BJ50" s="141"/>
      <c r="BK50" s="138"/>
      <c r="BL50" s="138"/>
      <c r="BM50" s="138"/>
      <c r="BN50" s="138"/>
      <c r="BO50" s="138"/>
      <c r="BP50" s="138"/>
      <c r="BQ50" s="138"/>
      <c r="BR50" s="138"/>
      <c r="BS50" s="138"/>
      <c r="BT50" s="138"/>
      <c r="BU50" s="138"/>
      <c r="BV50" s="138"/>
      <c r="BW50" s="138"/>
      <c r="BX50" s="139"/>
      <c r="BY50" s="133"/>
      <c r="BZ50" s="145" t="s">
        <v>407</v>
      </c>
      <c r="CA50" s="340">
        <f>C53</f>
        <v>400</v>
      </c>
      <c r="CB50" s="268"/>
      <c r="CC50" s="141" t="s">
        <v>408</v>
      </c>
      <c r="CD50" s="141"/>
      <c r="CE50" s="141"/>
      <c r="CF50" s="141"/>
      <c r="CG50" s="141"/>
      <c r="CH50" s="141"/>
      <c r="CI50" s="141"/>
      <c r="CJ50" s="141"/>
      <c r="CK50" s="145" t="s">
        <v>647</v>
      </c>
      <c r="CL50" s="336">
        <f>CA51*(1/64)*PI()*(CA52^4-CA53^4)*200000</f>
        <v>1744439000.4490404</v>
      </c>
      <c r="CM50" s="268"/>
      <c r="CN50" s="154">
        <f>CL50*48/CA50^3</f>
        <v>1308.3292503367802</v>
      </c>
      <c r="CO50" s="141"/>
      <c r="CP50" s="141"/>
      <c r="CQ50" s="142"/>
    </row>
    <row r="51" spans="1:95" ht="14.25" customHeight="1">
      <c r="A51" s="143"/>
      <c r="B51" s="138"/>
      <c r="C51" s="344"/>
      <c r="D51" s="282"/>
      <c r="E51" s="138"/>
      <c r="F51" s="138"/>
      <c r="G51" s="138"/>
      <c r="H51" s="138"/>
      <c r="I51" s="138"/>
      <c r="J51" s="138"/>
      <c r="K51" s="138"/>
      <c r="L51" s="138"/>
      <c r="M51" s="138"/>
      <c r="N51" s="138"/>
      <c r="O51" s="138"/>
      <c r="P51" s="138"/>
      <c r="Q51" s="138"/>
      <c r="R51" s="138"/>
      <c r="S51" s="139"/>
      <c r="T51" s="143"/>
      <c r="U51" s="138"/>
      <c r="V51" s="344"/>
      <c r="W51" s="282"/>
      <c r="X51" s="138"/>
      <c r="Y51" s="138"/>
      <c r="Z51" s="138"/>
      <c r="AA51" s="138"/>
      <c r="AB51" s="138"/>
      <c r="AC51" s="138"/>
      <c r="AD51" s="138"/>
      <c r="AE51" s="138"/>
      <c r="AF51" s="138"/>
      <c r="AG51" s="138"/>
      <c r="AH51" s="138"/>
      <c r="AI51" s="138"/>
      <c r="AJ51" s="138"/>
      <c r="AK51" s="138"/>
      <c r="AL51" s="139"/>
      <c r="AM51" s="143"/>
      <c r="AN51" s="138"/>
      <c r="AO51" s="344"/>
      <c r="AP51" s="282"/>
      <c r="AQ51" s="138"/>
      <c r="AR51" s="138"/>
      <c r="AS51" s="138"/>
      <c r="AT51" s="138"/>
      <c r="AU51" s="138"/>
      <c r="AV51" s="138"/>
      <c r="AW51" s="138"/>
      <c r="AX51" s="138"/>
      <c r="AY51" s="138"/>
      <c r="AZ51" s="138"/>
      <c r="BA51" s="138"/>
      <c r="BB51" s="138"/>
      <c r="BC51" s="138"/>
      <c r="BD51" s="138"/>
      <c r="BE51" s="139"/>
      <c r="BF51" s="143"/>
      <c r="BG51" s="138"/>
      <c r="BH51" s="344"/>
      <c r="BI51" s="282"/>
      <c r="BJ51" s="138"/>
      <c r="BK51" s="138"/>
      <c r="BL51" s="138"/>
      <c r="BM51" s="138"/>
      <c r="BN51" s="138"/>
      <c r="BO51" s="138"/>
      <c r="BP51" s="138"/>
      <c r="BQ51" s="138"/>
      <c r="BR51" s="138"/>
      <c r="BS51" s="138"/>
      <c r="BT51" s="138"/>
      <c r="BU51" s="138"/>
      <c r="BV51" s="138"/>
      <c r="BW51" s="138"/>
      <c r="BX51" s="139"/>
      <c r="BY51" s="133"/>
      <c r="BZ51" s="145" t="s">
        <v>410</v>
      </c>
      <c r="CA51" s="338">
        <v>1</v>
      </c>
      <c r="CB51" s="268"/>
      <c r="CC51" s="141" t="s">
        <v>411</v>
      </c>
      <c r="CD51" s="141"/>
      <c r="CE51" s="141"/>
      <c r="CF51" s="141"/>
      <c r="CG51" s="141"/>
      <c r="CH51" s="141"/>
      <c r="CI51" s="141"/>
      <c r="CJ51" s="141"/>
      <c r="CK51" s="145" t="s">
        <v>648</v>
      </c>
      <c r="CL51" s="336">
        <f>IF(CL46&gt;0,(CL46*CA50^3)/48,CL50)</f>
        <v>1744439000.4490404</v>
      </c>
      <c r="CM51" s="268"/>
      <c r="CN51" s="154">
        <f>CL51*48/CA50^3</f>
        <v>1308.3292503367802</v>
      </c>
      <c r="CO51" s="141"/>
      <c r="CP51" s="141"/>
      <c r="CQ51" s="142"/>
    </row>
    <row r="52" spans="1:95" ht="14.25">
      <c r="A52" s="144" t="s">
        <v>413</v>
      </c>
      <c r="B52" s="138"/>
      <c r="C52" s="138"/>
      <c r="D52" s="138"/>
      <c r="E52" s="138"/>
      <c r="F52" s="138"/>
      <c r="G52" s="138"/>
      <c r="H52" s="138"/>
      <c r="I52" s="138"/>
      <c r="J52" s="138"/>
      <c r="K52" s="138"/>
      <c r="L52" s="138"/>
      <c r="M52" s="138"/>
      <c r="N52" s="138"/>
      <c r="O52" s="138"/>
      <c r="P52" s="138"/>
      <c r="Q52" s="138"/>
      <c r="R52" s="138"/>
      <c r="S52" s="139"/>
      <c r="T52" s="144" t="s">
        <v>413</v>
      </c>
      <c r="U52" s="138"/>
      <c r="V52" s="138"/>
      <c r="W52" s="138"/>
      <c r="X52" s="138"/>
      <c r="Y52" s="138"/>
      <c r="Z52" s="138"/>
      <c r="AA52" s="138"/>
      <c r="AB52" s="138"/>
      <c r="AC52" s="138"/>
      <c r="AD52" s="138"/>
      <c r="AE52" s="138"/>
      <c r="AF52" s="138"/>
      <c r="AG52" s="138"/>
      <c r="AH52" s="138"/>
      <c r="AI52" s="138"/>
      <c r="AJ52" s="138"/>
      <c r="AK52" s="138"/>
      <c r="AL52" s="139"/>
      <c r="AM52" s="144" t="s">
        <v>413</v>
      </c>
      <c r="AN52" s="138"/>
      <c r="AO52" s="138"/>
      <c r="AP52" s="138"/>
      <c r="AQ52" s="138"/>
      <c r="AR52" s="138"/>
      <c r="AS52" s="138"/>
      <c r="AT52" s="138"/>
      <c r="AU52" s="138"/>
      <c r="AV52" s="138"/>
      <c r="AW52" s="138"/>
      <c r="AX52" s="138"/>
      <c r="AY52" s="138"/>
      <c r="AZ52" s="138"/>
      <c r="BA52" s="138"/>
      <c r="BB52" s="138"/>
      <c r="BC52" s="138"/>
      <c r="BD52" s="138"/>
      <c r="BE52" s="139"/>
      <c r="BF52" s="144" t="s">
        <v>413</v>
      </c>
      <c r="BG52" s="138"/>
      <c r="BH52" s="138"/>
      <c r="BI52" s="138"/>
      <c r="BJ52" s="138"/>
      <c r="BK52" s="138"/>
      <c r="BL52" s="138"/>
      <c r="BM52" s="138"/>
      <c r="BN52" s="138"/>
      <c r="BO52" s="138"/>
      <c r="BP52" s="138"/>
      <c r="BQ52" s="138"/>
      <c r="BR52" s="138"/>
      <c r="BS52" s="138"/>
      <c r="BT52" s="138"/>
      <c r="BU52" s="138"/>
      <c r="BV52" s="138"/>
      <c r="BW52" s="138"/>
      <c r="BX52" s="139"/>
      <c r="BY52" s="133"/>
      <c r="BZ52" s="145" t="s">
        <v>649</v>
      </c>
      <c r="CA52" s="338">
        <v>25.4</v>
      </c>
      <c r="CB52" s="268"/>
      <c r="CC52" s="141" t="s">
        <v>415</v>
      </c>
      <c r="CD52" s="141"/>
      <c r="CE52" s="141"/>
      <c r="CF52" s="141"/>
      <c r="CG52" s="141"/>
      <c r="CH52" s="141"/>
      <c r="CI52" s="141"/>
      <c r="CJ52" s="141"/>
      <c r="CK52" s="145" t="s">
        <v>416</v>
      </c>
      <c r="CL52" s="337">
        <f>IF(CL51&gt;=CL50,0,(CN51^-1-CN50^-1)^-1)</f>
        <v>0</v>
      </c>
      <c r="CM52" s="268"/>
      <c r="CN52" s="141"/>
      <c r="CO52" s="141"/>
      <c r="CP52" s="141"/>
      <c r="CQ52" s="142"/>
    </row>
    <row r="53" spans="1:95" ht="12.75" customHeight="1">
      <c r="A53" s="133"/>
      <c r="B53" s="155" t="s">
        <v>407</v>
      </c>
      <c r="C53" s="330">
        <v>400</v>
      </c>
      <c r="D53" s="268"/>
      <c r="E53" s="141" t="s">
        <v>417</v>
      </c>
      <c r="F53" s="138"/>
      <c r="G53" s="138"/>
      <c r="H53" s="138"/>
      <c r="I53" s="138"/>
      <c r="J53" s="138"/>
      <c r="K53" s="138"/>
      <c r="L53" s="138"/>
      <c r="M53" s="138"/>
      <c r="N53" s="138"/>
      <c r="O53" s="138"/>
      <c r="P53" s="138"/>
      <c r="Q53" s="138"/>
      <c r="R53" s="138"/>
      <c r="S53" s="139"/>
      <c r="T53" s="133"/>
      <c r="U53" s="155" t="s">
        <v>407</v>
      </c>
      <c r="V53" s="330">
        <v>400</v>
      </c>
      <c r="W53" s="268"/>
      <c r="X53" s="141" t="s">
        <v>417</v>
      </c>
      <c r="Y53" s="138"/>
      <c r="Z53" s="138"/>
      <c r="AA53" s="138"/>
      <c r="AB53" s="138"/>
      <c r="AC53" s="138"/>
      <c r="AD53" s="138"/>
      <c r="AE53" s="138"/>
      <c r="AF53" s="138"/>
      <c r="AG53" s="138"/>
      <c r="AH53" s="138"/>
      <c r="AI53" s="138"/>
      <c r="AJ53" s="138"/>
      <c r="AK53" s="138"/>
      <c r="AL53" s="139"/>
      <c r="AM53" s="133"/>
      <c r="AN53" s="155" t="s">
        <v>407</v>
      </c>
      <c r="AO53" s="330">
        <v>400</v>
      </c>
      <c r="AP53" s="268"/>
      <c r="AQ53" s="141" t="s">
        <v>417</v>
      </c>
      <c r="AR53" s="138"/>
      <c r="AS53" s="138"/>
      <c r="AT53" s="138"/>
      <c r="AU53" s="138"/>
      <c r="AV53" s="138"/>
      <c r="AW53" s="138"/>
      <c r="AX53" s="138"/>
      <c r="AY53" s="138"/>
      <c r="AZ53" s="138"/>
      <c r="BA53" s="138"/>
      <c r="BB53" s="138"/>
      <c r="BC53" s="138"/>
      <c r="BD53" s="138"/>
      <c r="BE53" s="139"/>
      <c r="BF53" s="133"/>
      <c r="BG53" s="155" t="s">
        <v>407</v>
      </c>
      <c r="BH53" s="330">
        <v>400</v>
      </c>
      <c r="BI53" s="268"/>
      <c r="BJ53" s="141" t="s">
        <v>417</v>
      </c>
      <c r="BK53" s="138"/>
      <c r="BL53" s="138"/>
      <c r="BM53" s="138"/>
      <c r="BN53" s="138"/>
      <c r="BO53" s="138"/>
      <c r="BP53" s="138"/>
      <c r="BQ53" s="138"/>
      <c r="BR53" s="138"/>
      <c r="BS53" s="138"/>
      <c r="BT53" s="138"/>
      <c r="BU53" s="138"/>
      <c r="BV53" s="138"/>
      <c r="BW53" s="138"/>
      <c r="BX53" s="139"/>
      <c r="BY53" s="133"/>
      <c r="BZ53" s="145" t="s">
        <v>650</v>
      </c>
      <c r="CA53" s="338">
        <v>22.1</v>
      </c>
      <c r="CB53" s="268"/>
      <c r="CC53" s="141" t="s">
        <v>419</v>
      </c>
      <c r="CD53" s="141"/>
      <c r="CE53" s="141"/>
      <c r="CF53" s="141"/>
      <c r="CG53" s="141"/>
      <c r="CH53" s="141"/>
      <c r="CI53" s="141"/>
      <c r="CJ53" s="141"/>
      <c r="CK53" s="141"/>
      <c r="CL53" s="141"/>
      <c r="CM53" s="141"/>
      <c r="CN53" s="141"/>
      <c r="CO53" s="141"/>
      <c r="CP53" s="141"/>
      <c r="CQ53" s="142"/>
    </row>
    <row r="54" spans="1:95" ht="12.75" customHeight="1">
      <c r="A54" s="341" t="s">
        <v>420</v>
      </c>
      <c r="B54" s="264"/>
      <c r="C54" s="330">
        <v>275</v>
      </c>
      <c r="D54" s="268"/>
      <c r="E54" s="141" t="s">
        <v>65</v>
      </c>
      <c r="F54" s="138"/>
      <c r="G54" s="138"/>
      <c r="H54" s="138"/>
      <c r="I54" s="138"/>
      <c r="J54" s="138"/>
      <c r="K54" s="138"/>
      <c r="L54" s="138"/>
      <c r="M54" s="138"/>
      <c r="N54" s="138"/>
      <c r="O54" s="138"/>
      <c r="P54" s="138"/>
      <c r="Q54" s="138"/>
      <c r="R54" s="138"/>
      <c r="S54" s="139"/>
      <c r="T54" s="341" t="s">
        <v>420</v>
      </c>
      <c r="U54" s="264"/>
      <c r="V54" s="330">
        <v>275</v>
      </c>
      <c r="W54" s="268"/>
      <c r="X54" s="141" t="s">
        <v>65</v>
      </c>
      <c r="Y54" s="138"/>
      <c r="Z54" s="138"/>
      <c r="AA54" s="138"/>
      <c r="AB54" s="138"/>
      <c r="AC54" s="138"/>
      <c r="AD54" s="138"/>
      <c r="AE54" s="138"/>
      <c r="AF54" s="138"/>
      <c r="AG54" s="138"/>
      <c r="AH54" s="138"/>
      <c r="AI54" s="138"/>
      <c r="AJ54" s="138"/>
      <c r="AK54" s="138"/>
      <c r="AL54" s="139"/>
      <c r="AM54" s="341" t="s">
        <v>420</v>
      </c>
      <c r="AN54" s="264"/>
      <c r="AO54" s="330">
        <v>275</v>
      </c>
      <c r="AP54" s="268"/>
      <c r="AQ54" s="141" t="s">
        <v>65</v>
      </c>
      <c r="AR54" s="138"/>
      <c r="AS54" s="138"/>
      <c r="AT54" s="138"/>
      <c r="AU54" s="138"/>
      <c r="AV54" s="138"/>
      <c r="AW54" s="138"/>
      <c r="AX54" s="138"/>
      <c r="AY54" s="138"/>
      <c r="AZ54" s="138"/>
      <c r="BA54" s="138"/>
      <c r="BB54" s="138"/>
      <c r="BC54" s="138"/>
      <c r="BD54" s="138"/>
      <c r="BE54" s="139"/>
      <c r="BF54" s="341" t="s">
        <v>420</v>
      </c>
      <c r="BG54" s="264"/>
      <c r="BH54" s="330">
        <v>275</v>
      </c>
      <c r="BI54" s="268"/>
      <c r="BJ54" s="141" t="s">
        <v>65</v>
      </c>
      <c r="BK54" s="138"/>
      <c r="BL54" s="138"/>
      <c r="BM54" s="138"/>
      <c r="BN54" s="138"/>
      <c r="BO54" s="138"/>
      <c r="BP54" s="138"/>
      <c r="BQ54" s="138"/>
      <c r="BR54" s="138"/>
      <c r="BS54" s="138"/>
      <c r="BT54" s="138"/>
      <c r="BU54" s="138"/>
      <c r="BV54" s="138"/>
      <c r="BW54" s="138"/>
      <c r="BX54" s="139"/>
      <c r="BY54" s="133"/>
      <c r="BZ54" s="141"/>
      <c r="CA54" s="141"/>
      <c r="CB54" s="141"/>
      <c r="CC54" s="141"/>
      <c r="CD54" s="141"/>
      <c r="CE54" s="141"/>
      <c r="CF54" s="141"/>
      <c r="CG54" s="141"/>
      <c r="CH54" s="141"/>
      <c r="CI54" s="141"/>
      <c r="CJ54" s="141"/>
      <c r="CK54" s="141"/>
      <c r="CL54" s="141"/>
      <c r="CM54" s="141"/>
      <c r="CN54" s="141"/>
      <c r="CO54" s="141"/>
      <c r="CP54" s="141"/>
      <c r="CQ54" s="142"/>
    </row>
    <row r="55" spans="1:95" ht="12.75" customHeight="1">
      <c r="A55" s="341" t="s">
        <v>421</v>
      </c>
      <c r="B55" s="264"/>
      <c r="C55" s="338">
        <v>10</v>
      </c>
      <c r="D55" s="268"/>
      <c r="E55" s="141" t="s">
        <v>422</v>
      </c>
      <c r="F55" s="141"/>
      <c r="G55" s="141"/>
      <c r="H55" s="141"/>
      <c r="I55" s="141"/>
      <c r="J55" s="141"/>
      <c r="K55" s="141"/>
      <c r="L55" s="141"/>
      <c r="M55" s="141"/>
      <c r="N55" s="141"/>
      <c r="O55" s="138"/>
      <c r="P55" s="138"/>
      <c r="Q55" s="138"/>
      <c r="R55" s="138"/>
      <c r="S55" s="139"/>
      <c r="T55" s="341" t="s">
        <v>421</v>
      </c>
      <c r="U55" s="264"/>
      <c r="V55" s="338">
        <v>10</v>
      </c>
      <c r="W55" s="268"/>
      <c r="X55" s="141" t="s">
        <v>422</v>
      </c>
      <c r="Y55" s="141"/>
      <c r="Z55" s="141"/>
      <c r="AA55" s="141"/>
      <c r="AB55" s="141"/>
      <c r="AC55" s="141"/>
      <c r="AD55" s="141"/>
      <c r="AE55" s="141"/>
      <c r="AF55" s="141"/>
      <c r="AG55" s="141"/>
      <c r="AH55" s="138"/>
      <c r="AI55" s="138"/>
      <c r="AJ55" s="138"/>
      <c r="AK55" s="138"/>
      <c r="AL55" s="139"/>
      <c r="AM55" s="341" t="s">
        <v>421</v>
      </c>
      <c r="AN55" s="264"/>
      <c r="AO55" s="338">
        <v>10</v>
      </c>
      <c r="AP55" s="268"/>
      <c r="AQ55" s="141" t="s">
        <v>422</v>
      </c>
      <c r="AR55" s="141"/>
      <c r="AS55" s="141"/>
      <c r="AT55" s="141"/>
      <c r="AU55" s="141"/>
      <c r="AV55" s="141"/>
      <c r="AW55" s="141"/>
      <c r="AX55" s="141"/>
      <c r="AY55" s="141"/>
      <c r="AZ55" s="141"/>
      <c r="BA55" s="138"/>
      <c r="BB55" s="138"/>
      <c r="BC55" s="138"/>
      <c r="BD55" s="138"/>
      <c r="BE55" s="139"/>
      <c r="BF55" s="341" t="s">
        <v>421</v>
      </c>
      <c r="BG55" s="264"/>
      <c r="BH55" s="338">
        <v>10</v>
      </c>
      <c r="BI55" s="268"/>
      <c r="BJ55" s="141" t="s">
        <v>422</v>
      </c>
      <c r="BK55" s="141"/>
      <c r="BL55" s="141"/>
      <c r="BM55" s="141"/>
      <c r="BN55" s="141"/>
      <c r="BO55" s="141"/>
      <c r="BP55" s="141"/>
      <c r="BQ55" s="141"/>
      <c r="BR55" s="141"/>
      <c r="BS55" s="141"/>
      <c r="BT55" s="138"/>
      <c r="BU55" s="138"/>
      <c r="BV55" s="138"/>
      <c r="BW55" s="138"/>
      <c r="BX55" s="139"/>
      <c r="BY55" s="133"/>
      <c r="BZ55" s="141"/>
      <c r="CA55" s="141"/>
      <c r="CB55" s="141"/>
      <c r="CC55" s="141"/>
      <c r="CD55" s="141"/>
      <c r="CE55" s="141"/>
      <c r="CF55" s="141"/>
      <c r="CG55" s="141"/>
      <c r="CH55" s="141"/>
      <c r="CI55" s="141"/>
      <c r="CJ55" s="141"/>
      <c r="CK55" s="141"/>
      <c r="CL55" s="141"/>
      <c r="CM55" s="141"/>
      <c r="CN55" s="141"/>
      <c r="CO55" s="141"/>
      <c r="CP55" s="141"/>
      <c r="CQ55" s="142"/>
    </row>
    <row r="56" spans="1:95" ht="15.75" customHeight="1">
      <c r="A56" s="341" t="s">
        <v>662</v>
      </c>
      <c r="B56" s="264"/>
      <c r="C56" s="338">
        <v>1</v>
      </c>
      <c r="D56" s="268"/>
      <c r="E56" s="141" t="s">
        <v>63</v>
      </c>
      <c r="F56" s="141"/>
      <c r="G56" s="141"/>
      <c r="H56" s="141"/>
      <c r="I56" s="141"/>
      <c r="J56" s="141"/>
      <c r="K56" s="141"/>
      <c r="L56" s="141"/>
      <c r="M56" s="141"/>
      <c r="N56" s="141"/>
      <c r="O56" s="138"/>
      <c r="P56" s="138"/>
      <c r="Q56" s="138"/>
      <c r="R56" s="138"/>
      <c r="S56" s="139"/>
      <c r="T56" s="341" t="s">
        <v>663</v>
      </c>
      <c r="U56" s="264"/>
      <c r="V56" s="338">
        <v>1</v>
      </c>
      <c r="W56" s="268"/>
      <c r="X56" s="141" t="s">
        <v>63</v>
      </c>
      <c r="Y56" s="141"/>
      <c r="Z56" s="141"/>
      <c r="AA56" s="141"/>
      <c r="AB56" s="141"/>
      <c r="AC56" s="141"/>
      <c r="AD56" s="141"/>
      <c r="AE56" s="141"/>
      <c r="AF56" s="141"/>
      <c r="AG56" s="141"/>
      <c r="AH56" s="138"/>
      <c r="AI56" s="138"/>
      <c r="AJ56" s="138"/>
      <c r="AK56" s="138"/>
      <c r="AL56" s="139"/>
      <c r="AM56" s="341" t="s">
        <v>664</v>
      </c>
      <c r="AN56" s="264"/>
      <c r="AO56" s="338">
        <v>1</v>
      </c>
      <c r="AP56" s="268"/>
      <c r="AQ56" s="141" t="s">
        <v>63</v>
      </c>
      <c r="AR56" s="141"/>
      <c r="AS56" s="141"/>
      <c r="AT56" s="141"/>
      <c r="AU56" s="141"/>
      <c r="AV56" s="141"/>
      <c r="AW56" s="141"/>
      <c r="AX56" s="141"/>
      <c r="AY56" s="141"/>
      <c r="AZ56" s="141"/>
      <c r="BA56" s="138"/>
      <c r="BB56" s="138"/>
      <c r="BC56" s="138"/>
      <c r="BD56" s="138"/>
      <c r="BE56" s="139"/>
      <c r="BF56" s="341" t="s">
        <v>665</v>
      </c>
      <c r="BG56" s="264"/>
      <c r="BH56" s="338">
        <v>1</v>
      </c>
      <c r="BI56" s="268"/>
      <c r="BJ56" s="141" t="s">
        <v>63</v>
      </c>
      <c r="BK56" s="141"/>
      <c r="BL56" s="141"/>
      <c r="BM56" s="141"/>
      <c r="BN56" s="141"/>
      <c r="BO56" s="141"/>
      <c r="BP56" s="141"/>
      <c r="BQ56" s="141"/>
      <c r="BR56" s="141"/>
      <c r="BS56" s="141"/>
      <c r="BT56" s="138"/>
      <c r="BU56" s="138"/>
      <c r="BV56" s="138"/>
      <c r="BW56" s="138"/>
      <c r="BX56" s="139"/>
      <c r="BY56" s="133"/>
      <c r="BZ56" s="141"/>
      <c r="CA56" s="141"/>
      <c r="CB56" s="141"/>
      <c r="CC56" s="141"/>
      <c r="CD56" s="141"/>
      <c r="CE56" s="141"/>
      <c r="CF56" s="141"/>
      <c r="CG56" s="141"/>
      <c r="CH56" s="141"/>
      <c r="CI56" s="141"/>
      <c r="CJ56" s="148"/>
      <c r="CK56" s="141"/>
      <c r="CL56" s="141"/>
      <c r="CM56" s="141"/>
      <c r="CN56" s="141"/>
      <c r="CO56" s="141"/>
      <c r="CP56" s="141"/>
      <c r="CQ56" s="142"/>
    </row>
    <row r="57" spans="1:95" ht="15.75" customHeight="1">
      <c r="A57" s="341" t="s">
        <v>666</v>
      </c>
      <c r="B57" s="264"/>
      <c r="C57" s="338">
        <v>1</v>
      </c>
      <c r="D57" s="268"/>
      <c r="E57" s="141" t="s">
        <v>64</v>
      </c>
      <c r="F57" s="141"/>
      <c r="G57" s="141"/>
      <c r="H57" s="141"/>
      <c r="I57" s="141"/>
      <c r="J57" s="141"/>
      <c r="K57" s="141"/>
      <c r="L57" s="141"/>
      <c r="M57" s="141"/>
      <c r="N57" s="141"/>
      <c r="O57" s="138"/>
      <c r="P57" s="138"/>
      <c r="Q57" s="138"/>
      <c r="R57" s="138"/>
      <c r="S57" s="139"/>
      <c r="T57" s="341" t="s">
        <v>667</v>
      </c>
      <c r="U57" s="264"/>
      <c r="V57" s="338">
        <v>1</v>
      </c>
      <c r="W57" s="268"/>
      <c r="X57" s="141" t="s">
        <v>64</v>
      </c>
      <c r="Y57" s="141"/>
      <c r="Z57" s="141"/>
      <c r="AA57" s="141"/>
      <c r="AB57" s="141"/>
      <c r="AC57" s="141"/>
      <c r="AD57" s="141"/>
      <c r="AE57" s="141"/>
      <c r="AF57" s="141"/>
      <c r="AG57" s="141"/>
      <c r="AH57" s="138"/>
      <c r="AI57" s="138"/>
      <c r="AJ57" s="138"/>
      <c r="AK57" s="138"/>
      <c r="AL57" s="139"/>
      <c r="AM57" s="341" t="s">
        <v>668</v>
      </c>
      <c r="AN57" s="264"/>
      <c r="AO57" s="338">
        <v>1</v>
      </c>
      <c r="AP57" s="268"/>
      <c r="AQ57" s="141" t="s">
        <v>64</v>
      </c>
      <c r="AR57" s="141"/>
      <c r="AS57" s="141"/>
      <c r="AT57" s="141"/>
      <c r="AU57" s="141"/>
      <c r="AV57" s="141"/>
      <c r="AW57" s="141"/>
      <c r="AX57" s="141"/>
      <c r="AY57" s="141"/>
      <c r="AZ57" s="141"/>
      <c r="BA57" s="138"/>
      <c r="BB57" s="138"/>
      <c r="BC57" s="138"/>
      <c r="BD57" s="138"/>
      <c r="BE57" s="139"/>
      <c r="BF57" s="341" t="s">
        <v>669</v>
      </c>
      <c r="BG57" s="264"/>
      <c r="BH57" s="338">
        <v>1</v>
      </c>
      <c r="BI57" s="268"/>
      <c r="BJ57" s="141" t="s">
        <v>64</v>
      </c>
      <c r="BK57" s="141"/>
      <c r="BL57" s="141"/>
      <c r="BM57" s="141"/>
      <c r="BN57" s="141"/>
      <c r="BO57" s="141"/>
      <c r="BP57" s="141"/>
      <c r="BQ57" s="141"/>
      <c r="BR57" s="141"/>
      <c r="BS57" s="141"/>
      <c r="BT57" s="138"/>
      <c r="BU57" s="138"/>
      <c r="BV57" s="138"/>
      <c r="BW57" s="138"/>
      <c r="BX57" s="139"/>
      <c r="BY57" s="133"/>
      <c r="BZ57" s="141"/>
      <c r="CA57" s="141"/>
      <c r="CB57" s="141"/>
      <c r="CC57" s="141"/>
      <c r="CD57" s="141"/>
      <c r="CE57" s="141"/>
      <c r="CF57" s="141"/>
      <c r="CG57" s="141"/>
      <c r="CH57" s="141"/>
      <c r="CI57" s="141"/>
      <c r="CJ57" s="148"/>
      <c r="CK57" s="141"/>
      <c r="CL57" s="141"/>
      <c r="CM57" s="141"/>
      <c r="CN57" s="141"/>
      <c r="CO57" s="141"/>
      <c r="CP57" s="141"/>
      <c r="CQ57" s="142"/>
    </row>
    <row r="58" spans="1:95" ht="14.25" customHeight="1">
      <c r="A58" s="156"/>
      <c r="B58" s="145" t="s">
        <v>670</v>
      </c>
      <c r="C58" s="345">
        <f>(C54*(((C55+C56+C57)^3)-(C55^3)))/12</f>
        <v>16683.333333333332</v>
      </c>
      <c r="D58" s="268"/>
      <c r="E58" s="141" t="s">
        <v>426</v>
      </c>
      <c r="F58" s="141"/>
      <c r="G58" s="141"/>
      <c r="H58" s="141"/>
      <c r="I58" s="141"/>
      <c r="J58" s="141"/>
      <c r="K58" s="141"/>
      <c r="L58" s="141"/>
      <c r="M58" s="141"/>
      <c r="N58" s="141"/>
      <c r="O58" s="138"/>
      <c r="P58" s="138"/>
      <c r="Q58" s="138"/>
      <c r="R58" s="138"/>
      <c r="S58" s="139"/>
      <c r="T58" s="156"/>
      <c r="U58" s="145" t="s">
        <v>671</v>
      </c>
      <c r="V58" s="345">
        <f>(V54*(((V55+V56+V57)^3)-(V55^3)))/12</f>
        <v>16683.333333333332</v>
      </c>
      <c r="W58" s="268"/>
      <c r="X58" s="141" t="s">
        <v>426</v>
      </c>
      <c r="Y58" s="141"/>
      <c r="Z58" s="141"/>
      <c r="AA58" s="141"/>
      <c r="AB58" s="141"/>
      <c r="AC58" s="141"/>
      <c r="AD58" s="141"/>
      <c r="AE58" s="141"/>
      <c r="AF58" s="141"/>
      <c r="AG58" s="141"/>
      <c r="AH58" s="138"/>
      <c r="AI58" s="138"/>
      <c r="AJ58" s="138"/>
      <c r="AK58" s="138"/>
      <c r="AL58" s="139"/>
      <c r="AM58" s="156"/>
      <c r="AN58" s="145" t="s">
        <v>672</v>
      </c>
      <c r="AO58" s="345">
        <f>(AO54*(((AO55+AO56+AO57)^3)-(AO55^3)))/12</f>
        <v>16683.333333333332</v>
      </c>
      <c r="AP58" s="268"/>
      <c r="AQ58" s="141" t="s">
        <v>426</v>
      </c>
      <c r="AR58" s="141"/>
      <c r="AS58" s="141"/>
      <c r="AT58" s="141"/>
      <c r="AU58" s="141"/>
      <c r="AV58" s="141"/>
      <c r="AW58" s="141"/>
      <c r="AX58" s="141"/>
      <c r="AY58" s="141"/>
      <c r="AZ58" s="141"/>
      <c r="BA58" s="138"/>
      <c r="BB58" s="138"/>
      <c r="BC58" s="138"/>
      <c r="BD58" s="138"/>
      <c r="BE58" s="139"/>
      <c r="BF58" s="156"/>
      <c r="BG58" s="145" t="s">
        <v>673</v>
      </c>
      <c r="BH58" s="345">
        <f>(BH54*(((BH55+BH56+BH57)^3)-(BH55^3)))/12</f>
        <v>16683.333333333332</v>
      </c>
      <c r="BI58" s="268"/>
      <c r="BJ58" s="141" t="s">
        <v>426</v>
      </c>
      <c r="BK58" s="141"/>
      <c r="BL58" s="141"/>
      <c r="BM58" s="141"/>
      <c r="BN58" s="141"/>
      <c r="BO58" s="141"/>
      <c r="BP58" s="141"/>
      <c r="BQ58" s="141"/>
      <c r="BR58" s="141"/>
      <c r="BS58" s="141"/>
      <c r="BT58" s="138"/>
      <c r="BU58" s="138"/>
      <c r="BV58" s="138"/>
      <c r="BW58" s="138"/>
      <c r="BX58" s="139"/>
      <c r="BY58" s="133"/>
      <c r="BZ58" s="141"/>
      <c r="CA58" s="141"/>
      <c r="CB58" s="141"/>
      <c r="CC58" s="141"/>
      <c r="CD58" s="141"/>
      <c r="CE58" s="141"/>
      <c r="CF58" s="141"/>
      <c r="CG58" s="141"/>
      <c r="CH58" s="141"/>
      <c r="CI58" s="141"/>
      <c r="CJ58" s="148"/>
      <c r="CK58" s="141"/>
      <c r="CL58" s="141"/>
      <c r="CM58" s="141"/>
      <c r="CN58" s="141"/>
      <c r="CO58" s="141"/>
      <c r="CP58" s="141"/>
      <c r="CQ58" s="142"/>
    </row>
    <row r="59" spans="1:95" ht="12.75" customHeight="1">
      <c r="A59" s="143"/>
      <c r="B59" s="145" t="s">
        <v>427</v>
      </c>
      <c r="C59" s="346">
        <f>IF(C47&gt;0,0.001*((N46*(C47-C46)*C53^3)/(48*C58*(C47-C46))),0)</f>
        <v>0</v>
      </c>
      <c r="D59" s="268"/>
      <c r="E59" s="141" t="s">
        <v>428</v>
      </c>
      <c r="F59" s="138"/>
      <c r="G59" s="138"/>
      <c r="H59" s="138"/>
      <c r="I59" s="138"/>
      <c r="J59" s="138"/>
      <c r="K59" s="138"/>
      <c r="L59" s="138"/>
      <c r="M59" s="138"/>
      <c r="N59" s="138"/>
      <c r="O59" s="138"/>
      <c r="P59" s="138"/>
      <c r="Q59" s="138"/>
      <c r="R59" s="138"/>
      <c r="S59" s="139"/>
      <c r="T59" s="143"/>
      <c r="U59" s="145" t="s">
        <v>427</v>
      </c>
      <c r="V59" s="346">
        <f>IF(V47&gt;0,0.001*((AG46*(V47-V46)*V53^3)/(48*V58*(V47-V46))),0)</f>
        <v>0</v>
      </c>
      <c r="W59" s="268"/>
      <c r="X59" s="141" t="s">
        <v>428</v>
      </c>
      <c r="Y59" s="138"/>
      <c r="Z59" s="138"/>
      <c r="AA59" s="138"/>
      <c r="AB59" s="138"/>
      <c r="AC59" s="138"/>
      <c r="AD59" s="138"/>
      <c r="AE59" s="138"/>
      <c r="AF59" s="138"/>
      <c r="AG59" s="138"/>
      <c r="AH59" s="138"/>
      <c r="AI59" s="138"/>
      <c r="AJ59" s="138"/>
      <c r="AK59" s="138"/>
      <c r="AL59" s="139"/>
      <c r="AM59" s="143"/>
      <c r="AN59" s="145" t="s">
        <v>427</v>
      </c>
      <c r="AO59" s="346">
        <f>IF(AO47&gt;0,0.001*((AZ46*(AO47-AO46)*AO53^3)/(48*AO58*(AO47-AO46))),0)</f>
        <v>0</v>
      </c>
      <c r="AP59" s="268"/>
      <c r="AQ59" s="141" t="s">
        <v>428</v>
      </c>
      <c r="AR59" s="138"/>
      <c r="AS59" s="138"/>
      <c r="AT59" s="138"/>
      <c r="AU59" s="138"/>
      <c r="AV59" s="138"/>
      <c r="AW59" s="138"/>
      <c r="AX59" s="138"/>
      <c r="AY59" s="138"/>
      <c r="AZ59" s="138"/>
      <c r="BA59" s="138"/>
      <c r="BB59" s="138"/>
      <c r="BC59" s="138"/>
      <c r="BD59" s="138"/>
      <c r="BE59" s="139"/>
      <c r="BF59" s="143"/>
      <c r="BG59" s="145" t="s">
        <v>427</v>
      </c>
      <c r="BH59" s="346">
        <f>IF(BH47&gt;0,0.001*((BS46*(BH47-BH46)*BH53^3)/(48*BH58*(BH47-BH46))),0)</f>
        <v>0</v>
      </c>
      <c r="BI59" s="268"/>
      <c r="BJ59" s="141" t="s">
        <v>428</v>
      </c>
      <c r="BK59" s="138"/>
      <c r="BL59" s="138"/>
      <c r="BM59" s="138"/>
      <c r="BN59" s="138"/>
      <c r="BO59" s="138"/>
      <c r="BP59" s="138"/>
      <c r="BQ59" s="138"/>
      <c r="BR59" s="138"/>
      <c r="BS59" s="138"/>
      <c r="BT59" s="138"/>
      <c r="BU59" s="138"/>
      <c r="BV59" s="138"/>
      <c r="BW59" s="138"/>
      <c r="BX59" s="139"/>
      <c r="BY59" s="133"/>
      <c r="BZ59" s="141"/>
      <c r="CA59" s="141"/>
      <c r="CB59" s="141"/>
      <c r="CC59" s="141"/>
      <c r="CD59" s="141"/>
      <c r="CE59" s="141"/>
      <c r="CF59" s="141"/>
      <c r="CG59" s="141"/>
      <c r="CH59" s="141"/>
      <c r="CI59" s="141"/>
      <c r="CJ59" s="141"/>
      <c r="CK59" s="141"/>
      <c r="CL59" s="141"/>
      <c r="CM59" s="141"/>
      <c r="CN59" s="141"/>
      <c r="CO59" s="141"/>
      <c r="CP59" s="141"/>
      <c r="CQ59" s="142"/>
    </row>
    <row r="60" spans="1:95" ht="12.75" customHeight="1">
      <c r="A60" s="150"/>
      <c r="B60" s="157" t="s">
        <v>674</v>
      </c>
      <c r="C60" s="332">
        <f>C50*C53*0.5*SUM(C55:D57)/(4*C58)</f>
        <v>0</v>
      </c>
      <c r="D60" s="268"/>
      <c r="E60" s="158" t="s">
        <v>430</v>
      </c>
      <c r="F60" s="151"/>
      <c r="G60" s="151"/>
      <c r="H60" s="151"/>
      <c r="I60" s="151"/>
      <c r="J60" s="151"/>
      <c r="K60" s="151"/>
      <c r="L60" s="151"/>
      <c r="M60" s="151"/>
      <c r="N60" s="151"/>
      <c r="O60" s="151"/>
      <c r="P60" s="151"/>
      <c r="Q60" s="151"/>
      <c r="R60" s="151"/>
      <c r="S60" s="152"/>
      <c r="T60" s="150"/>
      <c r="U60" s="157" t="s">
        <v>675</v>
      </c>
      <c r="V60" s="332">
        <f>V50*V53*0.5*SUM(V55:W57)/(4*V58)</f>
        <v>0</v>
      </c>
      <c r="W60" s="268"/>
      <c r="X60" s="158" t="s">
        <v>430</v>
      </c>
      <c r="Y60" s="151"/>
      <c r="Z60" s="151"/>
      <c r="AA60" s="151"/>
      <c r="AB60" s="151"/>
      <c r="AC60" s="151"/>
      <c r="AD60" s="151"/>
      <c r="AE60" s="151"/>
      <c r="AF60" s="151"/>
      <c r="AG60" s="151"/>
      <c r="AH60" s="151"/>
      <c r="AI60" s="151"/>
      <c r="AJ60" s="151"/>
      <c r="AK60" s="151"/>
      <c r="AL60" s="152"/>
      <c r="AM60" s="150"/>
      <c r="AN60" s="157" t="s">
        <v>676</v>
      </c>
      <c r="AO60" s="332">
        <f>AO50*AO53*0.5*SUM(AO55:AP57)/(4*AO58)</f>
        <v>0</v>
      </c>
      <c r="AP60" s="268"/>
      <c r="AQ60" s="158" t="s">
        <v>430</v>
      </c>
      <c r="AR60" s="151"/>
      <c r="AS60" s="151"/>
      <c r="AT60" s="151"/>
      <c r="AU60" s="151"/>
      <c r="AV60" s="151"/>
      <c r="AW60" s="151"/>
      <c r="AX60" s="151"/>
      <c r="AY60" s="151"/>
      <c r="AZ60" s="151"/>
      <c r="BA60" s="151"/>
      <c r="BB60" s="151"/>
      <c r="BC60" s="151"/>
      <c r="BD60" s="151"/>
      <c r="BE60" s="152"/>
      <c r="BF60" s="150"/>
      <c r="BG60" s="157" t="s">
        <v>677</v>
      </c>
      <c r="BH60" s="332">
        <f>BH50*BH53*0.5*SUM(BH55:BI57)/(4*BH58)</f>
        <v>0</v>
      </c>
      <c r="BI60" s="268"/>
      <c r="BJ60" s="158" t="s">
        <v>430</v>
      </c>
      <c r="BK60" s="151"/>
      <c r="BL60" s="151"/>
      <c r="BM60" s="151"/>
      <c r="BN60" s="151"/>
      <c r="BO60" s="151"/>
      <c r="BP60" s="151"/>
      <c r="BQ60" s="151"/>
      <c r="BR60" s="151"/>
      <c r="BS60" s="151"/>
      <c r="BT60" s="151"/>
      <c r="BU60" s="151"/>
      <c r="BV60" s="151"/>
      <c r="BW60" s="151"/>
      <c r="BX60" s="152"/>
      <c r="BY60" s="159"/>
      <c r="BZ60" s="158"/>
      <c r="CA60" s="158"/>
      <c r="CB60" s="158"/>
      <c r="CC60" s="158"/>
      <c r="CD60" s="158"/>
      <c r="CE60" s="158"/>
      <c r="CF60" s="158"/>
      <c r="CG60" s="158"/>
      <c r="CH60" s="158"/>
      <c r="CI60" s="158"/>
      <c r="CJ60" s="158"/>
      <c r="CK60" s="158"/>
      <c r="CL60" s="158"/>
      <c r="CM60" s="158"/>
      <c r="CN60" s="158"/>
      <c r="CO60" s="158"/>
      <c r="CP60" s="158"/>
      <c r="CQ60" s="160"/>
    </row>
    <row r="61" spans="1:95" ht="12.75" customHeight="1">
      <c r="A61" s="18"/>
      <c r="B61" s="19"/>
      <c r="C61" s="19"/>
      <c r="D61" s="19"/>
      <c r="E61" s="19"/>
      <c r="F61" s="19"/>
      <c r="G61" s="19"/>
      <c r="H61" s="19"/>
      <c r="I61" s="19"/>
      <c r="J61" s="19"/>
      <c r="K61" s="19"/>
      <c r="L61" s="19"/>
      <c r="M61" s="19"/>
      <c r="N61" s="19"/>
      <c r="O61" s="19"/>
      <c r="P61" s="19"/>
      <c r="Q61" s="19"/>
      <c r="R61" s="19"/>
      <c r="S61" s="77"/>
      <c r="T61" s="18"/>
      <c r="U61" s="19"/>
      <c r="V61" s="19"/>
      <c r="W61" s="19"/>
      <c r="X61" s="19"/>
      <c r="Y61" s="19"/>
      <c r="Z61" s="19"/>
      <c r="AA61" s="19"/>
      <c r="AB61" s="19"/>
      <c r="AC61" s="19"/>
      <c r="AD61" s="19"/>
      <c r="AE61" s="19"/>
      <c r="AF61" s="19"/>
      <c r="AG61" s="19"/>
      <c r="AH61" s="19"/>
      <c r="AI61" s="19"/>
      <c r="AJ61" s="19"/>
      <c r="AK61" s="19"/>
      <c r="AL61" s="77"/>
      <c r="AM61" s="18"/>
      <c r="AN61" s="19"/>
      <c r="AO61" s="19"/>
      <c r="AP61" s="19"/>
      <c r="AQ61" s="19"/>
      <c r="AR61" s="19"/>
      <c r="AS61" s="19"/>
      <c r="AT61" s="19"/>
      <c r="AU61" s="19"/>
      <c r="AV61" s="19"/>
      <c r="AW61" s="19"/>
      <c r="AX61" s="19"/>
      <c r="AY61" s="19"/>
      <c r="AZ61" s="19"/>
      <c r="BA61" s="19"/>
      <c r="BB61" s="19"/>
      <c r="BC61" s="19"/>
      <c r="BD61" s="19"/>
      <c r="BE61" s="77"/>
      <c r="BF61" s="18"/>
      <c r="BG61" s="19"/>
      <c r="BH61" s="19"/>
      <c r="BI61" s="19"/>
      <c r="BJ61" s="19"/>
      <c r="BK61" s="19"/>
      <c r="BL61" s="19"/>
      <c r="BM61" s="19"/>
      <c r="BN61" s="19"/>
      <c r="BO61" s="19"/>
      <c r="BP61" s="19"/>
      <c r="BQ61" s="19"/>
      <c r="BR61" s="19"/>
      <c r="BS61" s="19"/>
      <c r="BT61" s="19"/>
      <c r="BU61" s="19"/>
      <c r="BV61" s="19"/>
      <c r="BW61" s="19"/>
      <c r="BX61" s="77"/>
      <c r="BY61" s="19"/>
      <c r="BZ61" s="19"/>
      <c r="CA61" s="19"/>
      <c r="CB61" s="19"/>
      <c r="CC61" s="19"/>
      <c r="CD61" s="19"/>
      <c r="CE61" s="19"/>
      <c r="CF61" s="19"/>
      <c r="CG61" s="19"/>
      <c r="CH61" s="19"/>
      <c r="CI61" s="19"/>
      <c r="CJ61" s="19"/>
      <c r="CK61" s="19"/>
      <c r="CL61" s="19"/>
      <c r="CM61" s="19"/>
      <c r="CN61" s="19"/>
      <c r="CO61" s="19"/>
      <c r="CP61" s="19"/>
      <c r="CQ61" s="77"/>
    </row>
    <row r="62" spans="1:95" ht="12.75" customHeight="1">
      <c r="A62" s="153" t="s">
        <v>400</v>
      </c>
      <c r="B62" s="21"/>
      <c r="C62" s="21"/>
      <c r="D62" s="21"/>
      <c r="E62" s="21"/>
      <c r="F62" s="21"/>
      <c r="G62" s="21"/>
      <c r="H62" s="21"/>
      <c r="I62" s="21"/>
      <c r="J62" s="21"/>
      <c r="K62" s="21"/>
      <c r="L62" s="21"/>
      <c r="M62" s="21"/>
      <c r="N62" s="21"/>
      <c r="O62" s="21"/>
      <c r="P62" s="21"/>
      <c r="Q62" s="21"/>
      <c r="R62" s="21"/>
      <c r="S62" s="79"/>
      <c r="T62" s="153" t="s">
        <v>400</v>
      </c>
      <c r="U62" s="21"/>
      <c r="V62" s="21"/>
      <c r="W62" s="21"/>
      <c r="X62" s="21"/>
      <c r="Y62" s="21"/>
      <c r="Z62" s="21"/>
      <c r="AA62" s="21"/>
      <c r="AB62" s="21"/>
      <c r="AC62" s="21"/>
      <c r="AD62" s="21"/>
      <c r="AE62" s="21"/>
      <c r="AF62" s="21"/>
      <c r="AG62" s="21"/>
      <c r="AH62" s="21"/>
      <c r="AI62" s="21"/>
      <c r="AJ62" s="21"/>
      <c r="AK62" s="21"/>
      <c r="AL62" s="79"/>
      <c r="AM62" s="153" t="s">
        <v>400</v>
      </c>
      <c r="AN62" s="21"/>
      <c r="AO62" s="21"/>
      <c r="AP62" s="21"/>
      <c r="AQ62" s="21"/>
      <c r="AR62" s="21"/>
      <c r="AS62" s="21"/>
      <c r="AT62" s="21"/>
      <c r="AU62" s="21"/>
      <c r="AV62" s="21"/>
      <c r="AW62" s="21"/>
      <c r="AX62" s="21"/>
      <c r="AY62" s="21"/>
      <c r="AZ62" s="21"/>
      <c r="BA62" s="21"/>
      <c r="BB62" s="21"/>
      <c r="BC62" s="21"/>
      <c r="BD62" s="21"/>
      <c r="BE62" s="79"/>
      <c r="BF62" s="153" t="s">
        <v>400</v>
      </c>
      <c r="BG62" s="21"/>
      <c r="BH62" s="21"/>
      <c r="BI62" s="21"/>
      <c r="BJ62" s="21"/>
      <c r="BK62" s="21"/>
      <c r="BL62" s="21"/>
      <c r="BM62" s="21"/>
      <c r="BN62" s="21"/>
      <c r="BO62" s="21"/>
      <c r="BP62" s="21"/>
      <c r="BQ62" s="21"/>
      <c r="BR62" s="21"/>
      <c r="BS62" s="21"/>
      <c r="BT62" s="21"/>
      <c r="BU62" s="21"/>
      <c r="BV62" s="21"/>
      <c r="BW62" s="21"/>
      <c r="BX62" s="79"/>
      <c r="BY62" s="153" t="s">
        <v>400</v>
      </c>
      <c r="BZ62" s="21"/>
      <c r="CA62" s="21"/>
      <c r="CB62" s="21"/>
      <c r="CC62" s="21"/>
      <c r="CD62" s="21"/>
      <c r="CE62" s="21"/>
      <c r="CF62" s="21"/>
      <c r="CG62" s="21"/>
      <c r="CH62" s="21"/>
      <c r="CI62" s="21"/>
      <c r="CJ62" s="21"/>
      <c r="CK62" s="21"/>
      <c r="CL62" s="21"/>
      <c r="CM62" s="21"/>
      <c r="CN62" s="21"/>
      <c r="CO62" s="21"/>
      <c r="CP62" s="21"/>
      <c r="CQ62" s="79"/>
    </row>
    <row r="63" spans="1:95" ht="12.75" customHeight="1">
      <c r="A63" s="20" t="s">
        <v>403</v>
      </c>
      <c r="B63" s="21"/>
      <c r="C63" s="21"/>
      <c r="D63" s="21"/>
      <c r="E63" s="21"/>
      <c r="F63" s="21"/>
      <c r="G63" s="21"/>
      <c r="H63" s="21"/>
      <c r="I63" s="21"/>
      <c r="J63" s="21"/>
      <c r="K63" s="21"/>
      <c r="L63" s="21"/>
      <c r="M63" s="21"/>
      <c r="N63" s="21"/>
      <c r="O63" s="21"/>
      <c r="P63" s="21"/>
      <c r="Q63" s="21"/>
      <c r="R63" s="21"/>
      <c r="S63" s="79"/>
      <c r="T63" s="20" t="s">
        <v>403</v>
      </c>
      <c r="U63" s="21"/>
      <c r="V63" s="21"/>
      <c r="W63" s="21"/>
      <c r="X63" s="21"/>
      <c r="Y63" s="21"/>
      <c r="Z63" s="21"/>
      <c r="AA63" s="21"/>
      <c r="AB63" s="21"/>
      <c r="AC63" s="21"/>
      <c r="AD63" s="21"/>
      <c r="AE63" s="21"/>
      <c r="AF63" s="21"/>
      <c r="AG63" s="21"/>
      <c r="AH63" s="21"/>
      <c r="AI63" s="21"/>
      <c r="AJ63" s="21"/>
      <c r="AK63" s="21"/>
      <c r="AL63" s="79"/>
      <c r="AM63" s="20" t="s">
        <v>403</v>
      </c>
      <c r="AN63" s="21"/>
      <c r="AO63" s="21"/>
      <c r="AP63" s="21"/>
      <c r="AQ63" s="21"/>
      <c r="AR63" s="21"/>
      <c r="AS63" s="21"/>
      <c r="AT63" s="21"/>
      <c r="AU63" s="21"/>
      <c r="AV63" s="21"/>
      <c r="AW63" s="21"/>
      <c r="AX63" s="21"/>
      <c r="AY63" s="21"/>
      <c r="AZ63" s="21"/>
      <c r="BA63" s="21"/>
      <c r="BB63" s="21"/>
      <c r="BC63" s="21"/>
      <c r="BD63" s="21"/>
      <c r="BE63" s="79"/>
      <c r="BF63" s="20" t="s">
        <v>403</v>
      </c>
      <c r="BG63" s="21"/>
      <c r="BH63" s="21"/>
      <c r="BI63" s="21"/>
      <c r="BJ63" s="21"/>
      <c r="BK63" s="21"/>
      <c r="BL63" s="21"/>
      <c r="BM63" s="21"/>
      <c r="BN63" s="21"/>
      <c r="BO63" s="21"/>
      <c r="BP63" s="21"/>
      <c r="BQ63" s="21"/>
      <c r="BR63" s="21"/>
      <c r="BS63" s="21"/>
      <c r="BT63" s="21"/>
      <c r="BU63" s="21"/>
      <c r="BV63" s="21"/>
      <c r="BW63" s="21"/>
      <c r="BX63" s="79"/>
      <c r="BY63" s="20" t="s">
        <v>403</v>
      </c>
      <c r="BZ63" s="21"/>
      <c r="CA63" s="21"/>
      <c r="CB63" s="21"/>
      <c r="CC63" s="21"/>
      <c r="CD63" s="21"/>
      <c r="CE63" s="21"/>
      <c r="CF63" s="21"/>
      <c r="CG63" s="21"/>
      <c r="CH63" s="21"/>
      <c r="CI63" s="21"/>
      <c r="CJ63" s="21"/>
      <c r="CK63" s="21"/>
      <c r="CL63" s="21"/>
      <c r="CM63" s="21"/>
      <c r="CN63" s="21"/>
      <c r="CO63" s="21"/>
      <c r="CP63" s="21"/>
      <c r="CQ63" s="79"/>
    </row>
    <row r="64" spans="1:95" ht="12.75" customHeight="1">
      <c r="A64" s="20"/>
      <c r="B64" s="21"/>
      <c r="C64" s="21"/>
      <c r="D64" s="21"/>
      <c r="E64" s="21"/>
      <c r="F64" s="21"/>
      <c r="G64" s="21"/>
      <c r="H64" s="21"/>
      <c r="I64" s="21"/>
      <c r="J64" s="21"/>
      <c r="K64" s="21"/>
      <c r="L64" s="21"/>
      <c r="M64" s="21"/>
      <c r="N64" s="21"/>
      <c r="O64" s="21"/>
      <c r="P64" s="21"/>
      <c r="Q64" s="21"/>
      <c r="R64" s="21"/>
      <c r="S64" s="79"/>
      <c r="T64" s="20"/>
      <c r="U64" s="21"/>
      <c r="V64" s="21"/>
      <c r="W64" s="21"/>
      <c r="X64" s="21"/>
      <c r="Y64" s="21"/>
      <c r="Z64" s="21"/>
      <c r="AA64" s="21"/>
      <c r="AB64" s="21"/>
      <c r="AC64" s="21"/>
      <c r="AD64" s="21"/>
      <c r="AE64" s="21"/>
      <c r="AF64" s="21"/>
      <c r="AG64" s="21"/>
      <c r="AH64" s="21"/>
      <c r="AI64" s="21"/>
      <c r="AJ64" s="21"/>
      <c r="AK64" s="21"/>
      <c r="AL64" s="79"/>
      <c r="AM64" s="20"/>
      <c r="AN64" s="21"/>
      <c r="AO64" s="21"/>
      <c r="AP64" s="21"/>
      <c r="AQ64" s="21"/>
      <c r="AR64" s="21"/>
      <c r="AS64" s="21"/>
      <c r="AT64" s="21"/>
      <c r="AU64" s="21"/>
      <c r="AV64" s="21"/>
      <c r="AW64" s="21"/>
      <c r="AX64" s="21"/>
      <c r="AY64" s="21"/>
      <c r="AZ64" s="21"/>
      <c r="BA64" s="21"/>
      <c r="BB64" s="21"/>
      <c r="BC64" s="21"/>
      <c r="BD64" s="21"/>
      <c r="BE64" s="79"/>
      <c r="BF64" s="20"/>
      <c r="BG64" s="21"/>
      <c r="BH64" s="21"/>
      <c r="BI64" s="21"/>
      <c r="BJ64" s="21"/>
      <c r="BK64" s="21"/>
      <c r="BL64" s="21"/>
      <c r="BM64" s="21"/>
      <c r="BN64" s="21"/>
      <c r="BO64" s="21"/>
      <c r="BP64" s="21"/>
      <c r="BQ64" s="21"/>
      <c r="BR64" s="21"/>
      <c r="BS64" s="21"/>
      <c r="BT64" s="21"/>
      <c r="BU64" s="21"/>
      <c r="BV64" s="21"/>
      <c r="BW64" s="21"/>
      <c r="BX64" s="79"/>
      <c r="BY64" s="21"/>
      <c r="BZ64" s="21"/>
      <c r="CA64" s="21"/>
      <c r="CB64" s="21"/>
      <c r="CC64" s="21"/>
      <c r="CD64" s="21"/>
      <c r="CE64" s="21"/>
      <c r="CF64" s="21"/>
      <c r="CG64" s="21"/>
      <c r="CH64" s="21"/>
      <c r="CI64" s="21"/>
      <c r="CJ64" s="21"/>
      <c r="CK64" s="21"/>
      <c r="CL64" s="21"/>
      <c r="CM64" s="21"/>
      <c r="CN64" s="21"/>
      <c r="CO64" s="21"/>
      <c r="CP64" s="21"/>
      <c r="CQ64" s="79"/>
    </row>
    <row r="65" spans="1:95" ht="12.75" customHeight="1">
      <c r="A65" s="20"/>
      <c r="B65" s="21"/>
      <c r="C65" s="21"/>
      <c r="D65" s="21"/>
      <c r="E65" s="21"/>
      <c r="F65" s="21"/>
      <c r="G65" s="21"/>
      <c r="H65" s="21"/>
      <c r="I65" s="21"/>
      <c r="J65" s="21"/>
      <c r="K65" s="21"/>
      <c r="L65" s="21"/>
      <c r="M65" s="21"/>
      <c r="N65" s="21"/>
      <c r="O65" s="21"/>
      <c r="P65" s="21"/>
      <c r="Q65" s="21"/>
      <c r="R65" s="21"/>
      <c r="S65" s="79"/>
      <c r="T65" s="20"/>
      <c r="U65" s="21"/>
      <c r="V65" s="21"/>
      <c r="W65" s="21"/>
      <c r="X65" s="21"/>
      <c r="Y65" s="21"/>
      <c r="Z65" s="21"/>
      <c r="AA65" s="21"/>
      <c r="AB65" s="21"/>
      <c r="AC65" s="21"/>
      <c r="AD65" s="21"/>
      <c r="AE65" s="21"/>
      <c r="AF65" s="21"/>
      <c r="AG65" s="21"/>
      <c r="AH65" s="21"/>
      <c r="AI65" s="21"/>
      <c r="AJ65" s="21"/>
      <c r="AK65" s="21"/>
      <c r="AL65" s="79"/>
      <c r="AM65" s="20"/>
      <c r="AN65" s="21"/>
      <c r="AO65" s="21"/>
      <c r="AP65" s="21"/>
      <c r="AQ65" s="21"/>
      <c r="AR65" s="21"/>
      <c r="AS65" s="21"/>
      <c r="AT65" s="21"/>
      <c r="AU65" s="21"/>
      <c r="AV65" s="21"/>
      <c r="AW65" s="21"/>
      <c r="AX65" s="21"/>
      <c r="AY65" s="21"/>
      <c r="AZ65" s="21"/>
      <c r="BA65" s="21"/>
      <c r="BB65" s="21"/>
      <c r="BC65" s="21"/>
      <c r="BD65" s="21"/>
      <c r="BE65" s="79"/>
      <c r="BF65" s="20"/>
      <c r="BG65" s="21"/>
      <c r="BH65" s="21"/>
      <c r="BI65" s="21"/>
      <c r="BJ65" s="21"/>
      <c r="BK65" s="21"/>
      <c r="BL65" s="21"/>
      <c r="BM65" s="21"/>
      <c r="BN65" s="21"/>
      <c r="BO65" s="21"/>
      <c r="BP65" s="21"/>
      <c r="BQ65" s="21"/>
      <c r="BR65" s="21"/>
      <c r="BS65" s="21"/>
      <c r="BT65" s="21"/>
      <c r="BU65" s="21"/>
      <c r="BV65" s="21"/>
      <c r="BW65" s="21"/>
      <c r="BX65" s="79"/>
      <c r="BY65" s="21"/>
      <c r="BZ65" s="21"/>
      <c r="CA65" s="21"/>
      <c r="CB65" s="21"/>
      <c r="CC65" s="21"/>
      <c r="CD65" s="21"/>
      <c r="CE65" s="21"/>
      <c r="CF65" s="21"/>
      <c r="CG65" s="21"/>
      <c r="CH65" s="21"/>
      <c r="CI65" s="21"/>
      <c r="CJ65" s="21"/>
      <c r="CK65" s="21"/>
      <c r="CL65" s="21"/>
      <c r="CM65" s="21"/>
      <c r="CN65" s="21"/>
      <c r="CO65" s="21"/>
      <c r="CP65" s="21"/>
      <c r="CQ65" s="79"/>
    </row>
    <row r="66" spans="1:95" ht="12.75" customHeight="1">
      <c r="A66" s="20"/>
      <c r="B66" s="21"/>
      <c r="C66" s="21"/>
      <c r="D66" s="21"/>
      <c r="E66" s="21"/>
      <c r="F66" s="21"/>
      <c r="G66" s="21"/>
      <c r="H66" s="21"/>
      <c r="I66" s="21"/>
      <c r="J66" s="21"/>
      <c r="K66" s="21"/>
      <c r="L66" s="21"/>
      <c r="M66" s="21"/>
      <c r="N66" s="21"/>
      <c r="O66" s="21"/>
      <c r="P66" s="21"/>
      <c r="Q66" s="21"/>
      <c r="R66" s="21"/>
      <c r="S66" s="79"/>
      <c r="T66" s="20"/>
      <c r="U66" s="21"/>
      <c r="V66" s="21"/>
      <c r="W66" s="21"/>
      <c r="X66" s="21"/>
      <c r="Y66" s="21"/>
      <c r="Z66" s="21"/>
      <c r="AA66" s="21"/>
      <c r="AB66" s="21"/>
      <c r="AC66" s="21"/>
      <c r="AD66" s="21"/>
      <c r="AE66" s="21"/>
      <c r="AF66" s="21"/>
      <c r="AG66" s="21"/>
      <c r="AH66" s="21"/>
      <c r="AI66" s="21"/>
      <c r="AJ66" s="21"/>
      <c r="AK66" s="21"/>
      <c r="AL66" s="79"/>
      <c r="AM66" s="20"/>
      <c r="AN66" s="21"/>
      <c r="AO66" s="21"/>
      <c r="AP66" s="21"/>
      <c r="AQ66" s="21"/>
      <c r="AR66" s="21"/>
      <c r="AS66" s="21"/>
      <c r="AT66" s="21"/>
      <c r="AU66" s="21"/>
      <c r="AV66" s="21"/>
      <c r="AW66" s="21"/>
      <c r="AX66" s="21"/>
      <c r="AY66" s="21"/>
      <c r="AZ66" s="21"/>
      <c r="BA66" s="21"/>
      <c r="BB66" s="21"/>
      <c r="BC66" s="21"/>
      <c r="BD66" s="21"/>
      <c r="BE66" s="79"/>
      <c r="BF66" s="20"/>
      <c r="BG66" s="21"/>
      <c r="BH66" s="21"/>
      <c r="BI66" s="21"/>
      <c r="BJ66" s="21"/>
      <c r="BK66" s="21"/>
      <c r="BL66" s="21"/>
      <c r="BM66" s="21"/>
      <c r="BN66" s="21"/>
      <c r="BO66" s="21"/>
      <c r="BP66" s="21"/>
      <c r="BQ66" s="21"/>
      <c r="BR66" s="21"/>
      <c r="BS66" s="21"/>
      <c r="BT66" s="21"/>
      <c r="BU66" s="21"/>
      <c r="BV66" s="21"/>
      <c r="BW66" s="21"/>
      <c r="BX66" s="79"/>
      <c r="BY66" s="21"/>
      <c r="BZ66" s="21"/>
      <c r="CA66" s="21"/>
      <c r="CB66" s="21"/>
      <c r="CC66" s="21"/>
      <c r="CD66" s="21"/>
      <c r="CE66" s="21"/>
      <c r="CF66" s="21"/>
      <c r="CG66" s="21"/>
      <c r="CH66" s="21"/>
      <c r="CI66" s="21"/>
      <c r="CJ66" s="21"/>
      <c r="CK66" s="21"/>
      <c r="CL66" s="21"/>
      <c r="CM66" s="21"/>
      <c r="CN66" s="21"/>
      <c r="CO66" s="21"/>
      <c r="CP66" s="21"/>
      <c r="CQ66" s="79"/>
    </row>
    <row r="67" spans="1:95" ht="12.75" customHeight="1">
      <c r="A67" s="20"/>
      <c r="B67" s="21"/>
      <c r="C67" s="21"/>
      <c r="D67" s="21"/>
      <c r="E67" s="21"/>
      <c r="F67" s="21"/>
      <c r="G67" s="21"/>
      <c r="H67" s="21"/>
      <c r="I67" s="21"/>
      <c r="J67" s="21"/>
      <c r="K67" s="21"/>
      <c r="L67" s="21"/>
      <c r="M67" s="21"/>
      <c r="N67" s="21"/>
      <c r="O67" s="21"/>
      <c r="P67" s="21"/>
      <c r="Q67" s="21"/>
      <c r="R67" s="21"/>
      <c r="S67" s="79"/>
      <c r="T67" s="20"/>
      <c r="U67" s="21"/>
      <c r="V67" s="21"/>
      <c r="W67" s="21"/>
      <c r="X67" s="21"/>
      <c r="Y67" s="21"/>
      <c r="Z67" s="21"/>
      <c r="AA67" s="21"/>
      <c r="AB67" s="21"/>
      <c r="AC67" s="21"/>
      <c r="AD67" s="21"/>
      <c r="AE67" s="21"/>
      <c r="AF67" s="21"/>
      <c r="AG67" s="21"/>
      <c r="AH67" s="21"/>
      <c r="AI67" s="21"/>
      <c r="AJ67" s="21"/>
      <c r="AK67" s="21"/>
      <c r="AL67" s="79"/>
      <c r="AM67" s="20"/>
      <c r="AN67" s="21"/>
      <c r="AO67" s="21"/>
      <c r="AP67" s="21"/>
      <c r="AQ67" s="21"/>
      <c r="AR67" s="21"/>
      <c r="AS67" s="21"/>
      <c r="AT67" s="21"/>
      <c r="AU67" s="21"/>
      <c r="AV67" s="21"/>
      <c r="AW67" s="21"/>
      <c r="AX67" s="21"/>
      <c r="AY67" s="21"/>
      <c r="AZ67" s="21"/>
      <c r="BA67" s="21"/>
      <c r="BB67" s="21"/>
      <c r="BC67" s="21"/>
      <c r="BD67" s="21"/>
      <c r="BE67" s="79"/>
      <c r="BF67" s="20"/>
      <c r="BG67" s="21"/>
      <c r="BH67" s="21"/>
      <c r="BI67" s="21"/>
      <c r="BJ67" s="21"/>
      <c r="BK67" s="21"/>
      <c r="BL67" s="21"/>
      <c r="BM67" s="21"/>
      <c r="BN67" s="21"/>
      <c r="BO67" s="21"/>
      <c r="BP67" s="21"/>
      <c r="BQ67" s="21"/>
      <c r="BR67" s="21"/>
      <c r="BS67" s="21"/>
      <c r="BT67" s="21"/>
      <c r="BU67" s="21"/>
      <c r="BV67" s="21"/>
      <c r="BW67" s="21"/>
      <c r="BX67" s="79"/>
      <c r="BY67" s="21"/>
      <c r="BZ67" s="21"/>
      <c r="CA67" s="21"/>
      <c r="CB67" s="21"/>
      <c r="CC67" s="21"/>
      <c r="CD67" s="21"/>
      <c r="CE67" s="21"/>
      <c r="CF67" s="21"/>
      <c r="CG67" s="21"/>
      <c r="CH67" s="21"/>
      <c r="CI67" s="21"/>
      <c r="CJ67" s="21"/>
      <c r="CK67" s="21"/>
      <c r="CL67" s="21"/>
      <c r="CM67" s="21"/>
      <c r="CN67" s="21"/>
      <c r="CO67" s="21"/>
      <c r="CP67" s="21"/>
      <c r="CQ67" s="79"/>
    </row>
    <row r="68" spans="1:95" ht="12.75" customHeight="1">
      <c r="A68" s="20"/>
      <c r="B68" s="21"/>
      <c r="C68" s="21"/>
      <c r="D68" s="21"/>
      <c r="E68" s="21"/>
      <c r="F68" s="21"/>
      <c r="G68" s="21"/>
      <c r="H68" s="21"/>
      <c r="I68" s="21"/>
      <c r="J68" s="21"/>
      <c r="K68" s="21"/>
      <c r="L68" s="21"/>
      <c r="M68" s="21"/>
      <c r="N68" s="21"/>
      <c r="O68" s="21"/>
      <c r="P68" s="21"/>
      <c r="Q68" s="21"/>
      <c r="R68" s="21"/>
      <c r="S68" s="79"/>
      <c r="T68" s="20"/>
      <c r="U68" s="21"/>
      <c r="V68" s="21"/>
      <c r="W68" s="21"/>
      <c r="X68" s="21"/>
      <c r="Y68" s="21"/>
      <c r="Z68" s="21"/>
      <c r="AA68" s="21"/>
      <c r="AB68" s="21"/>
      <c r="AC68" s="21"/>
      <c r="AD68" s="21"/>
      <c r="AE68" s="21"/>
      <c r="AF68" s="21"/>
      <c r="AG68" s="21"/>
      <c r="AH68" s="21"/>
      <c r="AI68" s="21"/>
      <c r="AJ68" s="21"/>
      <c r="AK68" s="21"/>
      <c r="AL68" s="79"/>
      <c r="AM68" s="20"/>
      <c r="AN68" s="21"/>
      <c r="AO68" s="21"/>
      <c r="AP68" s="21"/>
      <c r="AQ68" s="21"/>
      <c r="AR68" s="21"/>
      <c r="AS68" s="21"/>
      <c r="AT68" s="21"/>
      <c r="AU68" s="21"/>
      <c r="AV68" s="21"/>
      <c r="AW68" s="21"/>
      <c r="AX68" s="21"/>
      <c r="AY68" s="21"/>
      <c r="AZ68" s="21"/>
      <c r="BA68" s="21"/>
      <c r="BB68" s="21"/>
      <c r="BC68" s="21"/>
      <c r="BD68" s="21"/>
      <c r="BE68" s="79"/>
      <c r="BF68" s="20"/>
      <c r="BG68" s="21"/>
      <c r="BH68" s="21"/>
      <c r="BI68" s="21"/>
      <c r="BJ68" s="21"/>
      <c r="BK68" s="21"/>
      <c r="BL68" s="21"/>
      <c r="BM68" s="21"/>
      <c r="BN68" s="21"/>
      <c r="BO68" s="21"/>
      <c r="BP68" s="21"/>
      <c r="BQ68" s="21"/>
      <c r="BR68" s="21"/>
      <c r="BS68" s="21"/>
      <c r="BT68" s="21"/>
      <c r="BU68" s="21"/>
      <c r="BV68" s="21"/>
      <c r="BW68" s="21"/>
      <c r="BX68" s="79"/>
      <c r="BY68" s="21"/>
      <c r="BZ68" s="21"/>
      <c r="CA68" s="21"/>
      <c r="CB68" s="21"/>
      <c r="CC68" s="21"/>
      <c r="CD68" s="21"/>
      <c r="CE68" s="21"/>
      <c r="CF68" s="21"/>
      <c r="CG68" s="21"/>
      <c r="CH68" s="21"/>
      <c r="CI68" s="21"/>
      <c r="CJ68" s="21"/>
      <c r="CK68" s="21"/>
      <c r="CL68" s="21"/>
      <c r="CM68" s="21"/>
      <c r="CN68" s="21"/>
      <c r="CO68" s="21"/>
      <c r="CP68" s="21"/>
      <c r="CQ68" s="79"/>
    </row>
    <row r="69" spans="1:95" ht="12.75" customHeight="1">
      <c r="A69" s="20"/>
      <c r="B69" s="21"/>
      <c r="C69" s="21"/>
      <c r="D69" s="21"/>
      <c r="E69" s="21"/>
      <c r="F69" s="21"/>
      <c r="G69" s="21"/>
      <c r="H69" s="21"/>
      <c r="I69" s="21"/>
      <c r="J69" s="21"/>
      <c r="K69" s="21"/>
      <c r="L69" s="21"/>
      <c r="M69" s="21"/>
      <c r="N69" s="21"/>
      <c r="O69" s="21"/>
      <c r="P69" s="21"/>
      <c r="Q69" s="21"/>
      <c r="R69" s="21"/>
      <c r="S69" s="79"/>
      <c r="T69" s="20"/>
      <c r="U69" s="21"/>
      <c r="V69" s="21"/>
      <c r="W69" s="21"/>
      <c r="X69" s="21"/>
      <c r="Y69" s="21"/>
      <c r="Z69" s="21"/>
      <c r="AA69" s="21"/>
      <c r="AB69" s="21"/>
      <c r="AC69" s="21"/>
      <c r="AD69" s="21"/>
      <c r="AE69" s="21"/>
      <c r="AF69" s="21"/>
      <c r="AG69" s="21"/>
      <c r="AH69" s="21"/>
      <c r="AI69" s="21"/>
      <c r="AJ69" s="21"/>
      <c r="AK69" s="21"/>
      <c r="AL69" s="79"/>
      <c r="AM69" s="20"/>
      <c r="AN69" s="21"/>
      <c r="AO69" s="21"/>
      <c r="AP69" s="21"/>
      <c r="AQ69" s="21"/>
      <c r="AR69" s="21"/>
      <c r="AS69" s="21"/>
      <c r="AT69" s="21"/>
      <c r="AU69" s="21"/>
      <c r="AV69" s="21"/>
      <c r="AW69" s="21"/>
      <c r="AX69" s="21"/>
      <c r="AY69" s="21"/>
      <c r="AZ69" s="21"/>
      <c r="BA69" s="21"/>
      <c r="BB69" s="21"/>
      <c r="BC69" s="21"/>
      <c r="BD69" s="21"/>
      <c r="BE69" s="79"/>
      <c r="BF69" s="20"/>
      <c r="BG69" s="21"/>
      <c r="BH69" s="21"/>
      <c r="BI69" s="21"/>
      <c r="BJ69" s="21"/>
      <c r="BK69" s="21"/>
      <c r="BL69" s="21"/>
      <c r="BM69" s="21"/>
      <c r="BN69" s="21"/>
      <c r="BO69" s="21"/>
      <c r="BP69" s="21"/>
      <c r="BQ69" s="21"/>
      <c r="BR69" s="21"/>
      <c r="BS69" s="21"/>
      <c r="BT69" s="21"/>
      <c r="BU69" s="21"/>
      <c r="BV69" s="21"/>
      <c r="BW69" s="21"/>
      <c r="BX69" s="79"/>
      <c r="BY69" s="21"/>
      <c r="BZ69" s="21"/>
      <c r="CA69" s="21"/>
      <c r="CB69" s="21"/>
      <c r="CC69" s="21"/>
      <c r="CD69" s="21"/>
      <c r="CE69" s="21"/>
      <c r="CF69" s="21"/>
      <c r="CG69" s="21"/>
      <c r="CH69" s="21"/>
      <c r="CI69" s="21"/>
      <c r="CJ69" s="21"/>
      <c r="CK69" s="21"/>
      <c r="CL69" s="21"/>
      <c r="CM69" s="21"/>
      <c r="CN69" s="21"/>
      <c r="CO69" s="21"/>
      <c r="CP69" s="21"/>
      <c r="CQ69" s="79"/>
    </row>
    <row r="70" spans="1:95" ht="12.75" customHeight="1">
      <c r="A70" s="20"/>
      <c r="B70" s="21"/>
      <c r="C70" s="21"/>
      <c r="D70" s="21"/>
      <c r="E70" s="21"/>
      <c r="F70" s="21"/>
      <c r="G70" s="21"/>
      <c r="H70" s="21"/>
      <c r="I70" s="21"/>
      <c r="J70" s="21"/>
      <c r="K70" s="21"/>
      <c r="L70" s="21"/>
      <c r="M70" s="21"/>
      <c r="N70" s="21"/>
      <c r="O70" s="21"/>
      <c r="P70" s="21"/>
      <c r="Q70" s="21"/>
      <c r="R70" s="21"/>
      <c r="S70" s="79"/>
      <c r="T70" s="20"/>
      <c r="U70" s="21"/>
      <c r="V70" s="21"/>
      <c r="W70" s="21"/>
      <c r="X70" s="21"/>
      <c r="Y70" s="21"/>
      <c r="Z70" s="21"/>
      <c r="AA70" s="21"/>
      <c r="AB70" s="21"/>
      <c r="AC70" s="21"/>
      <c r="AD70" s="21"/>
      <c r="AE70" s="21"/>
      <c r="AF70" s="21"/>
      <c r="AG70" s="21"/>
      <c r="AH70" s="21"/>
      <c r="AI70" s="21"/>
      <c r="AJ70" s="21"/>
      <c r="AK70" s="21"/>
      <c r="AL70" s="79"/>
      <c r="AM70" s="20"/>
      <c r="AN70" s="21"/>
      <c r="AO70" s="21"/>
      <c r="AP70" s="21"/>
      <c r="AQ70" s="21"/>
      <c r="AR70" s="21"/>
      <c r="AS70" s="21"/>
      <c r="AT70" s="21"/>
      <c r="AU70" s="21"/>
      <c r="AV70" s="21"/>
      <c r="AW70" s="21"/>
      <c r="AX70" s="21"/>
      <c r="AY70" s="21"/>
      <c r="AZ70" s="21"/>
      <c r="BA70" s="21"/>
      <c r="BB70" s="21"/>
      <c r="BC70" s="21"/>
      <c r="BD70" s="21"/>
      <c r="BE70" s="79"/>
      <c r="BF70" s="20"/>
      <c r="BG70" s="21"/>
      <c r="BH70" s="21"/>
      <c r="BI70" s="21"/>
      <c r="BJ70" s="21"/>
      <c r="BK70" s="21"/>
      <c r="BL70" s="21"/>
      <c r="BM70" s="21"/>
      <c r="BN70" s="21"/>
      <c r="BO70" s="21"/>
      <c r="BP70" s="21"/>
      <c r="BQ70" s="21"/>
      <c r="BR70" s="21"/>
      <c r="BS70" s="21"/>
      <c r="BT70" s="21"/>
      <c r="BU70" s="21"/>
      <c r="BV70" s="21"/>
      <c r="BW70" s="21"/>
      <c r="BX70" s="79"/>
      <c r="BY70" s="21"/>
      <c r="BZ70" s="21"/>
      <c r="CA70" s="21"/>
      <c r="CB70" s="21"/>
      <c r="CC70" s="21"/>
      <c r="CD70" s="21"/>
      <c r="CE70" s="21"/>
      <c r="CF70" s="21"/>
      <c r="CG70" s="21"/>
      <c r="CH70" s="21"/>
      <c r="CI70" s="21"/>
      <c r="CJ70" s="21"/>
      <c r="CK70" s="21"/>
      <c r="CL70" s="21"/>
      <c r="CM70" s="21"/>
      <c r="CN70" s="21"/>
      <c r="CO70" s="21"/>
      <c r="CP70" s="21"/>
      <c r="CQ70" s="79"/>
    </row>
    <row r="71" spans="1:95" ht="12.75" customHeight="1">
      <c r="A71" s="20"/>
      <c r="B71" s="21"/>
      <c r="C71" s="21"/>
      <c r="D71" s="21"/>
      <c r="E71" s="21"/>
      <c r="F71" s="21"/>
      <c r="G71" s="21"/>
      <c r="H71" s="21"/>
      <c r="I71" s="21"/>
      <c r="J71" s="21"/>
      <c r="K71" s="21"/>
      <c r="L71" s="21"/>
      <c r="M71" s="21"/>
      <c r="N71" s="21"/>
      <c r="O71" s="21"/>
      <c r="P71" s="21"/>
      <c r="Q71" s="21"/>
      <c r="R71" s="21"/>
      <c r="S71" s="79"/>
      <c r="T71" s="20"/>
      <c r="U71" s="21"/>
      <c r="V71" s="21"/>
      <c r="W71" s="21"/>
      <c r="X71" s="21"/>
      <c r="Y71" s="21"/>
      <c r="Z71" s="21"/>
      <c r="AA71" s="21"/>
      <c r="AB71" s="21"/>
      <c r="AC71" s="21"/>
      <c r="AD71" s="21"/>
      <c r="AE71" s="21"/>
      <c r="AF71" s="21"/>
      <c r="AG71" s="21"/>
      <c r="AH71" s="21"/>
      <c r="AI71" s="21"/>
      <c r="AJ71" s="21"/>
      <c r="AK71" s="21"/>
      <c r="AL71" s="79"/>
      <c r="AM71" s="20"/>
      <c r="AN71" s="21"/>
      <c r="AO71" s="21"/>
      <c r="AP71" s="21"/>
      <c r="AQ71" s="21"/>
      <c r="AR71" s="21"/>
      <c r="AS71" s="21"/>
      <c r="AT71" s="21"/>
      <c r="AU71" s="21"/>
      <c r="AV71" s="21"/>
      <c r="AW71" s="21"/>
      <c r="AX71" s="21"/>
      <c r="AY71" s="21"/>
      <c r="AZ71" s="21"/>
      <c r="BA71" s="21"/>
      <c r="BB71" s="21"/>
      <c r="BC71" s="21"/>
      <c r="BD71" s="21"/>
      <c r="BE71" s="79"/>
      <c r="BF71" s="20"/>
      <c r="BG71" s="21"/>
      <c r="BH71" s="21"/>
      <c r="BI71" s="21"/>
      <c r="BJ71" s="21"/>
      <c r="BK71" s="21"/>
      <c r="BL71" s="21"/>
      <c r="BM71" s="21"/>
      <c r="BN71" s="21"/>
      <c r="BO71" s="21"/>
      <c r="BP71" s="21"/>
      <c r="BQ71" s="21"/>
      <c r="BR71" s="21"/>
      <c r="BS71" s="21"/>
      <c r="BT71" s="21"/>
      <c r="BU71" s="21"/>
      <c r="BV71" s="21"/>
      <c r="BW71" s="21"/>
      <c r="BX71" s="79"/>
      <c r="BY71" s="21"/>
      <c r="BZ71" s="21"/>
      <c r="CA71" s="21"/>
      <c r="CB71" s="21"/>
      <c r="CC71" s="21"/>
      <c r="CD71" s="21"/>
      <c r="CE71" s="21"/>
      <c r="CF71" s="21"/>
      <c r="CG71" s="21"/>
      <c r="CH71" s="21"/>
      <c r="CI71" s="21"/>
      <c r="CJ71" s="21"/>
      <c r="CK71" s="21"/>
      <c r="CL71" s="21"/>
      <c r="CM71" s="21"/>
      <c r="CN71" s="21"/>
      <c r="CO71" s="21"/>
      <c r="CP71" s="21"/>
      <c r="CQ71" s="79"/>
    </row>
    <row r="72" spans="1:95" ht="12.75" customHeight="1">
      <c r="A72" s="20"/>
      <c r="B72" s="21"/>
      <c r="C72" s="21"/>
      <c r="D72" s="21"/>
      <c r="E72" s="21"/>
      <c r="F72" s="21"/>
      <c r="G72" s="21"/>
      <c r="H72" s="21"/>
      <c r="I72" s="21"/>
      <c r="J72" s="21"/>
      <c r="K72" s="21"/>
      <c r="L72" s="21"/>
      <c r="M72" s="21"/>
      <c r="N72" s="21"/>
      <c r="O72" s="21"/>
      <c r="P72" s="21"/>
      <c r="Q72" s="21"/>
      <c r="R72" s="21"/>
      <c r="S72" s="79"/>
      <c r="T72" s="20"/>
      <c r="U72" s="21"/>
      <c r="V72" s="21"/>
      <c r="W72" s="21"/>
      <c r="X72" s="21"/>
      <c r="Y72" s="21"/>
      <c r="Z72" s="21"/>
      <c r="AA72" s="21"/>
      <c r="AB72" s="21"/>
      <c r="AC72" s="21"/>
      <c r="AD72" s="21"/>
      <c r="AE72" s="21"/>
      <c r="AF72" s="21"/>
      <c r="AG72" s="21"/>
      <c r="AH72" s="21"/>
      <c r="AI72" s="21"/>
      <c r="AJ72" s="21"/>
      <c r="AK72" s="21"/>
      <c r="AL72" s="79"/>
      <c r="AM72" s="20"/>
      <c r="AN72" s="21"/>
      <c r="AO72" s="21"/>
      <c r="AP72" s="21"/>
      <c r="AQ72" s="21"/>
      <c r="AR72" s="21"/>
      <c r="AS72" s="21"/>
      <c r="AT72" s="21"/>
      <c r="AU72" s="21"/>
      <c r="AV72" s="21"/>
      <c r="AW72" s="21"/>
      <c r="AX72" s="21"/>
      <c r="AY72" s="21"/>
      <c r="AZ72" s="21"/>
      <c r="BA72" s="21"/>
      <c r="BB72" s="21"/>
      <c r="BC72" s="21"/>
      <c r="BD72" s="21"/>
      <c r="BE72" s="79"/>
      <c r="BF72" s="20"/>
      <c r="BG72" s="21"/>
      <c r="BH72" s="21"/>
      <c r="BI72" s="21"/>
      <c r="BJ72" s="21"/>
      <c r="BK72" s="21"/>
      <c r="BL72" s="21"/>
      <c r="BM72" s="21"/>
      <c r="BN72" s="21"/>
      <c r="BO72" s="21"/>
      <c r="BP72" s="21"/>
      <c r="BQ72" s="21"/>
      <c r="BR72" s="21"/>
      <c r="BS72" s="21"/>
      <c r="BT72" s="21"/>
      <c r="BU72" s="21"/>
      <c r="BV72" s="21"/>
      <c r="BW72" s="21"/>
      <c r="BX72" s="79"/>
      <c r="BY72" s="21"/>
      <c r="BZ72" s="21"/>
      <c r="CA72" s="21"/>
      <c r="CB72" s="21"/>
      <c r="CC72" s="21"/>
      <c r="CD72" s="21"/>
      <c r="CE72" s="21"/>
      <c r="CF72" s="21"/>
      <c r="CG72" s="21"/>
      <c r="CH72" s="21"/>
      <c r="CI72" s="21"/>
      <c r="CJ72" s="21"/>
      <c r="CK72" s="21"/>
      <c r="CL72" s="21"/>
      <c r="CM72" s="21"/>
      <c r="CN72" s="21"/>
      <c r="CO72" s="21"/>
      <c r="CP72" s="21"/>
      <c r="CQ72" s="79"/>
    </row>
    <row r="73" spans="1:95" ht="12.75" customHeight="1">
      <c r="A73" s="20"/>
      <c r="B73" s="21"/>
      <c r="C73" s="21"/>
      <c r="D73" s="21"/>
      <c r="E73" s="21"/>
      <c r="F73" s="21"/>
      <c r="G73" s="21"/>
      <c r="H73" s="21"/>
      <c r="I73" s="21"/>
      <c r="J73" s="21"/>
      <c r="K73" s="21"/>
      <c r="L73" s="21"/>
      <c r="M73" s="21"/>
      <c r="N73" s="21"/>
      <c r="O73" s="21"/>
      <c r="P73" s="21"/>
      <c r="Q73" s="21"/>
      <c r="R73" s="21"/>
      <c r="S73" s="79"/>
      <c r="T73" s="20"/>
      <c r="U73" s="21"/>
      <c r="V73" s="21"/>
      <c r="W73" s="21"/>
      <c r="X73" s="21"/>
      <c r="Y73" s="21"/>
      <c r="Z73" s="21"/>
      <c r="AA73" s="21"/>
      <c r="AB73" s="21"/>
      <c r="AC73" s="21"/>
      <c r="AD73" s="21"/>
      <c r="AE73" s="21"/>
      <c r="AF73" s="21"/>
      <c r="AG73" s="21"/>
      <c r="AH73" s="21"/>
      <c r="AI73" s="21"/>
      <c r="AJ73" s="21"/>
      <c r="AK73" s="21"/>
      <c r="AL73" s="79"/>
      <c r="AM73" s="20"/>
      <c r="AN73" s="21"/>
      <c r="AO73" s="21"/>
      <c r="AP73" s="21"/>
      <c r="AQ73" s="21"/>
      <c r="AR73" s="21"/>
      <c r="AS73" s="21"/>
      <c r="AT73" s="21"/>
      <c r="AU73" s="21"/>
      <c r="AV73" s="21"/>
      <c r="AW73" s="21"/>
      <c r="AX73" s="21"/>
      <c r="AY73" s="21"/>
      <c r="AZ73" s="21"/>
      <c r="BA73" s="21"/>
      <c r="BB73" s="21"/>
      <c r="BC73" s="21"/>
      <c r="BD73" s="21"/>
      <c r="BE73" s="79"/>
      <c r="BF73" s="20"/>
      <c r="BG73" s="21"/>
      <c r="BH73" s="21"/>
      <c r="BI73" s="21"/>
      <c r="BJ73" s="21"/>
      <c r="BK73" s="21"/>
      <c r="BL73" s="21"/>
      <c r="BM73" s="21"/>
      <c r="BN73" s="21"/>
      <c r="BO73" s="21"/>
      <c r="BP73" s="21"/>
      <c r="BQ73" s="21"/>
      <c r="BR73" s="21"/>
      <c r="BS73" s="21"/>
      <c r="BT73" s="21"/>
      <c r="BU73" s="21"/>
      <c r="BV73" s="21"/>
      <c r="BW73" s="21"/>
      <c r="BX73" s="79"/>
      <c r="BY73" s="21"/>
      <c r="BZ73" s="21"/>
      <c r="CA73" s="21"/>
      <c r="CB73" s="21"/>
      <c r="CC73" s="21"/>
      <c r="CD73" s="21"/>
      <c r="CE73" s="21"/>
      <c r="CF73" s="21"/>
      <c r="CG73" s="21"/>
      <c r="CH73" s="21"/>
      <c r="CI73" s="21"/>
      <c r="CJ73" s="21"/>
      <c r="CK73" s="21"/>
      <c r="CL73" s="21"/>
      <c r="CM73" s="21"/>
      <c r="CN73" s="21"/>
      <c r="CO73" s="21"/>
      <c r="CP73" s="21"/>
      <c r="CQ73" s="79"/>
    </row>
    <row r="74" spans="1:95" ht="12.75" customHeight="1">
      <c r="A74" s="20"/>
      <c r="B74" s="21"/>
      <c r="C74" s="21"/>
      <c r="D74" s="21"/>
      <c r="E74" s="21"/>
      <c r="F74" s="21"/>
      <c r="G74" s="21"/>
      <c r="H74" s="21"/>
      <c r="I74" s="21"/>
      <c r="J74" s="21"/>
      <c r="K74" s="21"/>
      <c r="L74" s="21"/>
      <c r="M74" s="21"/>
      <c r="N74" s="21"/>
      <c r="O74" s="21"/>
      <c r="P74" s="21"/>
      <c r="Q74" s="21"/>
      <c r="R74" s="21"/>
      <c r="S74" s="79"/>
      <c r="T74" s="20"/>
      <c r="U74" s="21"/>
      <c r="V74" s="21"/>
      <c r="W74" s="21"/>
      <c r="X74" s="21"/>
      <c r="Y74" s="21"/>
      <c r="Z74" s="21"/>
      <c r="AA74" s="21"/>
      <c r="AB74" s="21"/>
      <c r="AC74" s="21"/>
      <c r="AD74" s="21"/>
      <c r="AE74" s="21"/>
      <c r="AF74" s="21"/>
      <c r="AG74" s="21"/>
      <c r="AH74" s="21"/>
      <c r="AI74" s="21"/>
      <c r="AJ74" s="21"/>
      <c r="AK74" s="21"/>
      <c r="AL74" s="79"/>
      <c r="AM74" s="20"/>
      <c r="AN74" s="21"/>
      <c r="AO74" s="21"/>
      <c r="AP74" s="21"/>
      <c r="AQ74" s="21"/>
      <c r="AR74" s="21"/>
      <c r="AS74" s="21"/>
      <c r="AT74" s="21"/>
      <c r="AU74" s="21"/>
      <c r="AV74" s="21"/>
      <c r="AW74" s="21"/>
      <c r="AX74" s="21"/>
      <c r="AY74" s="21"/>
      <c r="AZ74" s="21"/>
      <c r="BA74" s="21"/>
      <c r="BB74" s="21"/>
      <c r="BC74" s="21"/>
      <c r="BD74" s="21"/>
      <c r="BE74" s="79"/>
      <c r="BF74" s="20"/>
      <c r="BG74" s="21"/>
      <c r="BH74" s="21"/>
      <c r="BI74" s="21"/>
      <c r="BJ74" s="21"/>
      <c r="BK74" s="21"/>
      <c r="BL74" s="21"/>
      <c r="BM74" s="21"/>
      <c r="BN74" s="21"/>
      <c r="BO74" s="21"/>
      <c r="BP74" s="21"/>
      <c r="BQ74" s="21"/>
      <c r="BR74" s="21"/>
      <c r="BS74" s="21"/>
      <c r="BT74" s="21"/>
      <c r="BU74" s="21"/>
      <c r="BV74" s="21"/>
      <c r="BW74" s="21"/>
      <c r="BX74" s="79"/>
      <c r="BY74" s="21"/>
      <c r="BZ74" s="21"/>
      <c r="CA74" s="21"/>
      <c r="CB74" s="21"/>
      <c r="CC74" s="21"/>
      <c r="CD74" s="21"/>
      <c r="CE74" s="21"/>
      <c r="CF74" s="21"/>
      <c r="CG74" s="21"/>
      <c r="CH74" s="21"/>
      <c r="CI74" s="21"/>
      <c r="CJ74" s="21"/>
      <c r="CK74" s="21"/>
      <c r="CL74" s="21"/>
      <c r="CM74" s="21"/>
      <c r="CN74" s="21"/>
      <c r="CO74" s="21"/>
      <c r="CP74" s="21"/>
      <c r="CQ74" s="79"/>
    </row>
    <row r="75" spans="1:95" ht="12.75" customHeight="1">
      <c r="A75" s="20"/>
      <c r="B75" s="21"/>
      <c r="C75" s="21"/>
      <c r="D75" s="21"/>
      <c r="E75" s="21"/>
      <c r="F75" s="21"/>
      <c r="G75" s="21"/>
      <c r="H75" s="21"/>
      <c r="I75" s="21"/>
      <c r="J75" s="21"/>
      <c r="K75" s="21"/>
      <c r="L75" s="21"/>
      <c r="M75" s="21"/>
      <c r="N75" s="21"/>
      <c r="O75" s="21"/>
      <c r="P75" s="21"/>
      <c r="Q75" s="21"/>
      <c r="R75" s="21"/>
      <c r="S75" s="79"/>
      <c r="T75" s="20"/>
      <c r="U75" s="21"/>
      <c r="V75" s="21"/>
      <c r="W75" s="21"/>
      <c r="X75" s="21"/>
      <c r="Y75" s="21"/>
      <c r="Z75" s="21"/>
      <c r="AA75" s="21"/>
      <c r="AB75" s="21"/>
      <c r="AC75" s="21"/>
      <c r="AD75" s="21"/>
      <c r="AE75" s="21"/>
      <c r="AF75" s="21"/>
      <c r="AG75" s="21"/>
      <c r="AH75" s="21"/>
      <c r="AI75" s="21"/>
      <c r="AJ75" s="21"/>
      <c r="AK75" s="21"/>
      <c r="AL75" s="79"/>
      <c r="AM75" s="20"/>
      <c r="AN75" s="21"/>
      <c r="AO75" s="21"/>
      <c r="AP75" s="21"/>
      <c r="AQ75" s="21"/>
      <c r="AR75" s="21"/>
      <c r="AS75" s="21"/>
      <c r="AT75" s="21"/>
      <c r="AU75" s="21"/>
      <c r="AV75" s="21"/>
      <c r="AW75" s="21"/>
      <c r="AX75" s="21"/>
      <c r="AY75" s="21"/>
      <c r="AZ75" s="21"/>
      <c r="BA75" s="21"/>
      <c r="BB75" s="21"/>
      <c r="BC75" s="21"/>
      <c r="BD75" s="21"/>
      <c r="BE75" s="79"/>
      <c r="BF75" s="20"/>
      <c r="BG75" s="21"/>
      <c r="BH75" s="21"/>
      <c r="BI75" s="21"/>
      <c r="BJ75" s="21"/>
      <c r="BK75" s="21"/>
      <c r="BL75" s="21"/>
      <c r="BM75" s="21"/>
      <c r="BN75" s="21"/>
      <c r="BO75" s="21"/>
      <c r="BP75" s="21"/>
      <c r="BQ75" s="21"/>
      <c r="BR75" s="21"/>
      <c r="BS75" s="21"/>
      <c r="BT75" s="21"/>
      <c r="BU75" s="21"/>
      <c r="BV75" s="21"/>
      <c r="BW75" s="21"/>
      <c r="BX75" s="79"/>
      <c r="BY75" s="21"/>
      <c r="BZ75" s="21"/>
      <c r="CA75" s="21"/>
      <c r="CB75" s="21"/>
      <c r="CC75" s="21"/>
      <c r="CD75" s="21"/>
      <c r="CE75" s="21"/>
      <c r="CF75" s="21"/>
      <c r="CG75" s="21"/>
      <c r="CH75" s="21"/>
      <c r="CI75" s="21"/>
      <c r="CJ75" s="21"/>
      <c r="CK75" s="21"/>
      <c r="CL75" s="21"/>
      <c r="CM75" s="21"/>
      <c r="CN75" s="21"/>
      <c r="CO75" s="21"/>
      <c r="CP75" s="21"/>
      <c r="CQ75" s="79"/>
    </row>
    <row r="76" spans="1:95" ht="12.75" customHeight="1">
      <c r="A76" s="20"/>
      <c r="B76" s="21"/>
      <c r="C76" s="21"/>
      <c r="D76" s="21"/>
      <c r="E76" s="21"/>
      <c r="F76" s="21"/>
      <c r="G76" s="21"/>
      <c r="H76" s="21"/>
      <c r="I76" s="21"/>
      <c r="J76" s="21"/>
      <c r="K76" s="21"/>
      <c r="L76" s="21"/>
      <c r="M76" s="21"/>
      <c r="N76" s="21"/>
      <c r="O76" s="21"/>
      <c r="P76" s="21"/>
      <c r="Q76" s="21"/>
      <c r="R76" s="21"/>
      <c r="S76" s="79"/>
      <c r="T76" s="20"/>
      <c r="U76" s="21"/>
      <c r="V76" s="21"/>
      <c r="W76" s="21"/>
      <c r="X76" s="21"/>
      <c r="Y76" s="21"/>
      <c r="Z76" s="21"/>
      <c r="AA76" s="21"/>
      <c r="AB76" s="21"/>
      <c r="AC76" s="21"/>
      <c r="AD76" s="21"/>
      <c r="AE76" s="21"/>
      <c r="AF76" s="21"/>
      <c r="AG76" s="21"/>
      <c r="AH76" s="21"/>
      <c r="AI76" s="21"/>
      <c r="AJ76" s="21"/>
      <c r="AK76" s="21"/>
      <c r="AL76" s="79"/>
      <c r="AM76" s="20"/>
      <c r="AN76" s="21"/>
      <c r="AO76" s="21"/>
      <c r="AP76" s="21"/>
      <c r="AQ76" s="21"/>
      <c r="AR76" s="21"/>
      <c r="AS76" s="21"/>
      <c r="AT76" s="21"/>
      <c r="AU76" s="21"/>
      <c r="AV76" s="21"/>
      <c r="AW76" s="21"/>
      <c r="AX76" s="21"/>
      <c r="AY76" s="21"/>
      <c r="AZ76" s="21"/>
      <c r="BA76" s="21"/>
      <c r="BB76" s="21"/>
      <c r="BC76" s="21"/>
      <c r="BD76" s="21"/>
      <c r="BE76" s="79"/>
      <c r="BF76" s="20"/>
      <c r="BG76" s="21"/>
      <c r="BH76" s="21"/>
      <c r="BI76" s="21"/>
      <c r="BJ76" s="21"/>
      <c r="BK76" s="21"/>
      <c r="BL76" s="21"/>
      <c r="BM76" s="21"/>
      <c r="BN76" s="21"/>
      <c r="BO76" s="21"/>
      <c r="BP76" s="21"/>
      <c r="BQ76" s="21"/>
      <c r="BR76" s="21"/>
      <c r="BS76" s="21"/>
      <c r="BT76" s="21"/>
      <c r="BU76" s="21"/>
      <c r="BV76" s="21"/>
      <c r="BW76" s="21"/>
      <c r="BX76" s="79"/>
      <c r="BY76" s="21"/>
      <c r="BZ76" s="21"/>
      <c r="CA76" s="21"/>
      <c r="CB76" s="21"/>
      <c r="CC76" s="21"/>
      <c r="CD76" s="21"/>
      <c r="CE76" s="21"/>
      <c r="CF76" s="21"/>
      <c r="CG76" s="21"/>
      <c r="CH76" s="21"/>
      <c r="CI76" s="21"/>
      <c r="CJ76" s="21"/>
      <c r="CK76" s="21"/>
      <c r="CL76" s="21"/>
      <c r="CM76" s="21"/>
      <c r="CN76" s="21"/>
      <c r="CO76" s="21"/>
      <c r="CP76" s="21"/>
      <c r="CQ76" s="79"/>
    </row>
    <row r="77" spans="1:95" ht="12.75" customHeight="1">
      <c r="A77" s="20"/>
      <c r="B77" s="21"/>
      <c r="C77" s="21"/>
      <c r="D77" s="21"/>
      <c r="E77" s="21"/>
      <c r="F77" s="21"/>
      <c r="G77" s="21"/>
      <c r="H77" s="21"/>
      <c r="I77" s="21"/>
      <c r="J77" s="21"/>
      <c r="K77" s="21"/>
      <c r="L77" s="21"/>
      <c r="M77" s="21"/>
      <c r="N77" s="21"/>
      <c r="O77" s="21"/>
      <c r="P77" s="21"/>
      <c r="Q77" s="21"/>
      <c r="R77" s="21"/>
      <c r="S77" s="79"/>
      <c r="T77" s="20"/>
      <c r="U77" s="21"/>
      <c r="V77" s="21"/>
      <c r="W77" s="21"/>
      <c r="X77" s="21"/>
      <c r="Y77" s="21"/>
      <c r="Z77" s="21"/>
      <c r="AA77" s="21"/>
      <c r="AB77" s="21"/>
      <c r="AC77" s="21"/>
      <c r="AD77" s="21"/>
      <c r="AE77" s="21"/>
      <c r="AF77" s="21"/>
      <c r="AG77" s="21"/>
      <c r="AH77" s="21"/>
      <c r="AI77" s="21"/>
      <c r="AJ77" s="21"/>
      <c r="AK77" s="21"/>
      <c r="AL77" s="79"/>
      <c r="AM77" s="20"/>
      <c r="AN77" s="21"/>
      <c r="AO77" s="21"/>
      <c r="AP77" s="21"/>
      <c r="AQ77" s="21"/>
      <c r="AR77" s="21"/>
      <c r="AS77" s="21"/>
      <c r="AT77" s="21"/>
      <c r="AU77" s="21"/>
      <c r="AV77" s="21"/>
      <c r="AW77" s="21"/>
      <c r="AX77" s="21"/>
      <c r="AY77" s="21"/>
      <c r="AZ77" s="21"/>
      <c r="BA77" s="21"/>
      <c r="BB77" s="21"/>
      <c r="BC77" s="21"/>
      <c r="BD77" s="21"/>
      <c r="BE77" s="79"/>
      <c r="BF77" s="20"/>
      <c r="BG77" s="21"/>
      <c r="BH77" s="21"/>
      <c r="BI77" s="21"/>
      <c r="BJ77" s="21"/>
      <c r="BK77" s="21"/>
      <c r="BL77" s="21"/>
      <c r="BM77" s="21"/>
      <c r="BN77" s="21"/>
      <c r="BO77" s="21"/>
      <c r="BP77" s="21"/>
      <c r="BQ77" s="21"/>
      <c r="BR77" s="21"/>
      <c r="BS77" s="21"/>
      <c r="BT77" s="21"/>
      <c r="BU77" s="21"/>
      <c r="BV77" s="21"/>
      <c r="BW77" s="21"/>
      <c r="BX77" s="79"/>
      <c r="BY77" s="21"/>
      <c r="BZ77" s="21"/>
      <c r="CA77" s="21"/>
      <c r="CB77" s="21"/>
      <c r="CC77" s="21"/>
      <c r="CD77" s="21"/>
      <c r="CE77" s="21"/>
      <c r="CF77" s="21"/>
      <c r="CG77" s="21"/>
      <c r="CH77" s="21"/>
      <c r="CI77" s="21"/>
      <c r="CJ77" s="21"/>
      <c r="CK77" s="21"/>
      <c r="CL77" s="21"/>
      <c r="CM77" s="21"/>
      <c r="CN77" s="21"/>
      <c r="CO77" s="21"/>
      <c r="CP77" s="21"/>
      <c r="CQ77" s="79"/>
    </row>
    <row r="78" spans="1:95" ht="12.75" customHeight="1">
      <c r="A78" s="20"/>
      <c r="B78" s="21"/>
      <c r="C78" s="21"/>
      <c r="D78" s="21"/>
      <c r="E78" s="21"/>
      <c r="F78" s="21"/>
      <c r="G78" s="21"/>
      <c r="H78" s="21"/>
      <c r="I78" s="21"/>
      <c r="J78" s="21"/>
      <c r="K78" s="21"/>
      <c r="L78" s="21"/>
      <c r="M78" s="21"/>
      <c r="N78" s="21"/>
      <c r="O78" s="21"/>
      <c r="P78" s="21"/>
      <c r="Q78" s="21"/>
      <c r="R78" s="21"/>
      <c r="S78" s="79"/>
      <c r="T78" s="20"/>
      <c r="U78" s="21"/>
      <c r="V78" s="21"/>
      <c r="W78" s="21"/>
      <c r="X78" s="21"/>
      <c r="Y78" s="21"/>
      <c r="Z78" s="21"/>
      <c r="AA78" s="21"/>
      <c r="AB78" s="21"/>
      <c r="AC78" s="21"/>
      <c r="AD78" s="21"/>
      <c r="AE78" s="21"/>
      <c r="AF78" s="21"/>
      <c r="AG78" s="21"/>
      <c r="AH78" s="21"/>
      <c r="AI78" s="21"/>
      <c r="AJ78" s="21"/>
      <c r="AK78" s="21"/>
      <c r="AL78" s="79"/>
      <c r="AM78" s="20"/>
      <c r="AN78" s="21"/>
      <c r="AO78" s="21"/>
      <c r="AP78" s="21"/>
      <c r="AQ78" s="21"/>
      <c r="AR78" s="21"/>
      <c r="AS78" s="21"/>
      <c r="AT78" s="21"/>
      <c r="AU78" s="21"/>
      <c r="AV78" s="21"/>
      <c r="AW78" s="21"/>
      <c r="AX78" s="21"/>
      <c r="AY78" s="21"/>
      <c r="AZ78" s="21"/>
      <c r="BA78" s="21"/>
      <c r="BB78" s="21"/>
      <c r="BC78" s="21"/>
      <c r="BD78" s="21"/>
      <c r="BE78" s="79"/>
      <c r="BF78" s="20"/>
      <c r="BG78" s="21"/>
      <c r="BH78" s="21"/>
      <c r="BI78" s="21"/>
      <c r="BJ78" s="21"/>
      <c r="BK78" s="21"/>
      <c r="BL78" s="21"/>
      <c r="BM78" s="21"/>
      <c r="BN78" s="21"/>
      <c r="BO78" s="21"/>
      <c r="BP78" s="21"/>
      <c r="BQ78" s="21"/>
      <c r="BR78" s="21"/>
      <c r="BS78" s="21"/>
      <c r="BT78" s="21"/>
      <c r="BU78" s="21"/>
      <c r="BV78" s="21"/>
      <c r="BW78" s="21"/>
      <c r="BX78" s="79"/>
      <c r="BY78" s="21"/>
      <c r="BZ78" s="21"/>
      <c r="CA78" s="21"/>
      <c r="CB78" s="21"/>
      <c r="CC78" s="21"/>
      <c r="CD78" s="21"/>
      <c r="CE78" s="21"/>
      <c r="CF78" s="21"/>
      <c r="CG78" s="21"/>
      <c r="CH78" s="21"/>
      <c r="CI78" s="21"/>
      <c r="CJ78" s="21"/>
      <c r="CK78" s="21"/>
      <c r="CL78" s="21"/>
      <c r="CM78" s="21"/>
      <c r="CN78" s="21"/>
      <c r="CO78" s="21"/>
      <c r="CP78" s="21"/>
      <c r="CQ78" s="79"/>
    </row>
    <row r="79" spans="1:95" ht="12.75" customHeight="1">
      <c r="A79" s="20"/>
      <c r="B79" s="21"/>
      <c r="C79" s="21"/>
      <c r="D79" s="21"/>
      <c r="E79" s="21"/>
      <c r="F79" s="21"/>
      <c r="G79" s="21"/>
      <c r="H79" s="21"/>
      <c r="I79" s="21"/>
      <c r="J79" s="21"/>
      <c r="K79" s="21"/>
      <c r="L79" s="21"/>
      <c r="M79" s="21"/>
      <c r="N79" s="21"/>
      <c r="O79" s="21"/>
      <c r="P79" s="21"/>
      <c r="Q79" s="21"/>
      <c r="R79" s="21"/>
      <c r="S79" s="79"/>
      <c r="T79" s="20"/>
      <c r="U79" s="21"/>
      <c r="V79" s="21"/>
      <c r="W79" s="21"/>
      <c r="X79" s="21"/>
      <c r="Y79" s="21"/>
      <c r="Z79" s="21"/>
      <c r="AA79" s="21"/>
      <c r="AB79" s="21"/>
      <c r="AC79" s="21"/>
      <c r="AD79" s="21"/>
      <c r="AE79" s="21"/>
      <c r="AF79" s="21"/>
      <c r="AG79" s="21"/>
      <c r="AH79" s="21"/>
      <c r="AI79" s="21"/>
      <c r="AJ79" s="21"/>
      <c r="AK79" s="21"/>
      <c r="AL79" s="79"/>
      <c r="AM79" s="20"/>
      <c r="AN79" s="21"/>
      <c r="AO79" s="21"/>
      <c r="AP79" s="21"/>
      <c r="AQ79" s="21"/>
      <c r="AR79" s="21"/>
      <c r="AS79" s="21"/>
      <c r="AT79" s="21"/>
      <c r="AU79" s="21"/>
      <c r="AV79" s="21"/>
      <c r="AW79" s="21"/>
      <c r="AX79" s="21"/>
      <c r="AY79" s="21"/>
      <c r="AZ79" s="21"/>
      <c r="BA79" s="21"/>
      <c r="BB79" s="21"/>
      <c r="BC79" s="21"/>
      <c r="BD79" s="21"/>
      <c r="BE79" s="79"/>
      <c r="BF79" s="20"/>
      <c r="BG79" s="21"/>
      <c r="BH79" s="21"/>
      <c r="BI79" s="21"/>
      <c r="BJ79" s="21"/>
      <c r="BK79" s="21"/>
      <c r="BL79" s="21"/>
      <c r="BM79" s="21"/>
      <c r="BN79" s="21"/>
      <c r="BO79" s="21"/>
      <c r="BP79" s="21"/>
      <c r="BQ79" s="21"/>
      <c r="BR79" s="21"/>
      <c r="BS79" s="21"/>
      <c r="BT79" s="21"/>
      <c r="BU79" s="21"/>
      <c r="BV79" s="21"/>
      <c r="BW79" s="21"/>
      <c r="BX79" s="79"/>
      <c r="BY79" s="21"/>
      <c r="BZ79" s="21"/>
      <c r="CA79" s="21"/>
      <c r="CB79" s="21"/>
      <c r="CC79" s="21"/>
      <c r="CD79" s="21"/>
      <c r="CE79" s="21"/>
      <c r="CF79" s="21"/>
      <c r="CG79" s="21"/>
      <c r="CH79" s="21"/>
      <c r="CI79" s="21"/>
      <c r="CJ79" s="21"/>
      <c r="CK79" s="21"/>
      <c r="CL79" s="21"/>
      <c r="CM79" s="21"/>
      <c r="CN79" s="21"/>
      <c r="CO79" s="21"/>
      <c r="CP79" s="21"/>
      <c r="CQ79" s="79"/>
    </row>
    <row r="80" spans="1:95" ht="12.75" customHeight="1">
      <c r="A80" s="20"/>
      <c r="B80" s="21"/>
      <c r="C80" s="21"/>
      <c r="D80" s="21"/>
      <c r="E80" s="21"/>
      <c r="F80" s="21"/>
      <c r="G80" s="21"/>
      <c r="H80" s="21"/>
      <c r="I80" s="21"/>
      <c r="J80" s="21"/>
      <c r="K80" s="21"/>
      <c r="L80" s="21"/>
      <c r="M80" s="21"/>
      <c r="N80" s="21"/>
      <c r="O80" s="21"/>
      <c r="P80" s="21"/>
      <c r="Q80" s="21"/>
      <c r="R80" s="21"/>
      <c r="S80" s="79"/>
      <c r="T80" s="20"/>
      <c r="U80" s="21"/>
      <c r="V80" s="21"/>
      <c r="W80" s="21"/>
      <c r="X80" s="21"/>
      <c r="Y80" s="21"/>
      <c r="Z80" s="21"/>
      <c r="AA80" s="21"/>
      <c r="AB80" s="21"/>
      <c r="AC80" s="21"/>
      <c r="AD80" s="21"/>
      <c r="AE80" s="21"/>
      <c r="AF80" s="21"/>
      <c r="AG80" s="21"/>
      <c r="AH80" s="21"/>
      <c r="AI80" s="21"/>
      <c r="AJ80" s="21"/>
      <c r="AK80" s="21"/>
      <c r="AL80" s="79"/>
      <c r="AM80" s="20"/>
      <c r="AN80" s="21"/>
      <c r="AO80" s="21"/>
      <c r="AP80" s="21"/>
      <c r="AQ80" s="21"/>
      <c r="AR80" s="21"/>
      <c r="AS80" s="21"/>
      <c r="AT80" s="21"/>
      <c r="AU80" s="21"/>
      <c r="AV80" s="21"/>
      <c r="AW80" s="21"/>
      <c r="AX80" s="21"/>
      <c r="AY80" s="21"/>
      <c r="AZ80" s="21"/>
      <c r="BA80" s="21"/>
      <c r="BB80" s="21"/>
      <c r="BC80" s="21"/>
      <c r="BD80" s="21"/>
      <c r="BE80" s="79"/>
      <c r="BF80" s="20"/>
      <c r="BG80" s="21"/>
      <c r="BH80" s="21"/>
      <c r="BI80" s="21"/>
      <c r="BJ80" s="21"/>
      <c r="BK80" s="21"/>
      <c r="BL80" s="21"/>
      <c r="BM80" s="21"/>
      <c r="BN80" s="21"/>
      <c r="BO80" s="21"/>
      <c r="BP80" s="21"/>
      <c r="BQ80" s="21"/>
      <c r="BR80" s="21"/>
      <c r="BS80" s="21"/>
      <c r="BT80" s="21"/>
      <c r="BU80" s="21"/>
      <c r="BV80" s="21"/>
      <c r="BW80" s="21"/>
      <c r="BX80" s="79"/>
      <c r="BY80" s="21"/>
      <c r="BZ80" s="21"/>
      <c r="CA80" s="21"/>
      <c r="CB80" s="21"/>
      <c r="CC80" s="21"/>
      <c r="CD80" s="21"/>
      <c r="CE80" s="21"/>
      <c r="CF80" s="21"/>
      <c r="CG80" s="21"/>
      <c r="CH80" s="21"/>
      <c r="CI80" s="21"/>
      <c r="CJ80" s="21"/>
      <c r="CK80" s="21"/>
      <c r="CL80" s="21"/>
      <c r="CM80" s="21"/>
      <c r="CN80" s="21"/>
      <c r="CO80" s="21"/>
      <c r="CP80" s="21"/>
      <c r="CQ80" s="79"/>
    </row>
    <row r="81" spans="1:95" ht="12.75" customHeight="1">
      <c r="A81" s="20"/>
      <c r="B81" s="21"/>
      <c r="C81" s="21"/>
      <c r="D81" s="21"/>
      <c r="E81" s="21"/>
      <c r="F81" s="21"/>
      <c r="G81" s="21"/>
      <c r="H81" s="21"/>
      <c r="I81" s="21"/>
      <c r="J81" s="21"/>
      <c r="K81" s="21"/>
      <c r="L81" s="21"/>
      <c r="M81" s="21"/>
      <c r="N81" s="21"/>
      <c r="O81" s="21"/>
      <c r="P81" s="21"/>
      <c r="Q81" s="21"/>
      <c r="R81" s="21"/>
      <c r="S81" s="79"/>
      <c r="T81" s="20"/>
      <c r="U81" s="21"/>
      <c r="V81" s="21"/>
      <c r="W81" s="21"/>
      <c r="X81" s="21"/>
      <c r="Y81" s="21"/>
      <c r="Z81" s="21"/>
      <c r="AA81" s="21"/>
      <c r="AB81" s="21"/>
      <c r="AC81" s="21"/>
      <c r="AD81" s="21"/>
      <c r="AE81" s="21"/>
      <c r="AF81" s="21"/>
      <c r="AG81" s="21"/>
      <c r="AH81" s="21"/>
      <c r="AI81" s="21"/>
      <c r="AJ81" s="21"/>
      <c r="AK81" s="21"/>
      <c r="AL81" s="79"/>
      <c r="AM81" s="20"/>
      <c r="AN81" s="21"/>
      <c r="AO81" s="21"/>
      <c r="AP81" s="21"/>
      <c r="AQ81" s="21"/>
      <c r="AR81" s="21"/>
      <c r="AS81" s="21"/>
      <c r="AT81" s="21"/>
      <c r="AU81" s="21"/>
      <c r="AV81" s="21"/>
      <c r="AW81" s="21"/>
      <c r="AX81" s="21"/>
      <c r="AY81" s="21"/>
      <c r="AZ81" s="21"/>
      <c r="BA81" s="21"/>
      <c r="BB81" s="21"/>
      <c r="BC81" s="21"/>
      <c r="BD81" s="21"/>
      <c r="BE81" s="79"/>
      <c r="BF81" s="20"/>
      <c r="BG81" s="21"/>
      <c r="BH81" s="21"/>
      <c r="BI81" s="21"/>
      <c r="BJ81" s="21"/>
      <c r="BK81" s="21"/>
      <c r="BL81" s="21"/>
      <c r="BM81" s="21"/>
      <c r="BN81" s="21"/>
      <c r="BO81" s="21"/>
      <c r="BP81" s="21"/>
      <c r="BQ81" s="21"/>
      <c r="BR81" s="21"/>
      <c r="BS81" s="21"/>
      <c r="BT81" s="21"/>
      <c r="BU81" s="21"/>
      <c r="BV81" s="21"/>
      <c r="BW81" s="21"/>
      <c r="BX81" s="79"/>
      <c r="BY81" s="21"/>
      <c r="BZ81" s="21"/>
      <c r="CA81" s="21"/>
      <c r="CB81" s="21"/>
      <c r="CC81" s="21"/>
      <c r="CD81" s="21"/>
      <c r="CE81" s="21"/>
      <c r="CF81" s="21"/>
      <c r="CG81" s="21"/>
      <c r="CH81" s="21"/>
      <c r="CI81" s="21"/>
      <c r="CJ81" s="21"/>
      <c r="CK81" s="21"/>
      <c r="CL81" s="21"/>
      <c r="CM81" s="21"/>
      <c r="CN81" s="21"/>
      <c r="CO81" s="21"/>
      <c r="CP81" s="21"/>
      <c r="CQ81" s="79"/>
    </row>
    <row r="82" spans="1:95" ht="12.75" customHeight="1">
      <c r="A82" s="20"/>
      <c r="B82" s="21"/>
      <c r="C82" s="21"/>
      <c r="D82" s="21"/>
      <c r="E82" s="21"/>
      <c r="F82" s="21"/>
      <c r="G82" s="21"/>
      <c r="H82" s="21"/>
      <c r="I82" s="21"/>
      <c r="J82" s="21"/>
      <c r="K82" s="21"/>
      <c r="L82" s="21"/>
      <c r="M82" s="21"/>
      <c r="N82" s="21"/>
      <c r="O82" s="21"/>
      <c r="P82" s="21"/>
      <c r="Q82" s="21"/>
      <c r="R82" s="21"/>
      <c r="S82" s="79"/>
      <c r="T82" s="20"/>
      <c r="U82" s="21"/>
      <c r="V82" s="21"/>
      <c r="W82" s="21"/>
      <c r="X82" s="21"/>
      <c r="Y82" s="21"/>
      <c r="Z82" s="21"/>
      <c r="AA82" s="21"/>
      <c r="AB82" s="21"/>
      <c r="AC82" s="21"/>
      <c r="AD82" s="21"/>
      <c r="AE82" s="21"/>
      <c r="AF82" s="21"/>
      <c r="AG82" s="21"/>
      <c r="AH82" s="21"/>
      <c r="AI82" s="21"/>
      <c r="AJ82" s="21"/>
      <c r="AK82" s="21"/>
      <c r="AL82" s="79"/>
      <c r="AM82" s="20"/>
      <c r="AN82" s="21"/>
      <c r="AO82" s="21"/>
      <c r="AP82" s="21"/>
      <c r="AQ82" s="21"/>
      <c r="AR82" s="21"/>
      <c r="AS82" s="21"/>
      <c r="AT82" s="21"/>
      <c r="AU82" s="21"/>
      <c r="AV82" s="21"/>
      <c r="AW82" s="21"/>
      <c r="AX82" s="21"/>
      <c r="AY82" s="21"/>
      <c r="AZ82" s="21"/>
      <c r="BA82" s="21"/>
      <c r="BB82" s="21"/>
      <c r="BC82" s="21"/>
      <c r="BD82" s="21"/>
      <c r="BE82" s="79"/>
      <c r="BF82" s="20"/>
      <c r="BG82" s="21"/>
      <c r="BH82" s="21"/>
      <c r="BI82" s="21"/>
      <c r="BJ82" s="21"/>
      <c r="BK82" s="21"/>
      <c r="BL82" s="21"/>
      <c r="BM82" s="21"/>
      <c r="BN82" s="21"/>
      <c r="BO82" s="21"/>
      <c r="BP82" s="21"/>
      <c r="BQ82" s="21"/>
      <c r="BR82" s="21"/>
      <c r="BS82" s="21"/>
      <c r="BT82" s="21"/>
      <c r="BU82" s="21"/>
      <c r="BV82" s="21"/>
      <c r="BW82" s="21"/>
      <c r="BX82" s="79"/>
      <c r="BY82" s="21"/>
      <c r="BZ82" s="21"/>
      <c r="CA82" s="21"/>
      <c r="CB82" s="21"/>
      <c r="CC82" s="21"/>
      <c r="CD82" s="21"/>
      <c r="CE82" s="21"/>
      <c r="CF82" s="21"/>
      <c r="CG82" s="21"/>
      <c r="CH82" s="21"/>
      <c r="CI82" s="21"/>
      <c r="CJ82" s="21"/>
      <c r="CK82" s="21"/>
      <c r="CL82" s="21"/>
      <c r="CM82" s="21"/>
      <c r="CN82" s="21"/>
      <c r="CO82" s="21"/>
      <c r="CP82" s="21"/>
      <c r="CQ82" s="79"/>
    </row>
    <row r="83" spans="1:95" ht="12.75" customHeight="1">
      <c r="A83" s="20"/>
      <c r="B83" s="21"/>
      <c r="C83" s="21"/>
      <c r="D83" s="21"/>
      <c r="E83" s="21"/>
      <c r="F83" s="21"/>
      <c r="G83" s="21"/>
      <c r="H83" s="21"/>
      <c r="I83" s="21"/>
      <c r="J83" s="21"/>
      <c r="K83" s="21"/>
      <c r="L83" s="21"/>
      <c r="M83" s="21"/>
      <c r="N83" s="21"/>
      <c r="O83" s="21"/>
      <c r="P83" s="21"/>
      <c r="Q83" s="21"/>
      <c r="R83" s="21"/>
      <c r="S83" s="79"/>
      <c r="T83" s="20"/>
      <c r="U83" s="21"/>
      <c r="V83" s="21"/>
      <c r="W83" s="21"/>
      <c r="X83" s="21"/>
      <c r="Y83" s="21"/>
      <c r="Z83" s="21"/>
      <c r="AA83" s="21"/>
      <c r="AB83" s="21"/>
      <c r="AC83" s="21"/>
      <c r="AD83" s="21"/>
      <c r="AE83" s="21"/>
      <c r="AF83" s="21"/>
      <c r="AG83" s="21"/>
      <c r="AH83" s="21"/>
      <c r="AI83" s="21"/>
      <c r="AJ83" s="21"/>
      <c r="AK83" s="21"/>
      <c r="AL83" s="79"/>
      <c r="AM83" s="20"/>
      <c r="AN83" s="21"/>
      <c r="AO83" s="21"/>
      <c r="AP83" s="21"/>
      <c r="AQ83" s="21"/>
      <c r="AR83" s="21"/>
      <c r="AS83" s="21"/>
      <c r="AT83" s="21"/>
      <c r="AU83" s="21"/>
      <c r="AV83" s="21"/>
      <c r="AW83" s="21"/>
      <c r="AX83" s="21"/>
      <c r="AY83" s="21"/>
      <c r="AZ83" s="21"/>
      <c r="BA83" s="21"/>
      <c r="BB83" s="21"/>
      <c r="BC83" s="21"/>
      <c r="BD83" s="21"/>
      <c r="BE83" s="79"/>
      <c r="BF83" s="20"/>
      <c r="BG83" s="21"/>
      <c r="BH83" s="21"/>
      <c r="BI83" s="21"/>
      <c r="BJ83" s="21"/>
      <c r="BK83" s="21"/>
      <c r="BL83" s="21"/>
      <c r="BM83" s="21"/>
      <c r="BN83" s="21"/>
      <c r="BO83" s="21"/>
      <c r="BP83" s="21"/>
      <c r="BQ83" s="21"/>
      <c r="BR83" s="21"/>
      <c r="BS83" s="21"/>
      <c r="BT83" s="21"/>
      <c r="BU83" s="21"/>
      <c r="BV83" s="21"/>
      <c r="BW83" s="21"/>
      <c r="BX83" s="79"/>
      <c r="BY83" s="21"/>
      <c r="BZ83" s="21"/>
      <c r="CA83" s="21"/>
      <c r="CB83" s="21"/>
      <c r="CC83" s="21"/>
      <c r="CD83" s="21"/>
      <c r="CE83" s="21"/>
      <c r="CF83" s="21"/>
      <c r="CG83" s="21"/>
      <c r="CH83" s="21"/>
      <c r="CI83" s="21"/>
      <c r="CJ83" s="21"/>
      <c r="CK83" s="21"/>
      <c r="CL83" s="21"/>
      <c r="CM83" s="21"/>
      <c r="CN83" s="21"/>
      <c r="CO83" s="21"/>
      <c r="CP83" s="21"/>
      <c r="CQ83" s="79"/>
    </row>
    <row r="84" spans="1:95" ht="12.75" customHeight="1">
      <c r="A84" s="20"/>
      <c r="B84" s="21"/>
      <c r="C84" s="21"/>
      <c r="D84" s="21"/>
      <c r="E84" s="21"/>
      <c r="F84" s="21"/>
      <c r="G84" s="21"/>
      <c r="H84" s="21"/>
      <c r="I84" s="21"/>
      <c r="J84" s="21"/>
      <c r="K84" s="21"/>
      <c r="L84" s="21"/>
      <c r="M84" s="21"/>
      <c r="N84" s="21"/>
      <c r="O84" s="21"/>
      <c r="P84" s="21"/>
      <c r="Q84" s="21"/>
      <c r="R84" s="21"/>
      <c r="S84" s="79"/>
      <c r="T84" s="20"/>
      <c r="U84" s="21"/>
      <c r="V84" s="21"/>
      <c r="W84" s="21"/>
      <c r="X84" s="21"/>
      <c r="Y84" s="21"/>
      <c r="Z84" s="21"/>
      <c r="AA84" s="21"/>
      <c r="AB84" s="21"/>
      <c r="AC84" s="21"/>
      <c r="AD84" s="21"/>
      <c r="AE84" s="21"/>
      <c r="AF84" s="21"/>
      <c r="AG84" s="21"/>
      <c r="AH84" s="21"/>
      <c r="AI84" s="21"/>
      <c r="AJ84" s="21"/>
      <c r="AK84" s="21"/>
      <c r="AL84" s="79"/>
      <c r="AM84" s="20"/>
      <c r="AN84" s="21"/>
      <c r="AO84" s="21"/>
      <c r="AP84" s="21"/>
      <c r="AQ84" s="21"/>
      <c r="AR84" s="21"/>
      <c r="AS84" s="21"/>
      <c r="AT84" s="21"/>
      <c r="AU84" s="21"/>
      <c r="AV84" s="21"/>
      <c r="AW84" s="21"/>
      <c r="AX84" s="21"/>
      <c r="AY84" s="21"/>
      <c r="AZ84" s="21"/>
      <c r="BA84" s="21"/>
      <c r="BB84" s="21"/>
      <c r="BC84" s="21"/>
      <c r="BD84" s="21"/>
      <c r="BE84" s="79"/>
      <c r="BF84" s="20"/>
      <c r="BG84" s="21"/>
      <c r="BH84" s="21"/>
      <c r="BI84" s="21"/>
      <c r="BJ84" s="21"/>
      <c r="BK84" s="21"/>
      <c r="BL84" s="21"/>
      <c r="BM84" s="21"/>
      <c r="BN84" s="21"/>
      <c r="BO84" s="21"/>
      <c r="BP84" s="21"/>
      <c r="BQ84" s="21"/>
      <c r="BR84" s="21"/>
      <c r="BS84" s="21"/>
      <c r="BT84" s="21"/>
      <c r="BU84" s="21"/>
      <c r="BV84" s="21"/>
      <c r="BW84" s="21"/>
      <c r="BX84" s="79"/>
      <c r="BY84" s="21"/>
      <c r="BZ84" s="21"/>
      <c r="CA84" s="21"/>
      <c r="CB84" s="21"/>
      <c r="CC84" s="21"/>
      <c r="CD84" s="21"/>
      <c r="CE84" s="21"/>
      <c r="CF84" s="21"/>
      <c r="CG84" s="21"/>
      <c r="CH84" s="21"/>
      <c r="CI84" s="21"/>
      <c r="CJ84" s="21"/>
      <c r="CK84" s="21"/>
      <c r="CL84" s="21"/>
      <c r="CM84" s="21"/>
      <c r="CN84" s="21"/>
      <c r="CO84" s="21"/>
      <c r="CP84" s="21"/>
      <c r="CQ84" s="79"/>
    </row>
    <row r="85" spans="1:95" ht="12.75" customHeight="1">
      <c r="A85" s="20"/>
      <c r="B85" s="21"/>
      <c r="C85" s="21"/>
      <c r="D85" s="21"/>
      <c r="E85" s="21"/>
      <c r="F85" s="21"/>
      <c r="G85" s="21"/>
      <c r="H85" s="21"/>
      <c r="I85" s="21"/>
      <c r="J85" s="21"/>
      <c r="K85" s="21"/>
      <c r="L85" s="21"/>
      <c r="M85" s="21"/>
      <c r="N85" s="21"/>
      <c r="O85" s="21"/>
      <c r="P85" s="21"/>
      <c r="Q85" s="21"/>
      <c r="R85" s="21"/>
      <c r="S85" s="79"/>
      <c r="T85" s="20"/>
      <c r="U85" s="21"/>
      <c r="V85" s="21"/>
      <c r="W85" s="21"/>
      <c r="X85" s="21"/>
      <c r="Y85" s="21"/>
      <c r="Z85" s="21"/>
      <c r="AA85" s="21"/>
      <c r="AB85" s="21"/>
      <c r="AC85" s="21"/>
      <c r="AD85" s="21"/>
      <c r="AE85" s="21"/>
      <c r="AF85" s="21"/>
      <c r="AG85" s="21"/>
      <c r="AH85" s="21"/>
      <c r="AI85" s="21"/>
      <c r="AJ85" s="21"/>
      <c r="AK85" s="21"/>
      <c r="AL85" s="79"/>
      <c r="AM85" s="20"/>
      <c r="AN85" s="21"/>
      <c r="AO85" s="21"/>
      <c r="AP85" s="21"/>
      <c r="AQ85" s="21"/>
      <c r="AR85" s="21"/>
      <c r="AS85" s="21"/>
      <c r="AT85" s="21"/>
      <c r="AU85" s="21"/>
      <c r="AV85" s="21"/>
      <c r="AW85" s="21"/>
      <c r="AX85" s="21"/>
      <c r="AY85" s="21"/>
      <c r="AZ85" s="21"/>
      <c r="BA85" s="21"/>
      <c r="BB85" s="21"/>
      <c r="BC85" s="21"/>
      <c r="BD85" s="21"/>
      <c r="BE85" s="79"/>
      <c r="BF85" s="20"/>
      <c r="BG85" s="21"/>
      <c r="BH85" s="21"/>
      <c r="BI85" s="21"/>
      <c r="BJ85" s="21"/>
      <c r="BK85" s="21"/>
      <c r="BL85" s="21"/>
      <c r="BM85" s="21"/>
      <c r="BN85" s="21"/>
      <c r="BO85" s="21"/>
      <c r="BP85" s="21"/>
      <c r="BQ85" s="21"/>
      <c r="BR85" s="21"/>
      <c r="BS85" s="21"/>
      <c r="BT85" s="21"/>
      <c r="BU85" s="21"/>
      <c r="BV85" s="21"/>
      <c r="BW85" s="21"/>
      <c r="BX85" s="79"/>
      <c r="BY85" s="21"/>
      <c r="BZ85" s="21"/>
      <c r="CA85" s="21"/>
      <c r="CB85" s="21"/>
      <c r="CC85" s="21"/>
      <c r="CD85" s="21"/>
      <c r="CE85" s="21"/>
      <c r="CF85" s="21"/>
      <c r="CG85" s="21"/>
      <c r="CH85" s="21"/>
      <c r="CI85" s="21"/>
      <c r="CJ85" s="21"/>
      <c r="CK85" s="21"/>
      <c r="CL85" s="21"/>
      <c r="CM85" s="21"/>
      <c r="CN85" s="21"/>
      <c r="CO85" s="21"/>
      <c r="CP85" s="21"/>
      <c r="CQ85" s="79"/>
    </row>
    <row r="86" spans="1:95" ht="12.75" customHeight="1">
      <c r="A86" s="20"/>
      <c r="B86" s="21"/>
      <c r="C86" s="21"/>
      <c r="D86" s="21"/>
      <c r="E86" s="21"/>
      <c r="F86" s="21"/>
      <c r="G86" s="21"/>
      <c r="H86" s="21"/>
      <c r="I86" s="21"/>
      <c r="J86" s="21"/>
      <c r="K86" s="21"/>
      <c r="L86" s="21"/>
      <c r="M86" s="21"/>
      <c r="N86" s="21"/>
      <c r="O86" s="21"/>
      <c r="P86" s="21"/>
      <c r="Q86" s="21"/>
      <c r="R86" s="21"/>
      <c r="S86" s="79"/>
      <c r="T86" s="20"/>
      <c r="U86" s="21"/>
      <c r="V86" s="21"/>
      <c r="W86" s="21"/>
      <c r="X86" s="21"/>
      <c r="Y86" s="21"/>
      <c r="Z86" s="21"/>
      <c r="AA86" s="21"/>
      <c r="AB86" s="21"/>
      <c r="AC86" s="21"/>
      <c r="AD86" s="21"/>
      <c r="AE86" s="21"/>
      <c r="AF86" s="21"/>
      <c r="AG86" s="21"/>
      <c r="AH86" s="21"/>
      <c r="AI86" s="21"/>
      <c r="AJ86" s="21"/>
      <c r="AK86" s="21"/>
      <c r="AL86" s="79"/>
      <c r="AM86" s="20"/>
      <c r="AN86" s="21"/>
      <c r="AO86" s="21"/>
      <c r="AP86" s="21"/>
      <c r="AQ86" s="21"/>
      <c r="AR86" s="21"/>
      <c r="AS86" s="21"/>
      <c r="AT86" s="21"/>
      <c r="AU86" s="21"/>
      <c r="AV86" s="21"/>
      <c r="AW86" s="21"/>
      <c r="AX86" s="21"/>
      <c r="AY86" s="21"/>
      <c r="AZ86" s="21"/>
      <c r="BA86" s="21"/>
      <c r="BB86" s="21"/>
      <c r="BC86" s="21"/>
      <c r="BD86" s="21"/>
      <c r="BE86" s="79"/>
      <c r="BF86" s="20"/>
      <c r="BG86" s="21"/>
      <c r="BH86" s="21"/>
      <c r="BI86" s="21"/>
      <c r="BJ86" s="21"/>
      <c r="BK86" s="21"/>
      <c r="BL86" s="21"/>
      <c r="BM86" s="21"/>
      <c r="BN86" s="21"/>
      <c r="BO86" s="21"/>
      <c r="BP86" s="21"/>
      <c r="BQ86" s="21"/>
      <c r="BR86" s="21"/>
      <c r="BS86" s="21"/>
      <c r="BT86" s="21"/>
      <c r="BU86" s="21"/>
      <c r="BV86" s="21"/>
      <c r="BW86" s="21"/>
      <c r="BX86" s="79"/>
      <c r="BY86" s="21"/>
      <c r="BZ86" s="21"/>
      <c r="CA86" s="21"/>
      <c r="CB86" s="21"/>
      <c r="CC86" s="21"/>
      <c r="CD86" s="21"/>
      <c r="CE86" s="21"/>
      <c r="CF86" s="21"/>
      <c r="CG86" s="21"/>
      <c r="CH86" s="21"/>
      <c r="CI86" s="21"/>
      <c r="CJ86" s="21"/>
      <c r="CK86" s="21"/>
      <c r="CL86" s="21"/>
      <c r="CM86" s="21"/>
      <c r="CN86" s="21"/>
      <c r="CO86" s="21"/>
      <c r="CP86" s="21"/>
      <c r="CQ86" s="79"/>
    </row>
    <row r="87" spans="1:95" ht="12.75" customHeight="1">
      <c r="A87" s="20"/>
      <c r="B87" s="21"/>
      <c r="C87" s="21"/>
      <c r="D87" s="21"/>
      <c r="E87" s="21"/>
      <c r="F87" s="21"/>
      <c r="G87" s="21"/>
      <c r="H87" s="21"/>
      <c r="I87" s="21"/>
      <c r="J87" s="21"/>
      <c r="K87" s="21"/>
      <c r="L87" s="21"/>
      <c r="M87" s="21"/>
      <c r="N87" s="21"/>
      <c r="O87" s="21"/>
      <c r="P87" s="21"/>
      <c r="Q87" s="21"/>
      <c r="R87" s="21"/>
      <c r="S87" s="79"/>
      <c r="T87" s="20"/>
      <c r="U87" s="21"/>
      <c r="V87" s="21"/>
      <c r="W87" s="21"/>
      <c r="X87" s="21"/>
      <c r="Y87" s="21"/>
      <c r="Z87" s="21"/>
      <c r="AA87" s="21"/>
      <c r="AB87" s="21"/>
      <c r="AC87" s="21"/>
      <c r="AD87" s="21"/>
      <c r="AE87" s="21"/>
      <c r="AF87" s="21"/>
      <c r="AG87" s="21"/>
      <c r="AH87" s="21"/>
      <c r="AI87" s="21"/>
      <c r="AJ87" s="21"/>
      <c r="AK87" s="21"/>
      <c r="AL87" s="79"/>
      <c r="AM87" s="20"/>
      <c r="AN87" s="21"/>
      <c r="AO87" s="21"/>
      <c r="AP87" s="21"/>
      <c r="AQ87" s="21"/>
      <c r="AR87" s="21"/>
      <c r="AS87" s="21"/>
      <c r="AT87" s="21"/>
      <c r="AU87" s="21"/>
      <c r="AV87" s="21"/>
      <c r="AW87" s="21"/>
      <c r="AX87" s="21"/>
      <c r="AY87" s="21"/>
      <c r="AZ87" s="21"/>
      <c r="BA87" s="21"/>
      <c r="BB87" s="21"/>
      <c r="BC87" s="21"/>
      <c r="BD87" s="21"/>
      <c r="BE87" s="79"/>
      <c r="BF87" s="20"/>
      <c r="BG87" s="21"/>
      <c r="BH87" s="21"/>
      <c r="BI87" s="21"/>
      <c r="BJ87" s="21"/>
      <c r="BK87" s="21"/>
      <c r="BL87" s="21"/>
      <c r="BM87" s="21"/>
      <c r="BN87" s="21"/>
      <c r="BO87" s="21"/>
      <c r="BP87" s="21"/>
      <c r="BQ87" s="21"/>
      <c r="BR87" s="21"/>
      <c r="BS87" s="21"/>
      <c r="BT87" s="21"/>
      <c r="BU87" s="21"/>
      <c r="BV87" s="21"/>
      <c r="BW87" s="21"/>
      <c r="BX87" s="79"/>
      <c r="BY87" s="21"/>
      <c r="BZ87" s="21"/>
      <c r="CA87" s="21"/>
      <c r="CB87" s="21"/>
      <c r="CC87" s="21"/>
      <c r="CD87" s="21"/>
      <c r="CE87" s="21"/>
      <c r="CF87" s="21"/>
      <c r="CG87" s="21"/>
      <c r="CH87" s="21"/>
      <c r="CI87" s="21"/>
      <c r="CJ87" s="21"/>
      <c r="CK87" s="21"/>
      <c r="CL87" s="21"/>
      <c r="CM87" s="21"/>
      <c r="CN87" s="21"/>
      <c r="CO87" s="21"/>
      <c r="CP87" s="21"/>
      <c r="CQ87" s="79"/>
    </row>
    <row r="88" spans="1:95" ht="12.75" customHeight="1">
      <c r="A88" s="20"/>
      <c r="B88" s="21"/>
      <c r="C88" s="21"/>
      <c r="D88" s="21"/>
      <c r="E88" s="21"/>
      <c r="F88" s="21"/>
      <c r="G88" s="21"/>
      <c r="H88" s="21"/>
      <c r="I88" s="21"/>
      <c r="J88" s="21"/>
      <c r="K88" s="21"/>
      <c r="L88" s="21"/>
      <c r="M88" s="21"/>
      <c r="N88" s="21"/>
      <c r="O88" s="21"/>
      <c r="P88" s="21"/>
      <c r="Q88" s="21"/>
      <c r="R88" s="21"/>
      <c r="S88" s="79"/>
      <c r="T88" s="20"/>
      <c r="U88" s="21"/>
      <c r="V88" s="21"/>
      <c r="W88" s="21"/>
      <c r="X88" s="21"/>
      <c r="Y88" s="21"/>
      <c r="Z88" s="21"/>
      <c r="AA88" s="21"/>
      <c r="AB88" s="21"/>
      <c r="AC88" s="21"/>
      <c r="AD88" s="21"/>
      <c r="AE88" s="21"/>
      <c r="AF88" s="21"/>
      <c r="AG88" s="21"/>
      <c r="AH88" s="21"/>
      <c r="AI88" s="21"/>
      <c r="AJ88" s="21"/>
      <c r="AK88" s="21"/>
      <c r="AL88" s="79"/>
      <c r="AM88" s="20"/>
      <c r="AN88" s="21"/>
      <c r="AO88" s="21"/>
      <c r="AP88" s="21"/>
      <c r="AQ88" s="21"/>
      <c r="AR88" s="21"/>
      <c r="AS88" s="21"/>
      <c r="AT88" s="21"/>
      <c r="AU88" s="21"/>
      <c r="AV88" s="21"/>
      <c r="AW88" s="21"/>
      <c r="AX88" s="21"/>
      <c r="AY88" s="21"/>
      <c r="AZ88" s="21"/>
      <c r="BA88" s="21"/>
      <c r="BB88" s="21"/>
      <c r="BC88" s="21"/>
      <c r="BD88" s="21"/>
      <c r="BE88" s="79"/>
      <c r="BF88" s="20"/>
      <c r="BG88" s="21"/>
      <c r="BH88" s="21"/>
      <c r="BI88" s="21"/>
      <c r="BJ88" s="21"/>
      <c r="BK88" s="21"/>
      <c r="BL88" s="21"/>
      <c r="BM88" s="21"/>
      <c r="BN88" s="21"/>
      <c r="BO88" s="21"/>
      <c r="BP88" s="21"/>
      <c r="BQ88" s="21"/>
      <c r="BR88" s="21"/>
      <c r="BS88" s="21"/>
      <c r="BT88" s="21"/>
      <c r="BU88" s="21"/>
      <c r="BV88" s="21"/>
      <c r="BW88" s="21"/>
      <c r="BX88" s="79"/>
      <c r="BY88" s="21"/>
      <c r="BZ88" s="21"/>
      <c r="CA88" s="21"/>
      <c r="CB88" s="21"/>
      <c r="CC88" s="21"/>
      <c r="CD88" s="21"/>
      <c r="CE88" s="21"/>
      <c r="CF88" s="21"/>
      <c r="CG88" s="21"/>
      <c r="CH88" s="21"/>
      <c r="CI88" s="21"/>
      <c r="CJ88" s="21"/>
      <c r="CK88" s="21"/>
      <c r="CL88" s="21"/>
      <c r="CM88" s="21"/>
      <c r="CN88" s="21"/>
      <c r="CO88" s="21"/>
      <c r="CP88" s="21"/>
      <c r="CQ88" s="79"/>
    </row>
    <row r="89" spans="1:95" ht="12.75" customHeight="1">
      <c r="A89" s="20"/>
      <c r="B89" s="21"/>
      <c r="C89" s="21"/>
      <c r="D89" s="21"/>
      <c r="E89" s="21"/>
      <c r="F89" s="21"/>
      <c r="G89" s="21"/>
      <c r="H89" s="21"/>
      <c r="I89" s="21"/>
      <c r="J89" s="21"/>
      <c r="K89" s="21"/>
      <c r="L89" s="21"/>
      <c r="M89" s="21"/>
      <c r="N89" s="21"/>
      <c r="O89" s="21"/>
      <c r="P89" s="21"/>
      <c r="Q89" s="21"/>
      <c r="R89" s="21"/>
      <c r="S89" s="79"/>
      <c r="T89" s="20"/>
      <c r="U89" s="21"/>
      <c r="V89" s="21"/>
      <c r="W89" s="21"/>
      <c r="X89" s="21"/>
      <c r="Y89" s="21"/>
      <c r="Z89" s="21"/>
      <c r="AA89" s="21"/>
      <c r="AB89" s="21"/>
      <c r="AC89" s="21"/>
      <c r="AD89" s="21"/>
      <c r="AE89" s="21"/>
      <c r="AF89" s="21"/>
      <c r="AG89" s="21"/>
      <c r="AH89" s="21"/>
      <c r="AI89" s="21"/>
      <c r="AJ89" s="21"/>
      <c r="AK89" s="21"/>
      <c r="AL89" s="79"/>
      <c r="AM89" s="20"/>
      <c r="AN89" s="21"/>
      <c r="AO89" s="21"/>
      <c r="AP89" s="21"/>
      <c r="AQ89" s="21"/>
      <c r="AR89" s="21"/>
      <c r="AS89" s="21"/>
      <c r="AT89" s="21"/>
      <c r="AU89" s="21"/>
      <c r="AV89" s="21"/>
      <c r="AW89" s="21"/>
      <c r="AX89" s="21"/>
      <c r="AY89" s="21"/>
      <c r="AZ89" s="21"/>
      <c r="BA89" s="21"/>
      <c r="BB89" s="21"/>
      <c r="BC89" s="21"/>
      <c r="BD89" s="21"/>
      <c r="BE89" s="79"/>
      <c r="BF89" s="20"/>
      <c r="BG89" s="21"/>
      <c r="BH89" s="21"/>
      <c r="BI89" s="21"/>
      <c r="BJ89" s="21"/>
      <c r="BK89" s="21"/>
      <c r="BL89" s="21"/>
      <c r="BM89" s="21"/>
      <c r="BN89" s="21"/>
      <c r="BO89" s="21"/>
      <c r="BP89" s="21"/>
      <c r="BQ89" s="21"/>
      <c r="BR89" s="21"/>
      <c r="BS89" s="21"/>
      <c r="BT89" s="21"/>
      <c r="BU89" s="21"/>
      <c r="BV89" s="21"/>
      <c r="BW89" s="21"/>
      <c r="BX89" s="79"/>
      <c r="BY89" s="21"/>
      <c r="BZ89" s="21"/>
      <c r="CA89" s="21"/>
      <c r="CB89" s="21"/>
      <c r="CC89" s="21"/>
      <c r="CD89" s="21"/>
      <c r="CE89" s="21"/>
      <c r="CF89" s="21"/>
      <c r="CG89" s="21"/>
      <c r="CH89" s="21"/>
      <c r="CI89" s="21"/>
      <c r="CJ89" s="21"/>
      <c r="CK89" s="21"/>
      <c r="CL89" s="21"/>
      <c r="CM89" s="21"/>
      <c r="CN89" s="21"/>
      <c r="CO89" s="21"/>
      <c r="CP89" s="21"/>
      <c r="CQ89" s="79"/>
    </row>
    <row r="90" spans="1:95" ht="12.75" customHeight="1">
      <c r="A90" s="20"/>
      <c r="B90" s="21"/>
      <c r="C90" s="21"/>
      <c r="D90" s="21"/>
      <c r="E90" s="21"/>
      <c r="F90" s="21"/>
      <c r="G90" s="21"/>
      <c r="H90" s="21"/>
      <c r="I90" s="21"/>
      <c r="J90" s="21"/>
      <c r="K90" s="21"/>
      <c r="L90" s="21"/>
      <c r="M90" s="21"/>
      <c r="N90" s="21"/>
      <c r="O90" s="21"/>
      <c r="P90" s="21"/>
      <c r="Q90" s="21"/>
      <c r="R90" s="21"/>
      <c r="S90" s="79"/>
      <c r="T90" s="20"/>
      <c r="U90" s="21"/>
      <c r="V90" s="21"/>
      <c r="W90" s="21"/>
      <c r="X90" s="21"/>
      <c r="Y90" s="21"/>
      <c r="Z90" s="21"/>
      <c r="AA90" s="21"/>
      <c r="AB90" s="21"/>
      <c r="AC90" s="21"/>
      <c r="AD90" s="21"/>
      <c r="AE90" s="21"/>
      <c r="AF90" s="21"/>
      <c r="AG90" s="21"/>
      <c r="AH90" s="21"/>
      <c r="AI90" s="21"/>
      <c r="AJ90" s="21"/>
      <c r="AK90" s="21"/>
      <c r="AL90" s="79"/>
      <c r="AM90" s="20"/>
      <c r="AN90" s="21"/>
      <c r="AO90" s="21"/>
      <c r="AP90" s="21"/>
      <c r="AQ90" s="21"/>
      <c r="AR90" s="21"/>
      <c r="AS90" s="21"/>
      <c r="AT90" s="21"/>
      <c r="AU90" s="21"/>
      <c r="AV90" s="21"/>
      <c r="AW90" s="21"/>
      <c r="AX90" s="21"/>
      <c r="AY90" s="21"/>
      <c r="AZ90" s="21"/>
      <c r="BA90" s="21"/>
      <c r="BB90" s="21"/>
      <c r="BC90" s="21"/>
      <c r="BD90" s="21"/>
      <c r="BE90" s="79"/>
      <c r="BF90" s="20"/>
      <c r="BG90" s="21"/>
      <c r="BH90" s="21"/>
      <c r="BI90" s="21"/>
      <c r="BJ90" s="21"/>
      <c r="BK90" s="21"/>
      <c r="BL90" s="21"/>
      <c r="BM90" s="21"/>
      <c r="BN90" s="21"/>
      <c r="BO90" s="21"/>
      <c r="BP90" s="21"/>
      <c r="BQ90" s="21"/>
      <c r="BR90" s="21"/>
      <c r="BS90" s="21"/>
      <c r="BT90" s="21"/>
      <c r="BU90" s="21"/>
      <c r="BV90" s="21"/>
      <c r="BW90" s="21"/>
      <c r="BX90" s="79"/>
      <c r="BY90" s="21"/>
      <c r="BZ90" s="21"/>
      <c r="CA90" s="21"/>
      <c r="CB90" s="21"/>
      <c r="CC90" s="21"/>
      <c r="CD90" s="21"/>
      <c r="CE90" s="21"/>
      <c r="CF90" s="21"/>
      <c r="CG90" s="21"/>
      <c r="CH90" s="21"/>
      <c r="CI90" s="21"/>
      <c r="CJ90" s="21"/>
      <c r="CK90" s="21"/>
      <c r="CL90" s="21"/>
      <c r="CM90" s="21"/>
      <c r="CN90" s="21"/>
      <c r="CO90" s="21"/>
      <c r="CP90" s="21"/>
      <c r="CQ90" s="79"/>
    </row>
    <row r="91" spans="1:95" ht="12.75" customHeight="1">
      <c r="A91" s="20"/>
      <c r="B91" s="21"/>
      <c r="C91" s="21"/>
      <c r="D91" s="21"/>
      <c r="E91" s="21"/>
      <c r="F91" s="21"/>
      <c r="G91" s="21"/>
      <c r="H91" s="21"/>
      <c r="I91" s="21"/>
      <c r="J91" s="21"/>
      <c r="K91" s="21"/>
      <c r="L91" s="21"/>
      <c r="M91" s="21"/>
      <c r="N91" s="21"/>
      <c r="O91" s="21"/>
      <c r="P91" s="21"/>
      <c r="Q91" s="21"/>
      <c r="R91" s="21"/>
      <c r="S91" s="79"/>
      <c r="T91" s="20"/>
      <c r="U91" s="21"/>
      <c r="V91" s="21"/>
      <c r="W91" s="21"/>
      <c r="X91" s="21"/>
      <c r="Y91" s="21"/>
      <c r="Z91" s="21"/>
      <c r="AA91" s="21"/>
      <c r="AB91" s="21"/>
      <c r="AC91" s="21"/>
      <c r="AD91" s="21"/>
      <c r="AE91" s="21"/>
      <c r="AF91" s="21"/>
      <c r="AG91" s="21"/>
      <c r="AH91" s="21"/>
      <c r="AI91" s="21"/>
      <c r="AJ91" s="21"/>
      <c r="AK91" s="21"/>
      <c r="AL91" s="79"/>
      <c r="AM91" s="20"/>
      <c r="AN91" s="21"/>
      <c r="AO91" s="21"/>
      <c r="AP91" s="21"/>
      <c r="AQ91" s="21"/>
      <c r="AR91" s="21"/>
      <c r="AS91" s="21"/>
      <c r="AT91" s="21"/>
      <c r="AU91" s="21"/>
      <c r="AV91" s="21"/>
      <c r="AW91" s="21"/>
      <c r="AX91" s="21"/>
      <c r="AY91" s="21"/>
      <c r="AZ91" s="21"/>
      <c r="BA91" s="21"/>
      <c r="BB91" s="21"/>
      <c r="BC91" s="21"/>
      <c r="BD91" s="21"/>
      <c r="BE91" s="79"/>
      <c r="BF91" s="20"/>
      <c r="BG91" s="21"/>
      <c r="BH91" s="21"/>
      <c r="BI91" s="21"/>
      <c r="BJ91" s="21"/>
      <c r="BK91" s="21"/>
      <c r="BL91" s="21"/>
      <c r="BM91" s="21"/>
      <c r="BN91" s="21"/>
      <c r="BO91" s="21"/>
      <c r="BP91" s="21"/>
      <c r="BQ91" s="21"/>
      <c r="BR91" s="21"/>
      <c r="BS91" s="21"/>
      <c r="BT91" s="21"/>
      <c r="BU91" s="21"/>
      <c r="BV91" s="21"/>
      <c r="BW91" s="21"/>
      <c r="BX91" s="79"/>
      <c r="BY91" s="21"/>
      <c r="BZ91" s="21"/>
      <c r="CA91" s="21"/>
      <c r="CB91" s="21"/>
      <c r="CC91" s="21"/>
      <c r="CD91" s="21"/>
      <c r="CE91" s="21"/>
      <c r="CF91" s="21"/>
      <c r="CG91" s="21"/>
      <c r="CH91" s="21"/>
      <c r="CI91" s="21"/>
      <c r="CJ91" s="21"/>
      <c r="CK91" s="21"/>
      <c r="CL91" s="21"/>
      <c r="CM91" s="21"/>
      <c r="CN91" s="21"/>
      <c r="CO91" s="21"/>
      <c r="CP91" s="21"/>
      <c r="CQ91" s="79"/>
    </row>
    <row r="92" spans="1:95" ht="12.75" customHeight="1">
      <c r="A92" s="20"/>
      <c r="B92" s="21"/>
      <c r="C92" s="21"/>
      <c r="D92" s="21"/>
      <c r="E92" s="21"/>
      <c r="F92" s="21"/>
      <c r="G92" s="21"/>
      <c r="H92" s="21"/>
      <c r="I92" s="21"/>
      <c r="J92" s="21"/>
      <c r="K92" s="21"/>
      <c r="L92" s="21"/>
      <c r="M92" s="21"/>
      <c r="N92" s="21"/>
      <c r="O92" s="21"/>
      <c r="P92" s="21"/>
      <c r="Q92" s="21"/>
      <c r="R92" s="21"/>
      <c r="S92" s="79"/>
      <c r="T92" s="20"/>
      <c r="U92" s="21"/>
      <c r="V92" s="21"/>
      <c r="W92" s="21"/>
      <c r="X92" s="21"/>
      <c r="Y92" s="21"/>
      <c r="Z92" s="21"/>
      <c r="AA92" s="21"/>
      <c r="AB92" s="21"/>
      <c r="AC92" s="21"/>
      <c r="AD92" s="21"/>
      <c r="AE92" s="21"/>
      <c r="AF92" s="21"/>
      <c r="AG92" s="21"/>
      <c r="AH92" s="21"/>
      <c r="AI92" s="21"/>
      <c r="AJ92" s="21"/>
      <c r="AK92" s="21"/>
      <c r="AL92" s="79"/>
      <c r="AM92" s="20"/>
      <c r="AN92" s="21"/>
      <c r="AO92" s="21"/>
      <c r="AP92" s="21"/>
      <c r="AQ92" s="21"/>
      <c r="AR92" s="21"/>
      <c r="AS92" s="21"/>
      <c r="AT92" s="21"/>
      <c r="AU92" s="21"/>
      <c r="AV92" s="21"/>
      <c r="AW92" s="21"/>
      <c r="AX92" s="21"/>
      <c r="AY92" s="21"/>
      <c r="AZ92" s="21"/>
      <c r="BA92" s="21"/>
      <c r="BB92" s="21"/>
      <c r="BC92" s="21"/>
      <c r="BD92" s="21"/>
      <c r="BE92" s="79"/>
      <c r="BF92" s="20"/>
      <c r="BG92" s="21"/>
      <c r="BH92" s="21"/>
      <c r="BI92" s="21"/>
      <c r="BJ92" s="21"/>
      <c r="BK92" s="21"/>
      <c r="BL92" s="21"/>
      <c r="BM92" s="21"/>
      <c r="BN92" s="21"/>
      <c r="BO92" s="21"/>
      <c r="BP92" s="21"/>
      <c r="BQ92" s="21"/>
      <c r="BR92" s="21"/>
      <c r="BS92" s="21"/>
      <c r="BT92" s="21"/>
      <c r="BU92" s="21"/>
      <c r="BV92" s="21"/>
      <c r="BW92" s="21"/>
      <c r="BX92" s="79"/>
      <c r="BY92" s="21"/>
      <c r="BZ92" s="21"/>
      <c r="CA92" s="21"/>
      <c r="CB92" s="21"/>
      <c r="CC92" s="21"/>
      <c r="CD92" s="21"/>
      <c r="CE92" s="21"/>
      <c r="CF92" s="21"/>
      <c r="CG92" s="21"/>
      <c r="CH92" s="21"/>
      <c r="CI92" s="21"/>
      <c r="CJ92" s="21"/>
      <c r="CK92" s="21"/>
      <c r="CL92" s="21"/>
      <c r="CM92" s="21"/>
      <c r="CN92" s="21"/>
      <c r="CO92" s="21"/>
      <c r="CP92" s="21"/>
      <c r="CQ92" s="79"/>
    </row>
    <row r="93" spans="1:95" ht="12.75" customHeight="1">
      <c r="A93" s="20"/>
      <c r="B93" s="21"/>
      <c r="C93" s="21"/>
      <c r="D93" s="21"/>
      <c r="E93" s="21"/>
      <c r="F93" s="21"/>
      <c r="G93" s="21"/>
      <c r="H93" s="21"/>
      <c r="I93" s="21"/>
      <c r="J93" s="21"/>
      <c r="K93" s="21"/>
      <c r="L93" s="21"/>
      <c r="M93" s="21"/>
      <c r="N93" s="21"/>
      <c r="O93" s="21"/>
      <c r="P93" s="21"/>
      <c r="Q93" s="21"/>
      <c r="R93" s="21"/>
      <c r="S93" s="79"/>
      <c r="T93" s="20"/>
      <c r="U93" s="21"/>
      <c r="V93" s="21"/>
      <c r="W93" s="21"/>
      <c r="X93" s="21"/>
      <c r="Y93" s="21"/>
      <c r="Z93" s="21"/>
      <c r="AA93" s="21"/>
      <c r="AB93" s="21"/>
      <c r="AC93" s="21"/>
      <c r="AD93" s="21"/>
      <c r="AE93" s="21"/>
      <c r="AF93" s="21"/>
      <c r="AG93" s="21"/>
      <c r="AH93" s="21"/>
      <c r="AI93" s="21"/>
      <c r="AJ93" s="21"/>
      <c r="AK93" s="21"/>
      <c r="AL93" s="79"/>
      <c r="AM93" s="20"/>
      <c r="AN93" s="21"/>
      <c r="AO93" s="21"/>
      <c r="AP93" s="21"/>
      <c r="AQ93" s="21"/>
      <c r="AR93" s="21"/>
      <c r="AS93" s="21"/>
      <c r="AT93" s="21"/>
      <c r="AU93" s="21"/>
      <c r="AV93" s="21"/>
      <c r="AW93" s="21"/>
      <c r="AX93" s="21"/>
      <c r="AY93" s="21"/>
      <c r="AZ93" s="21"/>
      <c r="BA93" s="21"/>
      <c r="BB93" s="21"/>
      <c r="BC93" s="21"/>
      <c r="BD93" s="21"/>
      <c r="BE93" s="79"/>
      <c r="BF93" s="20"/>
      <c r="BG93" s="21"/>
      <c r="BH93" s="21"/>
      <c r="BI93" s="21"/>
      <c r="BJ93" s="21"/>
      <c r="BK93" s="21"/>
      <c r="BL93" s="21"/>
      <c r="BM93" s="21"/>
      <c r="BN93" s="21"/>
      <c r="BO93" s="21"/>
      <c r="BP93" s="21"/>
      <c r="BQ93" s="21"/>
      <c r="BR93" s="21"/>
      <c r="BS93" s="21"/>
      <c r="BT93" s="21"/>
      <c r="BU93" s="21"/>
      <c r="BV93" s="21"/>
      <c r="BW93" s="21"/>
      <c r="BX93" s="79"/>
      <c r="BY93" s="21"/>
      <c r="BZ93" s="21"/>
      <c r="CA93" s="21"/>
      <c r="CB93" s="21"/>
      <c r="CC93" s="21"/>
      <c r="CD93" s="21"/>
      <c r="CE93" s="21"/>
      <c r="CF93" s="21"/>
      <c r="CG93" s="21"/>
      <c r="CH93" s="21"/>
      <c r="CI93" s="21"/>
      <c r="CJ93" s="21"/>
      <c r="CK93" s="21"/>
      <c r="CL93" s="21"/>
      <c r="CM93" s="21"/>
      <c r="CN93" s="21"/>
      <c r="CO93" s="21"/>
      <c r="CP93" s="21"/>
      <c r="CQ93" s="79"/>
    </row>
    <row r="94" spans="1:95" ht="12.75" customHeight="1">
      <c r="A94" s="20"/>
      <c r="B94" s="21"/>
      <c r="C94" s="21"/>
      <c r="D94" s="21"/>
      <c r="E94" s="21"/>
      <c r="F94" s="21"/>
      <c r="G94" s="21"/>
      <c r="H94" s="21"/>
      <c r="I94" s="21"/>
      <c r="J94" s="21"/>
      <c r="K94" s="21"/>
      <c r="L94" s="21"/>
      <c r="M94" s="21"/>
      <c r="N94" s="21"/>
      <c r="O94" s="21"/>
      <c r="P94" s="21"/>
      <c r="Q94" s="21"/>
      <c r="R94" s="21"/>
      <c r="S94" s="79"/>
      <c r="T94" s="20"/>
      <c r="U94" s="21"/>
      <c r="V94" s="21"/>
      <c r="W94" s="21"/>
      <c r="X94" s="21"/>
      <c r="Y94" s="21"/>
      <c r="Z94" s="21"/>
      <c r="AA94" s="21"/>
      <c r="AB94" s="21"/>
      <c r="AC94" s="21"/>
      <c r="AD94" s="21"/>
      <c r="AE94" s="21"/>
      <c r="AF94" s="21"/>
      <c r="AG94" s="21"/>
      <c r="AH94" s="21"/>
      <c r="AI94" s="21"/>
      <c r="AJ94" s="21"/>
      <c r="AK94" s="21"/>
      <c r="AL94" s="79"/>
      <c r="AM94" s="20"/>
      <c r="AN94" s="21"/>
      <c r="AO94" s="21"/>
      <c r="AP94" s="21"/>
      <c r="AQ94" s="21"/>
      <c r="AR94" s="21"/>
      <c r="AS94" s="21"/>
      <c r="AT94" s="21"/>
      <c r="AU94" s="21"/>
      <c r="AV94" s="21"/>
      <c r="AW94" s="21"/>
      <c r="AX94" s="21"/>
      <c r="AY94" s="21"/>
      <c r="AZ94" s="21"/>
      <c r="BA94" s="21"/>
      <c r="BB94" s="21"/>
      <c r="BC94" s="21"/>
      <c r="BD94" s="21"/>
      <c r="BE94" s="79"/>
      <c r="BF94" s="20"/>
      <c r="BG94" s="21"/>
      <c r="BH94" s="21"/>
      <c r="BI94" s="21"/>
      <c r="BJ94" s="21"/>
      <c r="BK94" s="21"/>
      <c r="BL94" s="21"/>
      <c r="BM94" s="21"/>
      <c r="BN94" s="21"/>
      <c r="BO94" s="21"/>
      <c r="BP94" s="21"/>
      <c r="BQ94" s="21"/>
      <c r="BR94" s="21"/>
      <c r="BS94" s="21"/>
      <c r="BT94" s="21"/>
      <c r="BU94" s="21"/>
      <c r="BV94" s="21"/>
      <c r="BW94" s="21"/>
      <c r="BX94" s="79"/>
      <c r="BY94" s="21"/>
      <c r="BZ94" s="21"/>
      <c r="CA94" s="21"/>
      <c r="CB94" s="21"/>
      <c r="CC94" s="21"/>
      <c r="CD94" s="21"/>
      <c r="CE94" s="21"/>
      <c r="CF94" s="21"/>
      <c r="CG94" s="21"/>
      <c r="CH94" s="21"/>
      <c r="CI94" s="21"/>
      <c r="CJ94" s="21"/>
      <c r="CK94" s="21"/>
      <c r="CL94" s="21"/>
      <c r="CM94" s="21"/>
      <c r="CN94" s="21"/>
      <c r="CO94" s="21"/>
      <c r="CP94" s="21"/>
      <c r="CQ94" s="79"/>
    </row>
    <row r="95" spans="1:95" ht="12.75" customHeight="1">
      <c r="A95" s="20"/>
      <c r="B95" s="21"/>
      <c r="C95" s="21"/>
      <c r="D95" s="21"/>
      <c r="E95" s="21"/>
      <c r="F95" s="21"/>
      <c r="G95" s="21"/>
      <c r="H95" s="21"/>
      <c r="I95" s="21"/>
      <c r="J95" s="21"/>
      <c r="K95" s="21"/>
      <c r="L95" s="21"/>
      <c r="M95" s="21"/>
      <c r="N95" s="21"/>
      <c r="O95" s="21"/>
      <c r="P95" s="21"/>
      <c r="Q95" s="21"/>
      <c r="R95" s="21"/>
      <c r="S95" s="79"/>
      <c r="T95" s="20"/>
      <c r="U95" s="21"/>
      <c r="V95" s="21"/>
      <c r="W95" s="21"/>
      <c r="X95" s="21"/>
      <c r="Y95" s="21"/>
      <c r="Z95" s="21"/>
      <c r="AA95" s="21"/>
      <c r="AB95" s="21"/>
      <c r="AC95" s="21"/>
      <c r="AD95" s="21"/>
      <c r="AE95" s="21"/>
      <c r="AF95" s="21"/>
      <c r="AG95" s="21"/>
      <c r="AH95" s="21"/>
      <c r="AI95" s="21"/>
      <c r="AJ95" s="21"/>
      <c r="AK95" s="21"/>
      <c r="AL95" s="79"/>
      <c r="AM95" s="20"/>
      <c r="AN95" s="21"/>
      <c r="AO95" s="21"/>
      <c r="AP95" s="21"/>
      <c r="AQ95" s="21"/>
      <c r="AR95" s="21"/>
      <c r="AS95" s="21"/>
      <c r="AT95" s="21"/>
      <c r="AU95" s="21"/>
      <c r="AV95" s="21"/>
      <c r="AW95" s="21"/>
      <c r="AX95" s="21"/>
      <c r="AY95" s="21"/>
      <c r="AZ95" s="21"/>
      <c r="BA95" s="21"/>
      <c r="BB95" s="21"/>
      <c r="BC95" s="21"/>
      <c r="BD95" s="21"/>
      <c r="BE95" s="79"/>
      <c r="BF95" s="20"/>
      <c r="BG95" s="21"/>
      <c r="BH95" s="21"/>
      <c r="BI95" s="21"/>
      <c r="BJ95" s="21"/>
      <c r="BK95" s="21"/>
      <c r="BL95" s="21"/>
      <c r="BM95" s="21"/>
      <c r="BN95" s="21"/>
      <c r="BO95" s="21"/>
      <c r="BP95" s="21"/>
      <c r="BQ95" s="21"/>
      <c r="BR95" s="21"/>
      <c r="BS95" s="21"/>
      <c r="BT95" s="21"/>
      <c r="BU95" s="21"/>
      <c r="BV95" s="21"/>
      <c r="BW95" s="21"/>
      <c r="BX95" s="79"/>
      <c r="BY95" s="21"/>
      <c r="BZ95" s="21"/>
      <c r="CA95" s="21"/>
      <c r="CB95" s="21"/>
      <c r="CC95" s="21"/>
      <c r="CD95" s="21"/>
      <c r="CE95" s="21"/>
      <c r="CF95" s="21"/>
      <c r="CG95" s="21"/>
      <c r="CH95" s="21"/>
      <c r="CI95" s="21"/>
      <c r="CJ95" s="21"/>
      <c r="CK95" s="21"/>
      <c r="CL95" s="21"/>
      <c r="CM95" s="21"/>
      <c r="CN95" s="21"/>
      <c r="CO95" s="21"/>
      <c r="CP95" s="21"/>
      <c r="CQ95" s="79"/>
    </row>
    <row r="96" spans="1:95" ht="12.75" customHeight="1">
      <c r="A96" s="20"/>
      <c r="B96" s="21"/>
      <c r="C96" s="21"/>
      <c r="D96" s="21"/>
      <c r="E96" s="21"/>
      <c r="F96" s="21"/>
      <c r="G96" s="21"/>
      <c r="H96" s="21"/>
      <c r="I96" s="21"/>
      <c r="J96" s="21"/>
      <c r="K96" s="21"/>
      <c r="L96" s="21"/>
      <c r="M96" s="21"/>
      <c r="N96" s="21"/>
      <c r="O96" s="21"/>
      <c r="P96" s="21"/>
      <c r="Q96" s="21"/>
      <c r="R96" s="21"/>
      <c r="S96" s="79"/>
      <c r="T96" s="20"/>
      <c r="U96" s="21"/>
      <c r="V96" s="21"/>
      <c r="W96" s="21"/>
      <c r="X96" s="21"/>
      <c r="Y96" s="21"/>
      <c r="Z96" s="21"/>
      <c r="AA96" s="21"/>
      <c r="AB96" s="21"/>
      <c r="AC96" s="21"/>
      <c r="AD96" s="21"/>
      <c r="AE96" s="21"/>
      <c r="AF96" s="21"/>
      <c r="AG96" s="21"/>
      <c r="AH96" s="21"/>
      <c r="AI96" s="21"/>
      <c r="AJ96" s="21"/>
      <c r="AK96" s="21"/>
      <c r="AL96" s="79"/>
      <c r="AM96" s="20"/>
      <c r="AN96" s="21"/>
      <c r="AO96" s="21"/>
      <c r="AP96" s="21"/>
      <c r="AQ96" s="21"/>
      <c r="AR96" s="21"/>
      <c r="AS96" s="21"/>
      <c r="AT96" s="21"/>
      <c r="AU96" s="21"/>
      <c r="AV96" s="21"/>
      <c r="AW96" s="21"/>
      <c r="AX96" s="21"/>
      <c r="AY96" s="21"/>
      <c r="AZ96" s="21"/>
      <c r="BA96" s="21"/>
      <c r="BB96" s="21"/>
      <c r="BC96" s="21"/>
      <c r="BD96" s="21"/>
      <c r="BE96" s="79"/>
      <c r="BF96" s="20"/>
      <c r="BG96" s="21"/>
      <c r="BH96" s="21"/>
      <c r="BI96" s="21"/>
      <c r="BJ96" s="21"/>
      <c r="BK96" s="21"/>
      <c r="BL96" s="21"/>
      <c r="BM96" s="21"/>
      <c r="BN96" s="21"/>
      <c r="BO96" s="21"/>
      <c r="BP96" s="21"/>
      <c r="BQ96" s="21"/>
      <c r="BR96" s="21"/>
      <c r="BS96" s="21"/>
      <c r="BT96" s="21"/>
      <c r="BU96" s="21"/>
      <c r="BV96" s="21"/>
      <c r="BW96" s="21"/>
      <c r="BX96" s="79"/>
      <c r="BY96" s="21"/>
      <c r="BZ96" s="21"/>
      <c r="CA96" s="21"/>
      <c r="CB96" s="21"/>
      <c r="CC96" s="21"/>
      <c r="CD96" s="21"/>
      <c r="CE96" s="21"/>
      <c r="CF96" s="21"/>
      <c r="CG96" s="21"/>
      <c r="CH96" s="21"/>
      <c r="CI96" s="21"/>
      <c r="CJ96" s="21"/>
      <c r="CK96" s="21"/>
      <c r="CL96" s="21"/>
      <c r="CM96" s="21"/>
      <c r="CN96" s="21"/>
      <c r="CO96" s="21"/>
      <c r="CP96" s="21"/>
      <c r="CQ96" s="79"/>
    </row>
    <row r="97" spans="1:95" ht="12.75" customHeight="1">
      <c r="A97" s="20"/>
      <c r="B97" s="21"/>
      <c r="C97" s="21"/>
      <c r="D97" s="21"/>
      <c r="E97" s="21"/>
      <c r="F97" s="21"/>
      <c r="G97" s="21"/>
      <c r="H97" s="21"/>
      <c r="I97" s="21"/>
      <c r="J97" s="21"/>
      <c r="K97" s="21"/>
      <c r="L97" s="21"/>
      <c r="M97" s="21"/>
      <c r="N97" s="21"/>
      <c r="O97" s="21"/>
      <c r="P97" s="21"/>
      <c r="Q97" s="21"/>
      <c r="R97" s="21"/>
      <c r="S97" s="79"/>
      <c r="T97" s="20"/>
      <c r="U97" s="21"/>
      <c r="V97" s="21"/>
      <c r="W97" s="21"/>
      <c r="X97" s="21"/>
      <c r="Y97" s="21"/>
      <c r="Z97" s="21"/>
      <c r="AA97" s="21"/>
      <c r="AB97" s="21"/>
      <c r="AC97" s="21"/>
      <c r="AD97" s="21"/>
      <c r="AE97" s="21"/>
      <c r="AF97" s="21"/>
      <c r="AG97" s="21"/>
      <c r="AH97" s="21"/>
      <c r="AI97" s="21"/>
      <c r="AJ97" s="21"/>
      <c r="AK97" s="21"/>
      <c r="AL97" s="79"/>
      <c r="AM97" s="20"/>
      <c r="AN97" s="21"/>
      <c r="AO97" s="21"/>
      <c r="AP97" s="21"/>
      <c r="AQ97" s="21"/>
      <c r="AR97" s="21"/>
      <c r="AS97" s="21"/>
      <c r="AT97" s="21"/>
      <c r="AU97" s="21"/>
      <c r="AV97" s="21"/>
      <c r="AW97" s="21"/>
      <c r="AX97" s="21"/>
      <c r="AY97" s="21"/>
      <c r="AZ97" s="21"/>
      <c r="BA97" s="21"/>
      <c r="BB97" s="21"/>
      <c r="BC97" s="21"/>
      <c r="BD97" s="21"/>
      <c r="BE97" s="79"/>
      <c r="BF97" s="20"/>
      <c r="BG97" s="21"/>
      <c r="BH97" s="21"/>
      <c r="BI97" s="21"/>
      <c r="BJ97" s="21"/>
      <c r="BK97" s="21"/>
      <c r="BL97" s="21"/>
      <c r="BM97" s="21"/>
      <c r="BN97" s="21"/>
      <c r="BO97" s="21"/>
      <c r="BP97" s="21"/>
      <c r="BQ97" s="21"/>
      <c r="BR97" s="21"/>
      <c r="BS97" s="21"/>
      <c r="BT97" s="21"/>
      <c r="BU97" s="21"/>
      <c r="BV97" s="21"/>
      <c r="BW97" s="21"/>
      <c r="BX97" s="79"/>
      <c r="BY97" s="21"/>
      <c r="BZ97" s="21"/>
      <c r="CA97" s="21"/>
      <c r="CB97" s="21"/>
      <c r="CC97" s="21"/>
      <c r="CD97" s="21"/>
      <c r="CE97" s="21"/>
      <c r="CF97" s="21"/>
      <c r="CG97" s="21"/>
      <c r="CH97" s="21"/>
      <c r="CI97" s="21"/>
      <c r="CJ97" s="21"/>
      <c r="CK97" s="21"/>
      <c r="CL97" s="21"/>
      <c r="CM97" s="21"/>
      <c r="CN97" s="21"/>
      <c r="CO97" s="21"/>
      <c r="CP97" s="21"/>
      <c r="CQ97" s="79"/>
    </row>
    <row r="98" spans="1:95" ht="12.75" customHeight="1">
      <c r="A98" s="20"/>
      <c r="B98" s="21"/>
      <c r="C98" s="21"/>
      <c r="D98" s="21"/>
      <c r="E98" s="21"/>
      <c r="F98" s="21"/>
      <c r="G98" s="21"/>
      <c r="H98" s="21"/>
      <c r="I98" s="21"/>
      <c r="J98" s="21"/>
      <c r="K98" s="21"/>
      <c r="L98" s="21"/>
      <c r="M98" s="21"/>
      <c r="N98" s="21"/>
      <c r="O98" s="21"/>
      <c r="P98" s="21"/>
      <c r="Q98" s="21"/>
      <c r="R98" s="21"/>
      <c r="S98" s="79"/>
      <c r="T98" s="20"/>
      <c r="U98" s="21"/>
      <c r="V98" s="21"/>
      <c r="W98" s="21"/>
      <c r="X98" s="21"/>
      <c r="Y98" s="21"/>
      <c r="Z98" s="21"/>
      <c r="AA98" s="21"/>
      <c r="AB98" s="21"/>
      <c r="AC98" s="21"/>
      <c r="AD98" s="21"/>
      <c r="AE98" s="21"/>
      <c r="AF98" s="21"/>
      <c r="AG98" s="21"/>
      <c r="AH98" s="21"/>
      <c r="AI98" s="21"/>
      <c r="AJ98" s="21"/>
      <c r="AK98" s="21"/>
      <c r="AL98" s="79"/>
      <c r="AM98" s="20"/>
      <c r="AN98" s="21"/>
      <c r="AO98" s="21"/>
      <c r="AP98" s="21"/>
      <c r="AQ98" s="21"/>
      <c r="AR98" s="21"/>
      <c r="AS98" s="21"/>
      <c r="AT98" s="21"/>
      <c r="AU98" s="21"/>
      <c r="AV98" s="21"/>
      <c r="AW98" s="21"/>
      <c r="AX98" s="21"/>
      <c r="AY98" s="21"/>
      <c r="AZ98" s="21"/>
      <c r="BA98" s="21"/>
      <c r="BB98" s="21"/>
      <c r="BC98" s="21"/>
      <c r="BD98" s="21"/>
      <c r="BE98" s="79"/>
      <c r="BF98" s="20"/>
      <c r="BG98" s="21"/>
      <c r="BH98" s="21"/>
      <c r="BI98" s="21"/>
      <c r="BJ98" s="21"/>
      <c r="BK98" s="21"/>
      <c r="BL98" s="21"/>
      <c r="BM98" s="21"/>
      <c r="BN98" s="21"/>
      <c r="BO98" s="21"/>
      <c r="BP98" s="21"/>
      <c r="BQ98" s="21"/>
      <c r="BR98" s="21"/>
      <c r="BS98" s="21"/>
      <c r="BT98" s="21"/>
      <c r="BU98" s="21"/>
      <c r="BV98" s="21"/>
      <c r="BW98" s="21"/>
      <c r="BX98" s="79"/>
      <c r="BY98" s="21"/>
      <c r="BZ98" s="21"/>
      <c r="CA98" s="21"/>
      <c r="CB98" s="21"/>
      <c r="CC98" s="21"/>
      <c r="CD98" s="21"/>
      <c r="CE98" s="21"/>
      <c r="CF98" s="21"/>
      <c r="CG98" s="21"/>
      <c r="CH98" s="21"/>
      <c r="CI98" s="21"/>
      <c r="CJ98" s="21"/>
      <c r="CK98" s="21"/>
      <c r="CL98" s="21"/>
      <c r="CM98" s="21"/>
      <c r="CN98" s="21"/>
      <c r="CO98" s="21"/>
      <c r="CP98" s="21"/>
      <c r="CQ98" s="79"/>
    </row>
    <row r="99" spans="1:95" ht="12.75" customHeight="1">
      <c r="A99" s="20"/>
      <c r="B99" s="21"/>
      <c r="C99" s="21"/>
      <c r="D99" s="21"/>
      <c r="E99" s="21"/>
      <c r="F99" s="21"/>
      <c r="G99" s="21"/>
      <c r="H99" s="21"/>
      <c r="I99" s="21"/>
      <c r="J99" s="21"/>
      <c r="K99" s="21"/>
      <c r="L99" s="21"/>
      <c r="M99" s="21"/>
      <c r="N99" s="21"/>
      <c r="O99" s="21"/>
      <c r="P99" s="21"/>
      <c r="Q99" s="21"/>
      <c r="R99" s="21"/>
      <c r="S99" s="79"/>
      <c r="T99" s="20"/>
      <c r="U99" s="21"/>
      <c r="V99" s="21"/>
      <c r="W99" s="21"/>
      <c r="X99" s="21"/>
      <c r="Y99" s="21"/>
      <c r="Z99" s="21"/>
      <c r="AA99" s="21"/>
      <c r="AB99" s="21"/>
      <c r="AC99" s="21"/>
      <c r="AD99" s="21"/>
      <c r="AE99" s="21"/>
      <c r="AF99" s="21"/>
      <c r="AG99" s="21"/>
      <c r="AH99" s="21"/>
      <c r="AI99" s="21"/>
      <c r="AJ99" s="21"/>
      <c r="AK99" s="21"/>
      <c r="AL99" s="79"/>
      <c r="AM99" s="20"/>
      <c r="AN99" s="21"/>
      <c r="AO99" s="21"/>
      <c r="AP99" s="21"/>
      <c r="AQ99" s="21"/>
      <c r="AR99" s="21"/>
      <c r="AS99" s="21"/>
      <c r="AT99" s="21"/>
      <c r="AU99" s="21"/>
      <c r="AV99" s="21"/>
      <c r="AW99" s="21"/>
      <c r="AX99" s="21"/>
      <c r="AY99" s="21"/>
      <c r="AZ99" s="21"/>
      <c r="BA99" s="21"/>
      <c r="BB99" s="21"/>
      <c r="BC99" s="21"/>
      <c r="BD99" s="21"/>
      <c r="BE99" s="79"/>
      <c r="BF99" s="20"/>
      <c r="BG99" s="21"/>
      <c r="BH99" s="21"/>
      <c r="BI99" s="21"/>
      <c r="BJ99" s="21"/>
      <c r="BK99" s="21"/>
      <c r="BL99" s="21"/>
      <c r="BM99" s="21"/>
      <c r="BN99" s="21"/>
      <c r="BO99" s="21"/>
      <c r="BP99" s="21"/>
      <c r="BQ99" s="21"/>
      <c r="BR99" s="21"/>
      <c r="BS99" s="21"/>
      <c r="BT99" s="21"/>
      <c r="BU99" s="21"/>
      <c r="BV99" s="21"/>
      <c r="BW99" s="21"/>
      <c r="BX99" s="79"/>
      <c r="BY99" s="21"/>
      <c r="BZ99" s="21"/>
      <c r="CA99" s="21"/>
      <c r="CB99" s="21"/>
      <c r="CC99" s="21"/>
      <c r="CD99" s="21"/>
      <c r="CE99" s="21"/>
      <c r="CF99" s="21"/>
      <c r="CG99" s="21"/>
      <c r="CH99" s="21"/>
      <c r="CI99" s="21"/>
      <c r="CJ99" s="21"/>
      <c r="CK99" s="21"/>
      <c r="CL99" s="21"/>
      <c r="CM99" s="21"/>
      <c r="CN99" s="21"/>
      <c r="CO99" s="21"/>
      <c r="CP99" s="21"/>
      <c r="CQ99" s="79"/>
    </row>
    <row r="100" spans="1:95" ht="12.75" customHeight="1">
      <c r="A100" s="20"/>
      <c r="B100" s="21"/>
      <c r="C100" s="21"/>
      <c r="D100" s="21"/>
      <c r="E100" s="21"/>
      <c r="F100" s="21"/>
      <c r="G100" s="21"/>
      <c r="H100" s="21"/>
      <c r="I100" s="21"/>
      <c r="J100" s="21"/>
      <c r="K100" s="21"/>
      <c r="L100" s="21"/>
      <c r="M100" s="21"/>
      <c r="N100" s="21"/>
      <c r="O100" s="21"/>
      <c r="P100" s="21"/>
      <c r="Q100" s="21"/>
      <c r="R100" s="21"/>
      <c r="S100" s="79"/>
      <c r="T100" s="20"/>
      <c r="U100" s="21"/>
      <c r="V100" s="21"/>
      <c r="W100" s="21"/>
      <c r="X100" s="21"/>
      <c r="Y100" s="21"/>
      <c r="Z100" s="21"/>
      <c r="AA100" s="21"/>
      <c r="AB100" s="21"/>
      <c r="AC100" s="21"/>
      <c r="AD100" s="21"/>
      <c r="AE100" s="21"/>
      <c r="AF100" s="21"/>
      <c r="AG100" s="21"/>
      <c r="AH100" s="21"/>
      <c r="AI100" s="21"/>
      <c r="AJ100" s="21"/>
      <c r="AK100" s="21"/>
      <c r="AL100" s="79"/>
      <c r="AM100" s="20"/>
      <c r="AN100" s="21"/>
      <c r="AO100" s="21"/>
      <c r="AP100" s="21"/>
      <c r="AQ100" s="21"/>
      <c r="AR100" s="21"/>
      <c r="AS100" s="21"/>
      <c r="AT100" s="21"/>
      <c r="AU100" s="21"/>
      <c r="AV100" s="21"/>
      <c r="AW100" s="21"/>
      <c r="AX100" s="21"/>
      <c r="AY100" s="21"/>
      <c r="AZ100" s="21"/>
      <c r="BA100" s="21"/>
      <c r="BB100" s="21"/>
      <c r="BC100" s="21"/>
      <c r="BD100" s="21"/>
      <c r="BE100" s="79"/>
      <c r="BF100" s="20"/>
      <c r="BG100" s="21"/>
      <c r="BH100" s="21"/>
      <c r="BI100" s="21"/>
      <c r="BJ100" s="21"/>
      <c r="BK100" s="21"/>
      <c r="BL100" s="21"/>
      <c r="BM100" s="21"/>
      <c r="BN100" s="21"/>
      <c r="BO100" s="21"/>
      <c r="BP100" s="21"/>
      <c r="BQ100" s="21"/>
      <c r="BR100" s="21"/>
      <c r="BS100" s="21"/>
      <c r="BT100" s="21"/>
      <c r="BU100" s="21"/>
      <c r="BV100" s="21"/>
      <c r="BW100" s="21"/>
      <c r="BX100" s="79"/>
      <c r="BY100" s="21"/>
      <c r="BZ100" s="21"/>
      <c r="CA100" s="21"/>
      <c r="CB100" s="21"/>
      <c r="CC100" s="21"/>
      <c r="CD100" s="21"/>
      <c r="CE100" s="21"/>
      <c r="CF100" s="21"/>
      <c r="CG100" s="21"/>
      <c r="CH100" s="21"/>
      <c r="CI100" s="21"/>
      <c r="CJ100" s="21"/>
      <c r="CK100" s="21"/>
      <c r="CL100" s="21"/>
      <c r="CM100" s="21"/>
      <c r="CN100" s="21"/>
      <c r="CO100" s="21"/>
      <c r="CP100" s="21"/>
      <c r="CQ100" s="79"/>
    </row>
    <row r="101" spans="1:95" ht="12.75" customHeight="1">
      <c r="A101" s="20"/>
      <c r="B101" s="21"/>
      <c r="C101" s="21"/>
      <c r="D101" s="21"/>
      <c r="E101" s="21"/>
      <c r="F101" s="21"/>
      <c r="G101" s="21"/>
      <c r="H101" s="21"/>
      <c r="I101" s="21"/>
      <c r="J101" s="21"/>
      <c r="K101" s="21"/>
      <c r="L101" s="21"/>
      <c r="M101" s="21"/>
      <c r="N101" s="21"/>
      <c r="O101" s="21"/>
      <c r="P101" s="21"/>
      <c r="Q101" s="21"/>
      <c r="R101" s="21"/>
      <c r="S101" s="79"/>
      <c r="T101" s="20"/>
      <c r="U101" s="21"/>
      <c r="V101" s="21"/>
      <c r="W101" s="21"/>
      <c r="X101" s="21"/>
      <c r="Y101" s="21"/>
      <c r="Z101" s="21"/>
      <c r="AA101" s="21"/>
      <c r="AB101" s="21"/>
      <c r="AC101" s="21"/>
      <c r="AD101" s="21"/>
      <c r="AE101" s="21"/>
      <c r="AF101" s="21"/>
      <c r="AG101" s="21"/>
      <c r="AH101" s="21"/>
      <c r="AI101" s="21"/>
      <c r="AJ101" s="21"/>
      <c r="AK101" s="21"/>
      <c r="AL101" s="79"/>
      <c r="AM101" s="20"/>
      <c r="AN101" s="21"/>
      <c r="AO101" s="21"/>
      <c r="AP101" s="21"/>
      <c r="AQ101" s="21"/>
      <c r="AR101" s="21"/>
      <c r="AS101" s="21"/>
      <c r="AT101" s="21"/>
      <c r="AU101" s="21"/>
      <c r="AV101" s="21"/>
      <c r="AW101" s="21"/>
      <c r="AX101" s="21"/>
      <c r="AY101" s="21"/>
      <c r="AZ101" s="21"/>
      <c r="BA101" s="21"/>
      <c r="BB101" s="21"/>
      <c r="BC101" s="21"/>
      <c r="BD101" s="21"/>
      <c r="BE101" s="79"/>
      <c r="BF101" s="20"/>
      <c r="BG101" s="21"/>
      <c r="BH101" s="21"/>
      <c r="BI101" s="21"/>
      <c r="BJ101" s="21"/>
      <c r="BK101" s="21"/>
      <c r="BL101" s="21"/>
      <c r="BM101" s="21"/>
      <c r="BN101" s="21"/>
      <c r="BO101" s="21"/>
      <c r="BP101" s="21"/>
      <c r="BQ101" s="21"/>
      <c r="BR101" s="21"/>
      <c r="BS101" s="21"/>
      <c r="BT101" s="21"/>
      <c r="BU101" s="21"/>
      <c r="BV101" s="21"/>
      <c r="BW101" s="21"/>
      <c r="BX101" s="79"/>
      <c r="BY101" s="21"/>
      <c r="BZ101" s="21"/>
      <c r="CA101" s="21"/>
      <c r="CB101" s="21"/>
      <c r="CC101" s="21"/>
      <c r="CD101" s="21"/>
      <c r="CE101" s="21"/>
      <c r="CF101" s="21"/>
      <c r="CG101" s="21"/>
      <c r="CH101" s="21"/>
      <c r="CI101" s="21"/>
      <c r="CJ101" s="21"/>
      <c r="CK101" s="21"/>
      <c r="CL101" s="21"/>
      <c r="CM101" s="21"/>
      <c r="CN101" s="21"/>
      <c r="CO101" s="21"/>
      <c r="CP101" s="21"/>
      <c r="CQ101" s="79"/>
    </row>
    <row r="102" spans="1:95" ht="12.75" customHeight="1">
      <c r="A102" s="20"/>
      <c r="B102" s="21"/>
      <c r="C102" s="21"/>
      <c r="D102" s="21"/>
      <c r="E102" s="21"/>
      <c r="F102" s="21"/>
      <c r="G102" s="21"/>
      <c r="H102" s="21"/>
      <c r="I102" s="21"/>
      <c r="J102" s="21"/>
      <c r="K102" s="21"/>
      <c r="L102" s="21"/>
      <c r="M102" s="21"/>
      <c r="N102" s="21"/>
      <c r="O102" s="21"/>
      <c r="P102" s="21"/>
      <c r="Q102" s="21"/>
      <c r="R102" s="21"/>
      <c r="S102" s="79"/>
      <c r="T102" s="20"/>
      <c r="U102" s="21"/>
      <c r="V102" s="21"/>
      <c r="W102" s="21"/>
      <c r="X102" s="21"/>
      <c r="Y102" s="21"/>
      <c r="Z102" s="21"/>
      <c r="AA102" s="21"/>
      <c r="AB102" s="21"/>
      <c r="AC102" s="21"/>
      <c r="AD102" s="21"/>
      <c r="AE102" s="21"/>
      <c r="AF102" s="21"/>
      <c r="AG102" s="21"/>
      <c r="AH102" s="21"/>
      <c r="AI102" s="21"/>
      <c r="AJ102" s="21"/>
      <c r="AK102" s="21"/>
      <c r="AL102" s="79"/>
      <c r="AM102" s="20"/>
      <c r="AN102" s="21"/>
      <c r="AO102" s="21"/>
      <c r="AP102" s="21"/>
      <c r="AQ102" s="21"/>
      <c r="AR102" s="21"/>
      <c r="AS102" s="21"/>
      <c r="AT102" s="21"/>
      <c r="AU102" s="21"/>
      <c r="AV102" s="21"/>
      <c r="AW102" s="21"/>
      <c r="AX102" s="21"/>
      <c r="AY102" s="21"/>
      <c r="AZ102" s="21"/>
      <c r="BA102" s="21"/>
      <c r="BB102" s="21"/>
      <c r="BC102" s="21"/>
      <c r="BD102" s="21"/>
      <c r="BE102" s="79"/>
      <c r="BF102" s="20"/>
      <c r="BG102" s="21"/>
      <c r="BH102" s="21"/>
      <c r="BI102" s="21"/>
      <c r="BJ102" s="21"/>
      <c r="BK102" s="21"/>
      <c r="BL102" s="21"/>
      <c r="BM102" s="21"/>
      <c r="BN102" s="21"/>
      <c r="BO102" s="21"/>
      <c r="BP102" s="21"/>
      <c r="BQ102" s="21"/>
      <c r="BR102" s="21"/>
      <c r="BS102" s="21"/>
      <c r="BT102" s="21"/>
      <c r="BU102" s="21"/>
      <c r="BV102" s="21"/>
      <c r="BW102" s="21"/>
      <c r="BX102" s="79"/>
      <c r="BY102" s="21"/>
      <c r="BZ102" s="21"/>
      <c r="CA102" s="21"/>
      <c r="CB102" s="21"/>
      <c r="CC102" s="21"/>
      <c r="CD102" s="21"/>
      <c r="CE102" s="21"/>
      <c r="CF102" s="21"/>
      <c r="CG102" s="21"/>
      <c r="CH102" s="21"/>
      <c r="CI102" s="21"/>
      <c r="CJ102" s="21"/>
      <c r="CK102" s="21"/>
      <c r="CL102" s="21"/>
      <c r="CM102" s="21"/>
      <c r="CN102" s="21"/>
      <c r="CO102" s="21"/>
      <c r="CP102" s="21"/>
      <c r="CQ102" s="79"/>
    </row>
    <row r="103" spans="1:95" ht="12.75" customHeight="1">
      <c r="A103" s="20"/>
      <c r="B103" s="21"/>
      <c r="C103" s="21"/>
      <c r="D103" s="21"/>
      <c r="E103" s="21"/>
      <c r="F103" s="21"/>
      <c r="G103" s="21"/>
      <c r="H103" s="21"/>
      <c r="I103" s="21"/>
      <c r="J103" s="21"/>
      <c r="K103" s="21"/>
      <c r="L103" s="21"/>
      <c r="M103" s="21"/>
      <c r="N103" s="21"/>
      <c r="O103" s="21"/>
      <c r="P103" s="21"/>
      <c r="Q103" s="21"/>
      <c r="R103" s="21"/>
      <c r="S103" s="79"/>
      <c r="T103" s="20"/>
      <c r="U103" s="21"/>
      <c r="V103" s="21"/>
      <c r="W103" s="21"/>
      <c r="X103" s="21"/>
      <c r="Y103" s="21"/>
      <c r="Z103" s="21"/>
      <c r="AA103" s="21"/>
      <c r="AB103" s="21"/>
      <c r="AC103" s="21"/>
      <c r="AD103" s="21"/>
      <c r="AE103" s="21"/>
      <c r="AF103" s="21"/>
      <c r="AG103" s="21"/>
      <c r="AH103" s="21"/>
      <c r="AI103" s="21"/>
      <c r="AJ103" s="21"/>
      <c r="AK103" s="21"/>
      <c r="AL103" s="79"/>
      <c r="AM103" s="20"/>
      <c r="AN103" s="21"/>
      <c r="AO103" s="21"/>
      <c r="AP103" s="21"/>
      <c r="AQ103" s="21"/>
      <c r="AR103" s="21"/>
      <c r="AS103" s="21"/>
      <c r="AT103" s="21"/>
      <c r="AU103" s="21"/>
      <c r="AV103" s="21"/>
      <c r="AW103" s="21"/>
      <c r="AX103" s="21"/>
      <c r="AY103" s="21"/>
      <c r="AZ103" s="21"/>
      <c r="BA103" s="21"/>
      <c r="BB103" s="21"/>
      <c r="BC103" s="21"/>
      <c r="BD103" s="21"/>
      <c r="BE103" s="79"/>
      <c r="BF103" s="20"/>
      <c r="BG103" s="21"/>
      <c r="BH103" s="21"/>
      <c r="BI103" s="21"/>
      <c r="BJ103" s="21"/>
      <c r="BK103" s="21"/>
      <c r="BL103" s="21"/>
      <c r="BM103" s="21"/>
      <c r="BN103" s="21"/>
      <c r="BO103" s="21"/>
      <c r="BP103" s="21"/>
      <c r="BQ103" s="21"/>
      <c r="BR103" s="21"/>
      <c r="BS103" s="21"/>
      <c r="BT103" s="21"/>
      <c r="BU103" s="21"/>
      <c r="BV103" s="21"/>
      <c r="BW103" s="21"/>
      <c r="BX103" s="79"/>
      <c r="BY103" s="21"/>
      <c r="BZ103" s="21"/>
      <c r="CA103" s="21"/>
      <c r="CB103" s="21"/>
      <c r="CC103" s="21"/>
      <c r="CD103" s="21"/>
      <c r="CE103" s="21"/>
      <c r="CF103" s="21"/>
      <c r="CG103" s="21"/>
      <c r="CH103" s="21"/>
      <c r="CI103" s="21"/>
      <c r="CJ103" s="21"/>
      <c r="CK103" s="21"/>
      <c r="CL103" s="21"/>
      <c r="CM103" s="21"/>
      <c r="CN103" s="21"/>
      <c r="CO103" s="21"/>
      <c r="CP103" s="21"/>
      <c r="CQ103" s="79"/>
    </row>
    <row r="104" spans="1:95" ht="12.75" customHeight="1">
      <c r="A104" s="20"/>
      <c r="B104" s="21"/>
      <c r="C104" s="21"/>
      <c r="D104" s="21"/>
      <c r="E104" s="21"/>
      <c r="F104" s="21"/>
      <c r="G104" s="21"/>
      <c r="H104" s="21"/>
      <c r="I104" s="21"/>
      <c r="J104" s="21"/>
      <c r="K104" s="21"/>
      <c r="L104" s="21"/>
      <c r="M104" s="21"/>
      <c r="N104" s="21"/>
      <c r="O104" s="21"/>
      <c r="P104" s="21"/>
      <c r="Q104" s="21"/>
      <c r="R104" s="21"/>
      <c r="S104" s="79"/>
      <c r="T104" s="20"/>
      <c r="U104" s="21"/>
      <c r="V104" s="21"/>
      <c r="W104" s="21"/>
      <c r="X104" s="21"/>
      <c r="Y104" s="21"/>
      <c r="Z104" s="21"/>
      <c r="AA104" s="21"/>
      <c r="AB104" s="21"/>
      <c r="AC104" s="21"/>
      <c r="AD104" s="21"/>
      <c r="AE104" s="21"/>
      <c r="AF104" s="21"/>
      <c r="AG104" s="21"/>
      <c r="AH104" s="21"/>
      <c r="AI104" s="21"/>
      <c r="AJ104" s="21"/>
      <c r="AK104" s="21"/>
      <c r="AL104" s="79"/>
      <c r="AM104" s="20"/>
      <c r="AN104" s="21"/>
      <c r="AO104" s="21"/>
      <c r="AP104" s="21"/>
      <c r="AQ104" s="21"/>
      <c r="AR104" s="21"/>
      <c r="AS104" s="21"/>
      <c r="AT104" s="21"/>
      <c r="AU104" s="21"/>
      <c r="AV104" s="21"/>
      <c r="AW104" s="21"/>
      <c r="AX104" s="21"/>
      <c r="AY104" s="21"/>
      <c r="AZ104" s="21"/>
      <c r="BA104" s="21"/>
      <c r="BB104" s="21"/>
      <c r="BC104" s="21"/>
      <c r="BD104" s="21"/>
      <c r="BE104" s="79"/>
      <c r="BF104" s="20"/>
      <c r="BG104" s="21"/>
      <c r="BH104" s="21"/>
      <c r="BI104" s="21"/>
      <c r="BJ104" s="21"/>
      <c r="BK104" s="21"/>
      <c r="BL104" s="21"/>
      <c r="BM104" s="21"/>
      <c r="BN104" s="21"/>
      <c r="BO104" s="21"/>
      <c r="BP104" s="21"/>
      <c r="BQ104" s="21"/>
      <c r="BR104" s="21"/>
      <c r="BS104" s="21"/>
      <c r="BT104" s="21"/>
      <c r="BU104" s="21"/>
      <c r="BV104" s="21"/>
      <c r="BW104" s="21"/>
      <c r="BX104" s="79"/>
      <c r="BY104" s="21"/>
      <c r="BZ104" s="21"/>
      <c r="CA104" s="21"/>
      <c r="CB104" s="21"/>
      <c r="CC104" s="21"/>
      <c r="CD104" s="21"/>
      <c r="CE104" s="21"/>
      <c r="CF104" s="21"/>
      <c r="CG104" s="21"/>
      <c r="CH104" s="21"/>
      <c r="CI104" s="21"/>
      <c r="CJ104" s="21"/>
      <c r="CK104" s="21"/>
      <c r="CL104" s="21"/>
      <c r="CM104" s="21"/>
      <c r="CN104" s="21"/>
      <c r="CO104" s="21"/>
      <c r="CP104" s="21"/>
      <c r="CQ104" s="79"/>
    </row>
    <row r="105" spans="1:95" ht="12.75" customHeight="1">
      <c r="A105" s="20"/>
      <c r="B105" s="21"/>
      <c r="C105" s="21"/>
      <c r="D105" s="21"/>
      <c r="E105" s="21"/>
      <c r="F105" s="21"/>
      <c r="G105" s="21"/>
      <c r="H105" s="21"/>
      <c r="I105" s="21"/>
      <c r="J105" s="21"/>
      <c r="K105" s="21"/>
      <c r="L105" s="21"/>
      <c r="M105" s="21"/>
      <c r="N105" s="21"/>
      <c r="O105" s="21"/>
      <c r="P105" s="21"/>
      <c r="Q105" s="21"/>
      <c r="R105" s="21"/>
      <c r="S105" s="79"/>
      <c r="T105" s="20"/>
      <c r="U105" s="21"/>
      <c r="V105" s="21"/>
      <c r="W105" s="21"/>
      <c r="X105" s="21"/>
      <c r="Y105" s="21"/>
      <c r="Z105" s="21"/>
      <c r="AA105" s="21"/>
      <c r="AB105" s="21"/>
      <c r="AC105" s="21"/>
      <c r="AD105" s="21"/>
      <c r="AE105" s="21"/>
      <c r="AF105" s="21"/>
      <c r="AG105" s="21"/>
      <c r="AH105" s="21"/>
      <c r="AI105" s="21"/>
      <c r="AJ105" s="21"/>
      <c r="AK105" s="21"/>
      <c r="AL105" s="79"/>
      <c r="AM105" s="20"/>
      <c r="AN105" s="21"/>
      <c r="AO105" s="21"/>
      <c r="AP105" s="21"/>
      <c r="AQ105" s="21"/>
      <c r="AR105" s="21"/>
      <c r="AS105" s="21"/>
      <c r="AT105" s="21"/>
      <c r="AU105" s="21"/>
      <c r="AV105" s="21"/>
      <c r="AW105" s="21"/>
      <c r="AX105" s="21"/>
      <c r="AY105" s="21"/>
      <c r="AZ105" s="21"/>
      <c r="BA105" s="21"/>
      <c r="BB105" s="21"/>
      <c r="BC105" s="21"/>
      <c r="BD105" s="21"/>
      <c r="BE105" s="79"/>
      <c r="BF105" s="20"/>
      <c r="BG105" s="21"/>
      <c r="BH105" s="21"/>
      <c r="BI105" s="21"/>
      <c r="BJ105" s="21"/>
      <c r="BK105" s="21"/>
      <c r="BL105" s="21"/>
      <c r="BM105" s="21"/>
      <c r="BN105" s="21"/>
      <c r="BO105" s="21"/>
      <c r="BP105" s="21"/>
      <c r="BQ105" s="21"/>
      <c r="BR105" s="21"/>
      <c r="BS105" s="21"/>
      <c r="BT105" s="21"/>
      <c r="BU105" s="21"/>
      <c r="BV105" s="21"/>
      <c r="BW105" s="21"/>
      <c r="BX105" s="79"/>
      <c r="BY105" s="21"/>
      <c r="BZ105" s="21"/>
      <c r="CA105" s="21"/>
      <c r="CB105" s="21"/>
      <c r="CC105" s="21"/>
      <c r="CD105" s="21"/>
      <c r="CE105" s="21"/>
      <c r="CF105" s="21"/>
      <c r="CG105" s="21"/>
      <c r="CH105" s="21"/>
      <c r="CI105" s="21"/>
      <c r="CJ105" s="21"/>
      <c r="CK105" s="21"/>
      <c r="CL105" s="21"/>
      <c r="CM105" s="21"/>
      <c r="CN105" s="21"/>
      <c r="CO105" s="21"/>
      <c r="CP105" s="21"/>
      <c r="CQ105" s="79"/>
    </row>
    <row r="106" spans="1:95" ht="12.75" customHeight="1">
      <c r="A106" s="20"/>
      <c r="B106" s="21"/>
      <c r="C106" s="21"/>
      <c r="D106" s="21"/>
      <c r="E106" s="21"/>
      <c r="F106" s="21"/>
      <c r="G106" s="21"/>
      <c r="H106" s="21"/>
      <c r="I106" s="21"/>
      <c r="J106" s="21"/>
      <c r="K106" s="21"/>
      <c r="L106" s="21"/>
      <c r="M106" s="21"/>
      <c r="N106" s="21"/>
      <c r="O106" s="21"/>
      <c r="P106" s="21"/>
      <c r="Q106" s="21"/>
      <c r="R106" s="21"/>
      <c r="S106" s="79"/>
      <c r="T106" s="20"/>
      <c r="U106" s="21"/>
      <c r="V106" s="21"/>
      <c r="W106" s="21"/>
      <c r="X106" s="21"/>
      <c r="Y106" s="21"/>
      <c r="Z106" s="21"/>
      <c r="AA106" s="21"/>
      <c r="AB106" s="21"/>
      <c r="AC106" s="21"/>
      <c r="AD106" s="21"/>
      <c r="AE106" s="21"/>
      <c r="AF106" s="21"/>
      <c r="AG106" s="21"/>
      <c r="AH106" s="21"/>
      <c r="AI106" s="21"/>
      <c r="AJ106" s="21"/>
      <c r="AK106" s="21"/>
      <c r="AL106" s="79"/>
      <c r="AM106" s="20"/>
      <c r="AN106" s="21"/>
      <c r="AO106" s="21"/>
      <c r="AP106" s="21"/>
      <c r="AQ106" s="21"/>
      <c r="AR106" s="21"/>
      <c r="AS106" s="21"/>
      <c r="AT106" s="21"/>
      <c r="AU106" s="21"/>
      <c r="AV106" s="21"/>
      <c r="AW106" s="21"/>
      <c r="AX106" s="21"/>
      <c r="AY106" s="21"/>
      <c r="AZ106" s="21"/>
      <c r="BA106" s="21"/>
      <c r="BB106" s="21"/>
      <c r="BC106" s="21"/>
      <c r="BD106" s="21"/>
      <c r="BE106" s="79"/>
      <c r="BF106" s="20"/>
      <c r="BG106" s="21"/>
      <c r="BH106" s="21"/>
      <c r="BI106" s="21"/>
      <c r="BJ106" s="21"/>
      <c r="BK106" s="21"/>
      <c r="BL106" s="21"/>
      <c r="BM106" s="21"/>
      <c r="BN106" s="21"/>
      <c r="BO106" s="21"/>
      <c r="BP106" s="21"/>
      <c r="BQ106" s="21"/>
      <c r="BR106" s="21"/>
      <c r="BS106" s="21"/>
      <c r="BT106" s="21"/>
      <c r="BU106" s="21"/>
      <c r="BV106" s="21"/>
      <c r="BW106" s="21"/>
      <c r="BX106" s="79"/>
      <c r="BY106" s="21"/>
      <c r="BZ106" s="21"/>
      <c r="CA106" s="21"/>
      <c r="CB106" s="21"/>
      <c r="CC106" s="21"/>
      <c r="CD106" s="21"/>
      <c r="CE106" s="21"/>
      <c r="CF106" s="21"/>
      <c r="CG106" s="21"/>
      <c r="CH106" s="21"/>
      <c r="CI106" s="21"/>
      <c r="CJ106" s="21"/>
      <c r="CK106" s="21"/>
      <c r="CL106" s="21"/>
      <c r="CM106" s="21"/>
      <c r="CN106" s="21"/>
      <c r="CO106" s="21"/>
      <c r="CP106" s="21"/>
      <c r="CQ106" s="79"/>
    </row>
    <row r="107" spans="1:95" ht="12.75" customHeight="1">
      <c r="A107" s="20"/>
      <c r="B107" s="21"/>
      <c r="C107" s="21"/>
      <c r="D107" s="21"/>
      <c r="E107" s="21"/>
      <c r="F107" s="21"/>
      <c r="G107" s="21"/>
      <c r="H107" s="21"/>
      <c r="I107" s="21"/>
      <c r="J107" s="21"/>
      <c r="K107" s="21"/>
      <c r="L107" s="21"/>
      <c r="M107" s="21"/>
      <c r="N107" s="21"/>
      <c r="O107" s="21"/>
      <c r="P107" s="21"/>
      <c r="Q107" s="21"/>
      <c r="R107" s="21"/>
      <c r="S107" s="79"/>
      <c r="T107" s="20"/>
      <c r="U107" s="21"/>
      <c r="V107" s="21"/>
      <c r="W107" s="21"/>
      <c r="X107" s="21"/>
      <c r="Y107" s="21"/>
      <c r="Z107" s="21"/>
      <c r="AA107" s="21"/>
      <c r="AB107" s="21"/>
      <c r="AC107" s="21"/>
      <c r="AD107" s="21"/>
      <c r="AE107" s="21"/>
      <c r="AF107" s="21"/>
      <c r="AG107" s="21"/>
      <c r="AH107" s="21"/>
      <c r="AI107" s="21"/>
      <c r="AJ107" s="21"/>
      <c r="AK107" s="21"/>
      <c r="AL107" s="79"/>
      <c r="AM107" s="20"/>
      <c r="AN107" s="21"/>
      <c r="AO107" s="21"/>
      <c r="AP107" s="21"/>
      <c r="AQ107" s="21"/>
      <c r="AR107" s="21"/>
      <c r="AS107" s="21"/>
      <c r="AT107" s="21"/>
      <c r="AU107" s="21"/>
      <c r="AV107" s="21"/>
      <c r="AW107" s="21"/>
      <c r="AX107" s="21"/>
      <c r="AY107" s="21"/>
      <c r="AZ107" s="21"/>
      <c r="BA107" s="21"/>
      <c r="BB107" s="21"/>
      <c r="BC107" s="21"/>
      <c r="BD107" s="21"/>
      <c r="BE107" s="79"/>
      <c r="BF107" s="20"/>
      <c r="BG107" s="21"/>
      <c r="BH107" s="21"/>
      <c r="BI107" s="21"/>
      <c r="BJ107" s="21"/>
      <c r="BK107" s="21"/>
      <c r="BL107" s="21"/>
      <c r="BM107" s="21"/>
      <c r="BN107" s="21"/>
      <c r="BO107" s="21"/>
      <c r="BP107" s="21"/>
      <c r="BQ107" s="21"/>
      <c r="BR107" s="21"/>
      <c r="BS107" s="21"/>
      <c r="BT107" s="21"/>
      <c r="BU107" s="21"/>
      <c r="BV107" s="21"/>
      <c r="BW107" s="21"/>
      <c r="BX107" s="79"/>
      <c r="BY107" s="21"/>
      <c r="BZ107" s="21"/>
      <c r="CA107" s="21"/>
      <c r="CB107" s="21"/>
      <c r="CC107" s="21"/>
      <c r="CD107" s="21"/>
      <c r="CE107" s="21"/>
      <c r="CF107" s="21"/>
      <c r="CG107" s="21"/>
      <c r="CH107" s="21"/>
      <c r="CI107" s="21"/>
      <c r="CJ107" s="21"/>
      <c r="CK107" s="21"/>
      <c r="CL107" s="21"/>
      <c r="CM107" s="21"/>
      <c r="CN107" s="21"/>
      <c r="CO107" s="21"/>
      <c r="CP107" s="21"/>
      <c r="CQ107" s="79"/>
    </row>
    <row r="108" spans="1:95" ht="12.75" customHeight="1">
      <c r="A108" s="20"/>
      <c r="B108" s="21"/>
      <c r="C108" s="21"/>
      <c r="D108" s="21"/>
      <c r="E108" s="21"/>
      <c r="F108" s="21"/>
      <c r="G108" s="21"/>
      <c r="H108" s="21"/>
      <c r="I108" s="21"/>
      <c r="J108" s="21"/>
      <c r="K108" s="21"/>
      <c r="L108" s="21"/>
      <c r="M108" s="21"/>
      <c r="N108" s="21"/>
      <c r="O108" s="21"/>
      <c r="P108" s="21"/>
      <c r="Q108" s="21"/>
      <c r="R108" s="21"/>
      <c r="S108" s="79"/>
      <c r="T108" s="20"/>
      <c r="U108" s="21"/>
      <c r="V108" s="21"/>
      <c r="W108" s="21"/>
      <c r="X108" s="21"/>
      <c r="Y108" s="21"/>
      <c r="Z108" s="21"/>
      <c r="AA108" s="21"/>
      <c r="AB108" s="21"/>
      <c r="AC108" s="21"/>
      <c r="AD108" s="21"/>
      <c r="AE108" s="21"/>
      <c r="AF108" s="21"/>
      <c r="AG108" s="21"/>
      <c r="AH108" s="21"/>
      <c r="AI108" s="21"/>
      <c r="AJ108" s="21"/>
      <c r="AK108" s="21"/>
      <c r="AL108" s="79"/>
      <c r="AM108" s="20"/>
      <c r="AN108" s="21"/>
      <c r="AO108" s="21"/>
      <c r="AP108" s="21"/>
      <c r="AQ108" s="21"/>
      <c r="AR108" s="21"/>
      <c r="AS108" s="21"/>
      <c r="AT108" s="21"/>
      <c r="AU108" s="21"/>
      <c r="AV108" s="21"/>
      <c r="AW108" s="21"/>
      <c r="AX108" s="21"/>
      <c r="AY108" s="21"/>
      <c r="AZ108" s="21"/>
      <c r="BA108" s="21"/>
      <c r="BB108" s="21"/>
      <c r="BC108" s="21"/>
      <c r="BD108" s="21"/>
      <c r="BE108" s="79"/>
      <c r="BF108" s="20"/>
      <c r="BG108" s="21"/>
      <c r="BH108" s="21"/>
      <c r="BI108" s="21"/>
      <c r="BJ108" s="21"/>
      <c r="BK108" s="21"/>
      <c r="BL108" s="21"/>
      <c r="BM108" s="21"/>
      <c r="BN108" s="21"/>
      <c r="BO108" s="21"/>
      <c r="BP108" s="21"/>
      <c r="BQ108" s="21"/>
      <c r="BR108" s="21"/>
      <c r="BS108" s="21"/>
      <c r="BT108" s="21"/>
      <c r="BU108" s="21"/>
      <c r="BV108" s="21"/>
      <c r="BW108" s="21"/>
      <c r="BX108" s="79"/>
      <c r="BY108" s="21"/>
      <c r="BZ108" s="21"/>
      <c r="CA108" s="21"/>
      <c r="CB108" s="21"/>
      <c r="CC108" s="21"/>
      <c r="CD108" s="21"/>
      <c r="CE108" s="21"/>
      <c r="CF108" s="21"/>
      <c r="CG108" s="21"/>
      <c r="CH108" s="21"/>
      <c r="CI108" s="21"/>
      <c r="CJ108" s="21"/>
      <c r="CK108" s="21"/>
      <c r="CL108" s="21"/>
      <c r="CM108" s="21"/>
      <c r="CN108" s="21"/>
      <c r="CO108" s="21"/>
      <c r="CP108" s="21"/>
      <c r="CQ108" s="79"/>
    </row>
    <row r="109" spans="1:95" ht="12.75" customHeight="1">
      <c r="A109" s="20"/>
      <c r="B109" s="21"/>
      <c r="C109" s="21"/>
      <c r="D109" s="21"/>
      <c r="E109" s="21"/>
      <c r="F109" s="21"/>
      <c r="G109" s="21"/>
      <c r="H109" s="21"/>
      <c r="I109" s="21"/>
      <c r="J109" s="21"/>
      <c r="K109" s="21"/>
      <c r="L109" s="21"/>
      <c r="M109" s="21"/>
      <c r="N109" s="21"/>
      <c r="O109" s="21"/>
      <c r="P109" s="21"/>
      <c r="Q109" s="21"/>
      <c r="R109" s="21"/>
      <c r="S109" s="79"/>
      <c r="T109" s="20"/>
      <c r="U109" s="21"/>
      <c r="V109" s="21"/>
      <c r="W109" s="21"/>
      <c r="X109" s="21"/>
      <c r="Y109" s="21"/>
      <c r="Z109" s="21"/>
      <c r="AA109" s="21"/>
      <c r="AB109" s="21"/>
      <c r="AC109" s="21"/>
      <c r="AD109" s="21"/>
      <c r="AE109" s="21"/>
      <c r="AF109" s="21"/>
      <c r="AG109" s="21"/>
      <c r="AH109" s="21"/>
      <c r="AI109" s="21"/>
      <c r="AJ109" s="21"/>
      <c r="AK109" s="21"/>
      <c r="AL109" s="79"/>
      <c r="AM109" s="20"/>
      <c r="AN109" s="21"/>
      <c r="AO109" s="21"/>
      <c r="AP109" s="21"/>
      <c r="AQ109" s="21"/>
      <c r="AR109" s="21"/>
      <c r="AS109" s="21"/>
      <c r="AT109" s="21"/>
      <c r="AU109" s="21"/>
      <c r="AV109" s="21"/>
      <c r="AW109" s="21"/>
      <c r="AX109" s="21"/>
      <c r="AY109" s="21"/>
      <c r="AZ109" s="21"/>
      <c r="BA109" s="21"/>
      <c r="BB109" s="21"/>
      <c r="BC109" s="21"/>
      <c r="BD109" s="21"/>
      <c r="BE109" s="79"/>
      <c r="BF109" s="20"/>
      <c r="BG109" s="21"/>
      <c r="BH109" s="21"/>
      <c r="BI109" s="21"/>
      <c r="BJ109" s="21"/>
      <c r="BK109" s="21"/>
      <c r="BL109" s="21"/>
      <c r="BM109" s="21"/>
      <c r="BN109" s="21"/>
      <c r="BO109" s="21"/>
      <c r="BP109" s="21"/>
      <c r="BQ109" s="21"/>
      <c r="BR109" s="21"/>
      <c r="BS109" s="21"/>
      <c r="BT109" s="21"/>
      <c r="BU109" s="21"/>
      <c r="BV109" s="21"/>
      <c r="BW109" s="21"/>
      <c r="BX109" s="79"/>
      <c r="BY109" s="21"/>
      <c r="BZ109" s="21"/>
      <c r="CA109" s="21"/>
      <c r="CB109" s="21"/>
      <c r="CC109" s="21"/>
      <c r="CD109" s="21"/>
      <c r="CE109" s="21"/>
      <c r="CF109" s="21"/>
      <c r="CG109" s="21"/>
      <c r="CH109" s="21"/>
      <c r="CI109" s="21"/>
      <c r="CJ109" s="21"/>
      <c r="CK109" s="21"/>
      <c r="CL109" s="21"/>
      <c r="CM109" s="21"/>
      <c r="CN109" s="21"/>
      <c r="CO109" s="21"/>
      <c r="CP109" s="21"/>
      <c r="CQ109" s="79"/>
    </row>
    <row r="110" spans="1:95" ht="12.75" customHeight="1">
      <c r="A110" s="20"/>
      <c r="B110" s="21"/>
      <c r="C110" s="21"/>
      <c r="D110" s="21"/>
      <c r="E110" s="21"/>
      <c r="F110" s="21"/>
      <c r="G110" s="21"/>
      <c r="H110" s="21"/>
      <c r="I110" s="21"/>
      <c r="J110" s="21"/>
      <c r="K110" s="21"/>
      <c r="L110" s="21"/>
      <c r="M110" s="21"/>
      <c r="N110" s="21"/>
      <c r="O110" s="21"/>
      <c r="P110" s="21"/>
      <c r="Q110" s="21"/>
      <c r="R110" s="21"/>
      <c r="S110" s="79"/>
      <c r="T110" s="20"/>
      <c r="U110" s="21"/>
      <c r="V110" s="21"/>
      <c r="W110" s="21"/>
      <c r="X110" s="21"/>
      <c r="Y110" s="21"/>
      <c r="Z110" s="21"/>
      <c r="AA110" s="21"/>
      <c r="AB110" s="21"/>
      <c r="AC110" s="21"/>
      <c r="AD110" s="21"/>
      <c r="AE110" s="21"/>
      <c r="AF110" s="21"/>
      <c r="AG110" s="21"/>
      <c r="AH110" s="21"/>
      <c r="AI110" s="21"/>
      <c r="AJ110" s="21"/>
      <c r="AK110" s="21"/>
      <c r="AL110" s="79"/>
      <c r="AM110" s="20"/>
      <c r="AN110" s="21"/>
      <c r="AO110" s="21"/>
      <c r="AP110" s="21"/>
      <c r="AQ110" s="21"/>
      <c r="AR110" s="21"/>
      <c r="AS110" s="21"/>
      <c r="AT110" s="21"/>
      <c r="AU110" s="21"/>
      <c r="AV110" s="21"/>
      <c r="AW110" s="21"/>
      <c r="AX110" s="21"/>
      <c r="AY110" s="21"/>
      <c r="AZ110" s="21"/>
      <c r="BA110" s="21"/>
      <c r="BB110" s="21"/>
      <c r="BC110" s="21"/>
      <c r="BD110" s="21"/>
      <c r="BE110" s="79"/>
      <c r="BF110" s="20"/>
      <c r="BG110" s="21"/>
      <c r="BH110" s="21"/>
      <c r="BI110" s="21"/>
      <c r="BJ110" s="21"/>
      <c r="BK110" s="21"/>
      <c r="BL110" s="21"/>
      <c r="BM110" s="21"/>
      <c r="BN110" s="21"/>
      <c r="BO110" s="21"/>
      <c r="BP110" s="21"/>
      <c r="BQ110" s="21"/>
      <c r="BR110" s="21"/>
      <c r="BS110" s="21"/>
      <c r="BT110" s="21"/>
      <c r="BU110" s="21"/>
      <c r="BV110" s="21"/>
      <c r="BW110" s="21"/>
      <c r="BX110" s="79"/>
      <c r="BY110" s="21"/>
      <c r="BZ110" s="21"/>
      <c r="CA110" s="21"/>
      <c r="CB110" s="21"/>
      <c r="CC110" s="21"/>
      <c r="CD110" s="21"/>
      <c r="CE110" s="21"/>
      <c r="CF110" s="21"/>
      <c r="CG110" s="21"/>
      <c r="CH110" s="21"/>
      <c r="CI110" s="21"/>
      <c r="CJ110" s="21"/>
      <c r="CK110" s="21"/>
      <c r="CL110" s="21"/>
      <c r="CM110" s="21"/>
      <c r="CN110" s="21"/>
      <c r="CO110" s="21"/>
      <c r="CP110" s="21"/>
      <c r="CQ110" s="79"/>
    </row>
    <row r="111" spans="1:95" ht="12.75" customHeight="1">
      <c r="A111" s="20"/>
      <c r="B111" s="21"/>
      <c r="C111" s="21"/>
      <c r="D111" s="21"/>
      <c r="E111" s="21"/>
      <c r="F111" s="21"/>
      <c r="G111" s="21"/>
      <c r="H111" s="21"/>
      <c r="I111" s="21"/>
      <c r="J111" s="21"/>
      <c r="K111" s="21"/>
      <c r="L111" s="21"/>
      <c r="M111" s="21"/>
      <c r="N111" s="21"/>
      <c r="O111" s="21"/>
      <c r="P111" s="21"/>
      <c r="Q111" s="21"/>
      <c r="R111" s="21"/>
      <c r="S111" s="79"/>
      <c r="T111" s="20"/>
      <c r="U111" s="21"/>
      <c r="V111" s="21"/>
      <c r="W111" s="21"/>
      <c r="X111" s="21"/>
      <c r="Y111" s="21"/>
      <c r="Z111" s="21"/>
      <c r="AA111" s="21"/>
      <c r="AB111" s="21"/>
      <c r="AC111" s="21"/>
      <c r="AD111" s="21"/>
      <c r="AE111" s="21"/>
      <c r="AF111" s="21"/>
      <c r="AG111" s="21"/>
      <c r="AH111" s="21"/>
      <c r="AI111" s="21"/>
      <c r="AJ111" s="21"/>
      <c r="AK111" s="21"/>
      <c r="AL111" s="79"/>
      <c r="AM111" s="20"/>
      <c r="AN111" s="21"/>
      <c r="AO111" s="21"/>
      <c r="AP111" s="21"/>
      <c r="AQ111" s="21"/>
      <c r="AR111" s="21"/>
      <c r="AS111" s="21"/>
      <c r="AT111" s="21"/>
      <c r="AU111" s="21"/>
      <c r="AV111" s="21"/>
      <c r="AW111" s="21"/>
      <c r="AX111" s="21"/>
      <c r="AY111" s="21"/>
      <c r="AZ111" s="21"/>
      <c r="BA111" s="21"/>
      <c r="BB111" s="21"/>
      <c r="BC111" s="21"/>
      <c r="BD111" s="21"/>
      <c r="BE111" s="79"/>
      <c r="BF111" s="20"/>
      <c r="BG111" s="21"/>
      <c r="BH111" s="21"/>
      <c r="BI111" s="21"/>
      <c r="BJ111" s="21"/>
      <c r="BK111" s="21"/>
      <c r="BL111" s="21"/>
      <c r="BM111" s="21"/>
      <c r="BN111" s="21"/>
      <c r="BO111" s="21"/>
      <c r="BP111" s="21"/>
      <c r="BQ111" s="21"/>
      <c r="BR111" s="21"/>
      <c r="BS111" s="21"/>
      <c r="BT111" s="21"/>
      <c r="BU111" s="21"/>
      <c r="BV111" s="21"/>
      <c r="BW111" s="21"/>
      <c r="BX111" s="79"/>
      <c r="BY111" s="21"/>
      <c r="BZ111" s="21"/>
      <c r="CA111" s="21"/>
      <c r="CB111" s="21"/>
      <c r="CC111" s="21"/>
      <c r="CD111" s="21"/>
      <c r="CE111" s="21"/>
      <c r="CF111" s="21"/>
      <c r="CG111" s="21"/>
      <c r="CH111" s="21"/>
      <c r="CI111" s="21"/>
      <c r="CJ111" s="21"/>
      <c r="CK111" s="21"/>
      <c r="CL111" s="21"/>
      <c r="CM111" s="21"/>
      <c r="CN111" s="21"/>
      <c r="CO111" s="21"/>
      <c r="CP111" s="21"/>
      <c r="CQ111" s="79"/>
    </row>
    <row r="112" spans="1:95" ht="12.75" customHeight="1">
      <c r="A112" s="20"/>
      <c r="B112" s="21"/>
      <c r="C112" s="21"/>
      <c r="D112" s="21"/>
      <c r="E112" s="21"/>
      <c r="F112" s="21"/>
      <c r="G112" s="21"/>
      <c r="H112" s="21"/>
      <c r="I112" s="21"/>
      <c r="J112" s="21"/>
      <c r="K112" s="21"/>
      <c r="L112" s="21"/>
      <c r="M112" s="21"/>
      <c r="N112" s="21"/>
      <c r="O112" s="21"/>
      <c r="P112" s="21"/>
      <c r="Q112" s="21"/>
      <c r="R112" s="21"/>
      <c r="S112" s="79"/>
      <c r="T112" s="20"/>
      <c r="U112" s="21"/>
      <c r="V112" s="21"/>
      <c r="W112" s="21"/>
      <c r="X112" s="21"/>
      <c r="Y112" s="21"/>
      <c r="Z112" s="21"/>
      <c r="AA112" s="21"/>
      <c r="AB112" s="21"/>
      <c r="AC112" s="21"/>
      <c r="AD112" s="21"/>
      <c r="AE112" s="21"/>
      <c r="AF112" s="21"/>
      <c r="AG112" s="21"/>
      <c r="AH112" s="21"/>
      <c r="AI112" s="21"/>
      <c r="AJ112" s="21"/>
      <c r="AK112" s="21"/>
      <c r="AL112" s="79"/>
      <c r="AM112" s="20"/>
      <c r="AN112" s="21"/>
      <c r="AO112" s="21"/>
      <c r="AP112" s="21"/>
      <c r="AQ112" s="21"/>
      <c r="AR112" s="21"/>
      <c r="AS112" s="21"/>
      <c r="AT112" s="21"/>
      <c r="AU112" s="21"/>
      <c r="AV112" s="21"/>
      <c r="AW112" s="21"/>
      <c r="AX112" s="21"/>
      <c r="AY112" s="21"/>
      <c r="AZ112" s="21"/>
      <c r="BA112" s="21"/>
      <c r="BB112" s="21"/>
      <c r="BC112" s="21"/>
      <c r="BD112" s="21"/>
      <c r="BE112" s="79"/>
      <c r="BF112" s="20"/>
      <c r="BG112" s="21"/>
      <c r="BH112" s="21"/>
      <c r="BI112" s="21"/>
      <c r="BJ112" s="21"/>
      <c r="BK112" s="21"/>
      <c r="BL112" s="21"/>
      <c r="BM112" s="21"/>
      <c r="BN112" s="21"/>
      <c r="BO112" s="21"/>
      <c r="BP112" s="21"/>
      <c r="BQ112" s="21"/>
      <c r="BR112" s="21"/>
      <c r="BS112" s="21"/>
      <c r="BT112" s="21"/>
      <c r="BU112" s="21"/>
      <c r="BV112" s="21"/>
      <c r="BW112" s="21"/>
      <c r="BX112" s="79"/>
      <c r="BY112" s="21"/>
      <c r="BZ112" s="21"/>
      <c r="CA112" s="21"/>
      <c r="CB112" s="21"/>
      <c r="CC112" s="21"/>
      <c r="CD112" s="21"/>
      <c r="CE112" s="21"/>
      <c r="CF112" s="21"/>
      <c r="CG112" s="21"/>
      <c r="CH112" s="21"/>
      <c r="CI112" s="21"/>
      <c r="CJ112" s="21"/>
      <c r="CK112" s="21"/>
      <c r="CL112" s="21"/>
      <c r="CM112" s="21"/>
      <c r="CN112" s="21"/>
      <c r="CO112" s="21"/>
      <c r="CP112" s="21"/>
      <c r="CQ112" s="79"/>
    </row>
    <row r="113" spans="1:95" ht="12.75" customHeight="1">
      <c r="A113" s="20"/>
      <c r="B113" s="21"/>
      <c r="C113" s="21"/>
      <c r="D113" s="21"/>
      <c r="E113" s="21"/>
      <c r="F113" s="21"/>
      <c r="G113" s="21"/>
      <c r="H113" s="21"/>
      <c r="I113" s="21"/>
      <c r="J113" s="21"/>
      <c r="K113" s="21"/>
      <c r="L113" s="21"/>
      <c r="M113" s="21"/>
      <c r="N113" s="21"/>
      <c r="O113" s="21"/>
      <c r="P113" s="21"/>
      <c r="Q113" s="21"/>
      <c r="R113" s="21"/>
      <c r="S113" s="79"/>
      <c r="T113" s="20"/>
      <c r="U113" s="21"/>
      <c r="V113" s="21"/>
      <c r="W113" s="21"/>
      <c r="X113" s="21"/>
      <c r="Y113" s="21"/>
      <c r="Z113" s="21"/>
      <c r="AA113" s="21"/>
      <c r="AB113" s="21"/>
      <c r="AC113" s="21"/>
      <c r="AD113" s="21"/>
      <c r="AE113" s="21"/>
      <c r="AF113" s="21"/>
      <c r="AG113" s="21"/>
      <c r="AH113" s="21"/>
      <c r="AI113" s="21"/>
      <c r="AJ113" s="21"/>
      <c r="AK113" s="21"/>
      <c r="AL113" s="79"/>
      <c r="AM113" s="20"/>
      <c r="AN113" s="21"/>
      <c r="AO113" s="21"/>
      <c r="AP113" s="21"/>
      <c r="AQ113" s="21"/>
      <c r="AR113" s="21"/>
      <c r="AS113" s="21"/>
      <c r="AT113" s="21"/>
      <c r="AU113" s="21"/>
      <c r="AV113" s="21"/>
      <c r="AW113" s="21"/>
      <c r="AX113" s="21"/>
      <c r="AY113" s="21"/>
      <c r="AZ113" s="21"/>
      <c r="BA113" s="21"/>
      <c r="BB113" s="21"/>
      <c r="BC113" s="21"/>
      <c r="BD113" s="21"/>
      <c r="BE113" s="79"/>
      <c r="BF113" s="20"/>
      <c r="BG113" s="21"/>
      <c r="BH113" s="21"/>
      <c r="BI113" s="21"/>
      <c r="BJ113" s="21"/>
      <c r="BK113" s="21"/>
      <c r="BL113" s="21"/>
      <c r="BM113" s="21"/>
      <c r="BN113" s="21"/>
      <c r="BO113" s="21"/>
      <c r="BP113" s="21"/>
      <c r="BQ113" s="21"/>
      <c r="BR113" s="21"/>
      <c r="BS113" s="21"/>
      <c r="BT113" s="21"/>
      <c r="BU113" s="21"/>
      <c r="BV113" s="21"/>
      <c r="BW113" s="21"/>
      <c r="BX113" s="79"/>
      <c r="BY113" s="21"/>
      <c r="BZ113" s="21"/>
      <c r="CA113" s="21"/>
      <c r="CB113" s="21"/>
      <c r="CC113" s="21"/>
      <c r="CD113" s="21"/>
      <c r="CE113" s="21"/>
      <c r="CF113" s="21"/>
      <c r="CG113" s="21"/>
      <c r="CH113" s="21"/>
      <c r="CI113" s="21"/>
      <c r="CJ113" s="21"/>
      <c r="CK113" s="21"/>
      <c r="CL113" s="21"/>
      <c r="CM113" s="21"/>
      <c r="CN113" s="21"/>
      <c r="CO113" s="21"/>
      <c r="CP113" s="21"/>
      <c r="CQ113" s="79"/>
    </row>
    <row r="114" spans="1:95" ht="12.75" customHeight="1">
      <c r="A114" s="20"/>
      <c r="B114" s="21"/>
      <c r="C114" s="21"/>
      <c r="D114" s="21"/>
      <c r="E114" s="21"/>
      <c r="F114" s="21"/>
      <c r="G114" s="21"/>
      <c r="H114" s="21"/>
      <c r="I114" s="21"/>
      <c r="J114" s="21"/>
      <c r="K114" s="21"/>
      <c r="L114" s="21"/>
      <c r="M114" s="21"/>
      <c r="N114" s="21"/>
      <c r="O114" s="21"/>
      <c r="P114" s="21"/>
      <c r="Q114" s="21"/>
      <c r="R114" s="21"/>
      <c r="S114" s="79"/>
      <c r="T114" s="20"/>
      <c r="U114" s="21"/>
      <c r="V114" s="21"/>
      <c r="W114" s="21"/>
      <c r="X114" s="21"/>
      <c r="Y114" s="21"/>
      <c r="Z114" s="21"/>
      <c r="AA114" s="21"/>
      <c r="AB114" s="21"/>
      <c r="AC114" s="21"/>
      <c r="AD114" s="21"/>
      <c r="AE114" s="21"/>
      <c r="AF114" s="21"/>
      <c r="AG114" s="21"/>
      <c r="AH114" s="21"/>
      <c r="AI114" s="21"/>
      <c r="AJ114" s="21"/>
      <c r="AK114" s="21"/>
      <c r="AL114" s="79"/>
      <c r="AM114" s="20"/>
      <c r="AN114" s="21"/>
      <c r="AO114" s="21"/>
      <c r="AP114" s="21"/>
      <c r="AQ114" s="21"/>
      <c r="AR114" s="21"/>
      <c r="AS114" s="21"/>
      <c r="AT114" s="21"/>
      <c r="AU114" s="21"/>
      <c r="AV114" s="21"/>
      <c r="AW114" s="21"/>
      <c r="AX114" s="21"/>
      <c r="AY114" s="21"/>
      <c r="AZ114" s="21"/>
      <c r="BA114" s="21"/>
      <c r="BB114" s="21"/>
      <c r="BC114" s="21"/>
      <c r="BD114" s="21"/>
      <c r="BE114" s="79"/>
      <c r="BF114" s="20"/>
      <c r="BG114" s="21"/>
      <c r="BH114" s="21"/>
      <c r="BI114" s="21"/>
      <c r="BJ114" s="21"/>
      <c r="BK114" s="21"/>
      <c r="BL114" s="21"/>
      <c r="BM114" s="21"/>
      <c r="BN114" s="21"/>
      <c r="BO114" s="21"/>
      <c r="BP114" s="21"/>
      <c r="BQ114" s="21"/>
      <c r="BR114" s="21"/>
      <c r="BS114" s="21"/>
      <c r="BT114" s="21"/>
      <c r="BU114" s="21"/>
      <c r="BV114" s="21"/>
      <c r="BW114" s="21"/>
      <c r="BX114" s="79"/>
      <c r="BY114" s="21"/>
      <c r="BZ114" s="21"/>
      <c r="CA114" s="21"/>
      <c r="CB114" s="21"/>
      <c r="CC114" s="21"/>
      <c r="CD114" s="21"/>
      <c r="CE114" s="21"/>
      <c r="CF114" s="21"/>
      <c r="CG114" s="21"/>
      <c r="CH114" s="21"/>
      <c r="CI114" s="21"/>
      <c r="CJ114" s="21"/>
      <c r="CK114" s="21"/>
      <c r="CL114" s="21"/>
      <c r="CM114" s="21"/>
      <c r="CN114" s="21"/>
      <c r="CO114" s="21"/>
      <c r="CP114" s="21"/>
      <c r="CQ114" s="79"/>
    </row>
    <row r="115" spans="1:95" ht="12.75" customHeight="1">
      <c r="A115" s="20"/>
      <c r="B115" s="21"/>
      <c r="C115" s="21"/>
      <c r="D115" s="21"/>
      <c r="E115" s="21"/>
      <c r="F115" s="21"/>
      <c r="G115" s="21"/>
      <c r="H115" s="21"/>
      <c r="I115" s="21"/>
      <c r="J115" s="21"/>
      <c r="K115" s="21"/>
      <c r="L115" s="21"/>
      <c r="M115" s="21"/>
      <c r="N115" s="21"/>
      <c r="O115" s="21"/>
      <c r="P115" s="21"/>
      <c r="Q115" s="21"/>
      <c r="R115" s="21"/>
      <c r="S115" s="79"/>
      <c r="T115" s="20"/>
      <c r="U115" s="21"/>
      <c r="V115" s="21"/>
      <c r="W115" s="21"/>
      <c r="X115" s="21"/>
      <c r="Y115" s="21"/>
      <c r="Z115" s="21"/>
      <c r="AA115" s="21"/>
      <c r="AB115" s="21"/>
      <c r="AC115" s="21"/>
      <c r="AD115" s="21"/>
      <c r="AE115" s="21"/>
      <c r="AF115" s="21"/>
      <c r="AG115" s="21"/>
      <c r="AH115" s="21"/>
      <c r="AI115" s="21"/>
      <c r="AJ115" s="21"/>
      <c r="AK115" s="21"/>
      <c r="AL115" s="79"/>
      <c r="AM115" s="20"/>
      <c r="AN115" s="21"/>
      <c r="AO115" s="21"/>
      <c r="AP115" s="21"/>
      <c r="AQ115" s="21"/>
      <c r="AR115" s="21"/>
      <c r="AS115" s="21"/>
      <c r="AT115" s="21"/>
      <c r="AU115" s="21"/>
      <c r="AV115" s="21"/>
      <c r="AW115" s="21"/>
      <c r="AX115" s="21"/>
      <c r="AY115" s="21"/>
      <c r="AZ115" s="21"/>
      <c r="BA115" s="21"/>
      <c r="BB115" s="21"/>
      <c r="BC115" s="21"/>
      <c r="BD115" s="21"/>
      <c r="BE115" s="79"/>
      <c r="BF115" s="20"/>
      <c r="BG115" s="21"/>
      <c r="BH115" s="21"/>
      <c r="BI115" s="21"/>
      <c r="BJ115" s="21"/>
      <c r="BK115" s="21"/>
      <c r="BL115" s="21"/>
      <c r="BM115" s="21"/>
      <c r="BN115" s="21"/>
      <c r="BO115" s="21"/>
      <c r="BP115" s="21"/>
      <c r="BQ115" s="21"/>
      <c r="BR115" s="21"/>
      <c r="BS115" s="21"/>
      <c r="BT115" s="21"/>
      <c r="BU115" s="21"/>
      <c r="BV115" s="21"/>
      <c r="BW115" s="21"/>
      <c r="BX115" s="79"/>
      <c r="BY115" s="21"/>
      <c r="BZ115" s="21"/>
      <c r="CA115" s="21"/>
      <c r="CB115" s="21"/>
      <c r="CC115" s="21"/>
      <c r="CD115" s="21"/>
      <c r="CE115" s="21"/>
      <c r="CF115" s="21"/>
      <c r="CG115" s="21"/>
      <c r="CH115" s="21"/>
      <c r="CI115" s="21"/>
      <c r="CJ115" s="21"/>
      <c r="CK115" s="21"/>
      <c r="CL115" s="21"/>
      <c r="CM115" s="21"/>
      <c r="CN115" s="21"/>
      <c r="CO115" s="21"/>
      <c r="CP115" s="21"/>
      <c r="CQ115" s="79"/>
    </row>
    <row r="116" spans="1:95" ht="12.75" customHeight="1">
      <c r="A116" s="20"/>
      <c r="B116" s="21"/>
      <c r="C116" s="21"/>
      <c r="D116" s="21"/>
      <c r="E116" s="21"/>
      <c r="F116" s="21"/>
      <c r="G116" s="21"/>
      <c r="H116" s="21"/>
      <c r="I116" s="21"/>
      <c r="J116" s="21"/>
      <c r="K116" s="21"/>
      <c r="L116" s="21"/>
      <c r="M116" s="21"/>
      <c r="N116" s="21"/>
      <c r="O116" s="21"/>
      <c r="P116" s="21"/>
      <c r="Q116" s="21"/>
      <c r="R116" s="21"/>
      <c r="S116" s="79"/>
      <c r="T116" s="20"/>
      <c r="U116" s="21"/>
      <c r="V116" s="21"/>
      <c r="W116" s="21"/>
      <c r="X116" s="21"/>
      <c r="Y116" s="21"/>
      <c r="Z116" s="21"/>
      <c r="AA116" s="21"/>
      <c r="AB116" s="21"/>
      <c r="AC116" s="21"/>
      <c r="AD116" s="21"/>
      <c r="AE116" s="21"/>
      <c r="AF116" s="21"/>
      <c r="AG116" s="21"/>
      <c r="AH116" s="21"/>
      <c r="AI116" s="21"/>
      <c r="AJ116" s="21"/>
      <c r="AK116" s="21"/>
      <c r="AL116" s="79"/>
      <c r="AM116" s="20"/>
      <c r="AN116" s="21"/>
      <c r="AO116" s="21"/>
      <c r="AP116" s="21"/>
      <c r="AQ116" s="21"/>
      <c r="AR116" s="21"/>
      <c r="AS116" s="21"/>
      <c r="AT116" s="21"/>
      <c r="AU116" s="21"/>
      <c r="AV116" s="21"/>
      <c r="AW116" s="21"/>
      <c r="AX116" s="21"/>
      <c r="AY116" s="21"/>
      <c r="AZ116" s="21"/>
      <c r="BA116" s="21"/>
      <c r="BB116" s="21"/>
      <c r="BC116" s="21"/>
      <c r="BD116" s="21"/>
      <c r="BE116" s="79"/>
      <c r="BF116" s="20"/>
      <c r="BG116" s="21"/>
      <c r="BH116" s="21"/>
      <c r="BI116" s="21"/>
      <c r="BJ116" s="21"/>
      <c r="BK116" s="21"/>
      <c r="BL116" s="21"/>
      <c r="BM116" s="21"/>
      <c r="BN116" s="21"/>
      <c r="BO116" s="21"/>
      <c r="BP116" s="21"/>
      <c r="BQ116" s="21"/>
      <c r="BR116" s="21"/>
      <c r="BS116" s="21"/>
      <c r="BT116" s="21"/>
      <c r="BU116" s="21"/>
      <c r="BV116" s="21"/>
      <c r="BW116" s="21"/>
      <c r="BX116" s="79"/>
      <c r="BY116" s="21"/>
      <c r="BZ116" s="21"/>
      <c r="CA116" s="21"/>
      <c r="CB116" s="21"/>
      <c r="CC116" s="21"/>
      <c r="CD116" s="21"/>
      <c r="CE116" s="21"/>
      <c r="CF116" s="21"/>
      <c r="CG116" s="21"/>
      <c r="CH116" s="21"/>
      <c r="CI116" s="21"/>
      <c r="CJ116" s="21"/>
      <c r="CK116" s="21"/>
      <c r="CL116" s="21"/>
      <c r="CM116" s="21"/>
      <c r="CN116" s="21"/>
      <c r="CO116" s="21"/>
      <c r="CP116" s="21"/>
      <c r="CQ116" s="79"/>
    </row>
    <row r="117" spans="1:95" ht="12.75" customHeight="1">
      <c r="A117" s="20"/>
      <c r="B117" s="21"/>
      <c r="C117" s="21"/>
      <c r="D117" s="21"/>
      <c r="E117" s="21"/>
      <c r="F117" s="21"/>
      <c r="G117" s="21"/>
      <c r="H117" s="21"/>
      <c r="I117" s="21"/>
      <c r="J117" s="21"/>
      <c r="K117" s="21"/>
      <c r="L117" s="21"/>
      <c r="M117" s="21"/>
      <c r="N117" s="21"/>
      <c r="O117" s="21"/>
      <c r="P117" s="21"/>
      <c r="Q117" s="21"/>
      <c r="R117" s="21"/>
      <c r="S117" s="79"/>
      <c r="T117" s="20"/>
      <c r="U117" s="21"/>
      <c r="V117" s="21"/>
      <c r="W117" s="21"/>
      <c r="X117" s="21"/>
      <c r="Y117" s="21"/>
      <c r="Z117" s="21"/>
      <c r="AA117" s="21"/>
      <c r="AB117" s="21"/>
      <c r="AC117" s="21"/>
      <c r="AD117" s="21"/>
      <c r="AE117" s="21"/>
      <c r="AF117" s="21"/>
      <c r="AG117" s="21"/>
      <c r="AH117" s="21"/>
      <c r="AI117" s="21"/>
      <c r="AJ117" s="21"/>
      <c r="AK117" s="21"/>
      <c r="AL117" s="79"/>
      <c r="AM117" s="20"/>
      <c r="AN117" s="21"/>
      <c r="AO117" s="21"/>
      <c r="AP117" s="21"/>
      <c r="AQ117" s="21"/>
      <c r="AR117" s="21"/>
      <c r="AS117" s="21"/>
      <c r="AT117" s="21"/>
      <c r="AU117" s="21"/>
      <c r="AV117" s="21"/>
      <c r="AW117" s="21"/>
      <c r="AX117" s="21"/>
      <c r="AY117" s="21"/>
      <c r="AZ117" s="21"/>
      <c r="BA117" s="21"/>
      <c r="BB117" s="21"/>
      <c r="BC117" s="21"/>
      <c r="BD117" s="21"/>
      <c r="BE117" s="79"/>
      <c r="BF117" s="20"/>
      <c r="BG117" s="21"/>
      <c r="BH117" s="21"/>
      <c r="BI117" s="21"/>
      <c r="BJ117" s="21"/>
      <c r="BK117" s="21"/>
      <c r="BL117" s="21"/>
      <c r="BM117" s="21"/>
      <c r="BN117" s="21"/>
      <c r="BO117" s="21"/>
      <c r="BP117" s="21"/>
      <c r="BQ117" s="21"/>
      <c r="BR117" s="21"/>
      <c r="BS117" s="21"/>
      <c r="BT117" s="21"/>
      <c r="BU117" s="21"/>
      <c r="BV117" s="21"/>
      <c r="BW117" s="21"/>
      <c r="BX117" s="79"/>
      <c r="BY117" s="21"/>
      <c r="BZ117" s="21"/>
      <c r="CA117" s="21"/>
      <c r="CB117" s="21"/>
      <c r="CC117" s="21"/>
      <c r="CD117" s="21"/>
      <c r="CE117" s="21"/>
      <c r="CF117" s="21"/>
      <c r="CG117" s="21"/>
      <c r="CH117" s="21"/>
      <c r="CI117" s="21"/>
      <c r="CJ117" s="21"/>
      <c r="CK117" s="21"/>
      <c r="CL117" s="21"/>
      <c r="CM117" s="21"/>
      <c r="CN117" s="21"/>
      <c r="CO117" s="21"/>
      <c r="CP117" s="21"/>
      <c r="CQ117" s="79"/>
    </row>
    <row r="118" spans="1:95" ht="12.75" customHeight="1">
      <c r="A118" s="20"/>
      <c r="B118" s="21"/>
      <c r="C118" s="21"/>
      <c r="D118" s="21"/>
      <c r="E118" s="21"/>
      <c r="F118" s="21"/>
      <c r="G118" s="21"/>
      <c r="H118" s="21"/>
      <c r="I118" s="21"/>
      <c r="J118" s="21"/>
      <c r="K118" s="21"/>
      <c r="L118" s="21"/>
      <c r="M118" s="21"/>
      <c r="N118" s="21"/>
      <c r="O118" s="21"/>
      <c r="P118" s="21"/>
      <c r="Q118" s="21"/>
      <c r="R118" s="21"/>
      <c r="S118" s="79"/>
      <c r="T118" s="20"/>
      <c r="U118" s="21"/>
      <c r="V118" s="21"/>
      <c r="W118" s="21"/>
      <c r="X118" s="21"/>
      <c r="Y118" s="21"/>
      <c r="Z118" s="21"/>
      <c r="AA118" s="21"/>
      <c r="AB118" s="21"/>
      <c r="AC118" s="21"/>
      <c r="AD118" s="21"/>
      <c r="AE118" s="21"/>
      <c r="AF118" s="21"/>
      <c r="AG118" s="21"/>
      <c r="AH118" s="21"/>
      <c r="AI118" s="21"/>
      <c r="AJ118" s="21"/>
      <c r="AK118" s="21"/>
      <c r="AL118" s="79"/>
      <c r="AM118" s="20"/>
      <c r="AN118" s="21"/>
      <c r="AO118" s="21"/>
      <c r="AP118" s="21"/>
      <c r="AQ118" s="21"/>
      <c r="AR118" s="21"/>
      <c r="AS118" s="21"/>
      <c r="AT118" s="21"/>
      <c r="AU118" s="21"/>
      <c r="AV118" s="21"/>
      <c r="AW118" s="21"/>
      <c r="AX118" s="21"/>
      <c r="AY118" s="21"/>
      <c r="AZ118" s="21"/>
      <c r="BA118" s="21"/>
      <c r="BB118" s="21"/>
      <c r="BC118" s="21"/>
      <c r="BD118" s="21"/>
      <c r="BE118" s="79"/>
      <c r="BF118" s="20"/>
      <c r="BG118" s="21"/>
      <c r="BH118" s="21"/>
      <c r="BI118" s="21"/>
      <c r="BJ118" s="21"/>
      <c r="BK118" s="21"/>
      <c r="BL118" s="21"/>
      <c r="BM118" s="21"/>
      <c r="BN118" s="21"/>
      <c r="BO118" s="21"/>
      <c r="BP118" s="21"/>
      <c r="BQ118" s="21"/>
      <c r="BR118" s="21"/>
      <c r="BS118" s="21"/>
      <c r="BT118" s="21"/>
      <c r="BU118" s="21"/>
      <c r="BV118" s="21"/>
      <c r="BW118" s="21"/>
      <c r="BX118" s="79"/>
      <c r="BY118" s="21"/>
      <c r="BZ118" s="21"/>
      <c r="CA118" s="21"/>
      <c r="CB118" s="21"/>
      <c r="CC118" s="21"/>
      <c r="CD118" s="21"/>
      <c r="CE118" s="21"/>
      <c r="CF118" s="21"/>
      <c r="CG118" s="21"/>
      <c r="CH118" s="21"/>
      <c r="CI118" s="21"/>
      <c r="CJ118" s="21"/>
      <c r="CK118" s="21"/>
      <c r="CL118" s="21"/>
      <c r="CM118" s="21"/>
      <c r="CN118" s="21"/>
      <c r="CO118" s="21"/>
      <c r="CP118" s="21"/>
      <c r="CQ118" s="79"/>
    </row>
    <row r="119" spans="1:95" ht="12.75" customHeight="1">
      <c r="A119" s="20"/>
      <c r="B119" s="21"/>
      <c r="C119" s="21"/>
      <c r="D119" s="21"/>
      <c r="E119" s="21"/>
      <c r="F119" s="21"/>
      <c r="G119" s="21"/>
      <c r="H119" s="21"/>
      <c r="I119" s="21"/>
      <c r="J119" s="21"/>
      <c r="K119" s="21"/>
      <c r="L119" s="21"/>
      <c r="M119" s="21"/>
      <c r="N119" s="21"/>
      <c r="O119" s="21"/>
      <c r="P119" s="21"/>
      <c r="Q119" s="21"/>
      <c r="R119" s="21"/>
      <c r="S119" s="79"/>
      <c r="T119" s="20"/>
      <c r="U119" s="21"/>
      <c r="V119" s="21"/>
      <c r="W119" s="21"/>
      <c r="X119" s="21"/>
      <c r="Y119" s="21"/>
      <c r="Z119" s="21"/>
      <c r="AA119" s="21"/>
      <c r="AB119" s="21"/>
      <c r="AC119" s="21"/>
      <c r="AD119" s="21"/>
      <c r="AE119" s="21"/>
      <c r="AF119" s="21"/>
      <c r="AG119" s="21"/>
      <c r="AH119" s="21"/>
      <c r="AI119" s="21"/>
      <c r="AJ119" s="21"/>
      <c r="AK119" s="21"/>
      <c r="AL119" s="79"/>
      <c r="AM119" s="20"/>
      <c r="AN119" s="21"/>
      <c r="AO119" s="21"/>
      <c r="AP119" s="21"/>
      <c r="AQ119" s="21"/>
      <c r="AR119" s="21"/>
      <c r="AS119" s="21"/>
      <c r="AT119" s="21"/>
      <c r="AU119" s="21"/>
      <c r="AV119" s="21"/>
      <c r="AW119" s="21"/>
      <c r="AX119" s="21"/>
      <c r="AY119" s="21"/>
      <c r="AZ119" s="21"/>
      <c r="BA119" s="21"/>
      <c r="BB119" s="21"/>
      <c r="BC119" s="21"/>
      <c r="BD119" s="21"/>
      <c r="BE119" s="79"/>
      <c r="BF119" s="20"/>
      <c r="BG119" s="21"/>
      <c r="BH119" s="21"/>
      <c r="BI119" s="21"/>
      <c r="BJ119" s="21"/>
      <c r="BK119" s="21"/>
      <c r="BL119" s="21"/>
      <c r="BM119" s="21"/>
      <c r="BN119" s="21"/>
      <c r="BO119" s="21"/>
      <c r="BP119" s="21"/>
      <c r="BQ119" s="21"/>
      <c r="BR119" s="21"/>
      <c r="BS119" s="21"/>
      <c r="BT119" s="21"/>
      <c r="BU119" s="21"/>
      <c r="BV119" s="21"/>
      <c r="BW119" s="21"/>
      <c r="BX119" s="79"/>
      <c r="BY119" s="21"/>
      <c r="BZ119" s="21"/>
      <c r="CA119" s="21"/>
      <c r="CB119" s="21"/>
      <c r="CC119" s="21"/>
      <c r="CD119" s="21"/>
      <c r="CE119" s="21"/>
      <c r="CF119" s="21"/>
      <c r="CG119" s="21"/>
      <c r="CH119" s="21"/>
      <c r="CI119" s="21"/>
      <c r="CJ119" s="21"/>
      <c r="CK119" s="21"/>
      <c r="CL119" s="21"/>
      <c r="CM119" s="21"/>
      <c r="CN119" s="21"/>
      <c r="CO119" s="21"/>
      <c r="CP119" s="21"/>
      <c r="CQ119" s="79"/>
    </row>
    <row r="120" spans="1:95" ht="12.75" customHeight="1">
      <c r="A120" s="20"/>
      <c r="B120" s="21"/>
      <c r="C120" s="21"/>
      <c r="D120" s="21"/>
      <c r="E120" s="21"/>
      <c r="F120" s="21"/>
      <c r="G120" s="21"/>
      <c r="H120" s="21"/>
      <c r="I120" s="21"/>
      <c r="J120" s="21"/>
      <c r="K120" s="21"/>
      <c r="L120" s="21"/>
      <c r="M120" s="21"/>
      <c r="N120" s="21"/>
      <c r="O120" s="21"/>
      <c r="P120" s="21"/>
      <c r="Q120" s="21"/>
      <c r="R120" s="21"/>
      <c r="S120" s="79"/>
      <c r="T120" s="20"/>
      <c r="U120" s="21"/>
      <c r="V120" s="21"/>
      <c r="W120" s="21"/>
      <c r="X120" s="21"/>
      <c r="Y120" s="21"/>
      <c r="Z120" s="21"/>
      <c r="AA120" s="21"/>
      <c r="AB120" s="21"/>
      <c r="AC120" s="21"/>
      <c r="AD120" s="21"/>
      <c r="AE120" s="21"/>
      <c r="AF120" s="21"/>
      <c r="AG120" s="21"/>
      <c r="AH120" s="21"/>
      <c r="AI120" s="21"/>
      <c r="AJ120" s="21"/>
      <c r="AK120" s="21"/>
      <c r="AL120" s="79"/>
      <c r="AM120" s="20"/>
      <c r="AN120" s="21"/>
      <c r="AO120" s="21"/>
      <c r="AP120" s="21"/>
      <c r="AQ120" s="21"/>
      <c r="AR120" s="21"/>
      <c r="AS120" s="21"/>
      <c r="AT120" s="21"/>
      <c r="AU120" s="21"/>
      <c r="AV120" s="21"/>
      <c r="AW120" s="21"/>
      <c r="AX120" s="21"/>
      <c r="AY120" s="21"/>
      <c r="AZ120" s="21"/>
      <c r="BA120" s="21"/>
      <c r="BB120" s="21"/>
      <c r="BC120" s="21"/>
      <c r="BD120" s="21"/>
      <c r="BE120" s="79"/>
      <c r="BF120" s="20"/>
      <c r="BG120" s="21"/>
      <c r="BH120" s="21"/>
      <c r="BI120" s="21"/>
      <c r="BJ120" s="21"/>
      <c r="BK120" s="21"/>
      <c r="BL120" s="21"/>
      <c r="BM120" s="21"/>
      <c r="BN120" s="21"/>
      <c r="BO120" s="21"/>
      <c r="BP120" s="21"/>
      <c r="BQ120" s="21"/>
      <c r="BR120" s="21"/>
      <c r="BS120" s="21"/>
      <c r="BT120" s="21"/>
      <c r="BU120" s="21"/>
      <c r="BV120" s="21"/>
      <c r="BW120" s="21"/>
      <c r="BX120" s="79"/>
      <c r="BY120" s="21"/>
      <c r="BZ120" s="21"/>
      <c r="CA120" s="21"/>
      <c r="CB120" s="21"/>
      <c r="CC120" s="21"/>
      <c r="CD120" s="21"/>
      <c r="CE120" s="21"/>
      <c r="CF120" s="21"/>
      <c r="CG120" s="21"/>
      <c r="CH120" s="21"/>
      <c r="CI120" s="21"/>
      <c r="CJ120" s="21"/>
      <c r="CK120" s="21"/>
      <c r="CL120" s="21"/>
      <c r="CM120" s="21"/>
      <c r="CN120" s="21"/>
      <c r="CO120" s="21"/>
      <c r="CP120" s="21"/>
      <c r="CQ120" s="79"/>
    </row>
    <row r="121" spans="1:95" ht="12.75" customHeight="1">
      <c r="A121" s="20"/>
      <c r="B121" s="21"/>
      <c r="C121" s="21"/>
      <c r="D121" s="21"/>
      <c r="E121" s="21"/>
      <c r="F121" s="21"/>
      <c r="G121" s="21"/>
      <c r="H121" s="21"/>
      <c r="I121" s="21"/>
      <c r="J121" s="21"/>
      <c r="K121" s="21"/>
      <c r="L121" s="21"/>
      <c r="M121" s="21"/>
      <c r="N121" s="21"/>
      <c r="O121" s="21"/>
      <c r="P121" s="21"/>
      <c r="Q121" s="21"/>
      <c r="R121" s="21"/>
      <c r="S121" s="79"/>
      <c r="T121" s="20"/>
      <c r="U121" s="21"/>
      <c r="V121" s="21"/>
      <c r="W121" s="21"/>
      <c r="X121" s="21"/>
      <c r="Y121" s="21"/>
      <c r="Z121" s="21"/>
      <c r="AA121" s="21"/>
      <c r="AB121" s="21"/>
      <c r="AC121" s="21"/>
      <c r="AD121" s="21"/>
      <c r="AE121" s="21"/>
      <c r="AF121" s="21"/>
      <c r="AG121" s="21"/>
      <c r="AH121" s="21"/>
      <c r="AI121" s="21"/>
      <c r="AJ121" s="21"/>
      <c r="AK121" s="21"/>
      <c r="AL121" s="79"/>
      <c r="AM121" s="20"/>
      <c r="AN121" s="21"/>
      <c r="AO121" s="21"/>
      <c r="AP121" s="21"/>
      <c r="AQ121" s="21"/>
      <c r="AR121" s="21"/>
      <c r="AS121" s="21"/>
      <c r="AT121" s="21"/>
      <c r="AU121" s="21"/>
      <c r="AV121" s="21"/>
      <c r="AW121" s="21"/>
      <c r="AX121" s="21"/>
      <c r="AY121" s="21"/>
      <c r="AZ121" s="21"/>
      <c r="BA121" s="21"/>
      <c r="BB121" s="21"/>
      <c r="BC121" s="21"/>
      <c r="BD121" s="21"/>
      <c r="BE121" s="79"/>
      <c r="BF121" s="20"/>
      <c r="BG121" s="21"/>
      <c r="BH121" s="21"/>
      <c r="BI121" s="21"/>
      <c r="BJ121" s="21"/>
      <c r="BK121" s="21"/>
      <c r="BL121" s="21"/>
      <c r="BM121" s="21"/>
      <c r="BN121" s="21"/>
      <c r="BO121" s="21"/>
      <c r="BP121" s="21"/>
      <c r="BQ121" s="21"/>
      <c r="BR121" s="21"/>
      <c r="BS121" s="21"/>
      <c r="BT121" s="21"/>
      <c r="BU121" s="21"/>
      <c r="BV121" s="21"/>
      <c r="BW121" s="21"/>
      <c r="BX121" s="79"/>
      <c r="BY121" s="21"/>
      <c r="BZ121" s="21"/>
      <c r="CA121" s="21"/>
      <c r="CB121" s="21"/>
      <c r="CC121" s="21"/>
      <c r="CD121" s="21"/>
      <c r="CE121" s="21"/>
      <c r="CF121" s="21"/>
      <c r="CG121" s="21"/>
      <c r="CH121" s="21"/>
      <c r="CI121" s="21"/>
      <c r="CJ121" s="21"/>
      <c r="CK121" s="21"/>
      <c r="CL121" s="21"/>
      <c r="CM121" s="21"/>
      <c r="CN121" s="21"/>
      <c r="CO121" s="21"/>
      <c r="CP121" s="21"/>
      <c r="CQ121" s="79"/>
    </row>
    <row r="122" spans="1:95" ht="12.75" customHeight="1">
      <c r="A122" s="20"/>
      <c r="B122" s="21"/>
      <c r="C122" s="21"/>
      <c r="D122" s="21"/>
      <c r="E122" s="21"/>
      <c r="F122" s="21"/>
      <c r="G122" s="21"/>
      <c r="H122" s="21"/>
      <c r="I122" s="21"/>
      <c r="J122" s="21"/>
      <c r="K122" s="21"/>
      <c r="L122" s="21"/>
      <c r="M122" s="21"/>
      <c r="N122" s="21"/>
      <c r="O122" s="21"/>
      <c r="P122" s="21"/>
      <c r="Q122" s="21"/>
      <c r="R122" s="21"/>
      <c r="S122" s="79"/>
      <c r="T122" s="20"/>
      <c r="U122" s="21"/>
      <c r="V122" s="21"/>
      <c r="W122" s="21"/>
      <c r="X122" s="21"/>
      <c r="Y122" s="21"/>
      <c r="Z122" s="21"/>
      <c r="AA122" s="21"/>
      <c r="AB122" s="21"/>
      <c r="AC122" s="21"/>
      <c r="AD122" s="21"/>
      <c r="AE122" s="21"/>
      <c r="AF122" s="21"/>
      <c r="AG122" s="21"/>
      <c r="AH122" s="21"/>
      <c r="AI122" s="21"/>
      <c r="AJ122" s="21"/>
      <c r="AK122" s="21"/>
      <c r="AL122" s="79"/>
      <c r="AM122" s="20"/>
      <c r="AN122" s="21"/>
      <c r="AO122" s="21"/>
      <c r="AP122" s="21"/>
      <c r="AQ122" s="21"/>
      <c r="AR122" s="21"/>
      <c r="AS122" s="21"/>
      <c r="AT122" s="21"/>
      <c r="AU122" s="21"/>
      <c r="AV122" s="21"/>
      <c r="AW122" s="21"/>
      <c r="AX122" s="21"/>
      <c r="AY122" s="21"/>
      <c r="AZ122" s="21"/>
      <c r="BA122" s="21"/>
      <c r="BB122" s="21"/>
      <c r="BC122" s="21"/>
      <c r="BD122" s="21"/>
      <c r="BE122" s="79"/>
      <c r="BF122" s="20"/>
      <c r="BG122" s="21"/>
      <c r="BH122" s="21"/>
      <c r="BI122" s="21"/>
      <c r="BJ122" s="21"/>
      <c r="BK122" s="21"/>
      <c r="BL122" s="21"/>
      <c r="BM122" s="21"/>
      <c r="BN122" s="21"/>
      <c r="BO122" s="21"/>
      <c r="BP122" s="21"/>
      <c r="BQ122" s="21"/>
      <c r="BR122" s="21"/>
      <c r="BS122" s="21"/>
      <c r="BT122" s="21"/>
      <c r="BU122" s="21"/>
      <c r="BV122" s="21"/>
      <c r="BW122" s="21"/>
      <c r="BX122" s="79"/>
      <c r="BY122" s="21"/>
      <c r="BZ122" s="21"/>
      <c r="CA122" s="21"/>
      <c r="CB122" s="21"/>
      <c r="CC122" s="21"/>
      <c r="CD122" s="21"/>
      <c r="CE122" s="21"/>
      <c r="CF122" s="21"/>
      <c r="CG122" s="21"/>
      <c r="CH122" s="21"/>
      <c r="CI122" s="21"/>
      <c r="CJ122" s="21"/>
      <c r="CK122" s="21"/>
      <c r="CL122" s="21"/>
      <c r="CM122" s="21"/>
      <c r="CN122" s="21"/>
      <c r="CO122" s="21"/>
      <c r="CP122" s="21"/>
      <c r="CQ122" s="79"/>
    </row>
    <row r="123" spans="1:95" ht="12.75" customHeight="1">
      <c r="A123" s="20"/>
      <c r="B123" s="21"/>
      <c r="C123" s="21"/>
      <c r="D123" s="21"/>
      <c r="E123" s="21"/>
      <c r="F123" s="21"/>
      <c r="G123" s="21"/>
      <c r="H123" s="21"/>
      <c r="I123" s="21"/>
      <c r="J123" s="21"/>
      <c r="K123" s="21"/>
      <c r="L123" s="21"/>
      <c r="M123" s="21"/>
      <c r="N123" s="21"/>
      <c r="O123" s="21"/>
      <c r="P123" s="21"/>
      <c r="Q123" s="21"/>
      <c r="R123" s="21"/>
      <c r="S123" s="79"/>
      <c r="T123" s="20"/>
      <c r="U123" s="21"/>
      <c r="V123" s="21"/>
      <c r="W123" s="21"/>
      <c r="X123" s="21"/>
      <c r="Y123" s="21"/>
      <c r="Z123" s="21"/>
      <c r="AA123" s="21"/>
      <c r="AB123" s="21"/>
      <c r="AC123" s="21"/>
      <c r="AD123" s="21"/>
      <c r="AE123" s="21"/>
      <c r="AF123" s="21"/>
      <c r="AG123" s="21"/>
      <c r="AH123" s="21"/>
      <c r="AI123" s="21"/>
      <c r="AJ123" s="21"/>
      <c r="AK123" s="21"/>
      <c r="AL123" s="79"/>
      <c r="AM123" s="20"/>
      <c r="AN123" s="21"/>
      <c r="AO123" s="21"/>
      <c r="AP123" s="21"/>
      <c r="AQ123" s="21"/>
      <c r="AR123" s="21"/>
      <c r="AS123" s="21"/>
      <c r="AT123" s="21"/>
      <c r="AU123" s="21"/>
      <c r="AV123" s="21"/>
      <c r="AW123" s="21"/>
      <c r="AX123" s="21"/>
      <c r="AY123" s="21"/>
      <c r="AZ123" s="21"/>
      <c r="BA123" s="21"/>
      <c r="BB123" s="21"/>
      <c r="BC123" s="21"/>
      <c r="BD123" s="21"/>
      <c r="BE123" s="79"/>
      <c r="BF123" s="20"/>
      <c r="BG123" s="21"/>
      <c r="BH123" s="21"/>
      <c r="BI123" s="21"/>
      <c r="BJ123" s="21"/>
      <c r="BK123" s="21"/>
      <c r="BL123" s="21"/>
      <c r="BM123" s="21"/>
      <c r="BN123" s="21"/>
      <c r="BO123" s="21"/>
      <c r="BP123" s="21"/>
      <c r="BQ123" s="21"/>
      <c r="BR123" s="21"/>
      <c r="BS123" s="21"/>
      <c r="BT123" s="21"/>
      <c r="BU123" s="21"/>
      <c r="BV123" s="21"/>
      <c r="BW123" s="21"/>
      <c r="BX123" s="79"/>
      <c r="BY123" s="21"/>
      <c r="BZ123" s="21"/>
      <c r="CA123" s="21"/>
      <c r="CB123" s="21"/>
      <c r="CC123" s="21"/>
      <c r="CD123" s="21"/>
      <c r="CE123" s="21"/>
      <c r="CF123" s="21"/>
      <c r="CG123" s="21"/>
      <c r="CH123" s="21"/>
      <c r="CI123" s="21"/>
      <c r="CJ123" s="21"/>
      <c r="CK123" s="21"/>
      <c r="CL123" s="21"/>
      <c r="CM123" s="21"/>
      <c r="CN123" s="21"/>
      <c r="CO123" s="21"/>
      <c r="CP123" s="21"/>
      <c r="CQ123" s="79"/>
    </row>
    <row r="124" spans="1:95" ht="12.75" customHeight="1">
      <c r="A124" s="20"/>
      <c r="B124" s="21"/>
      <c r="C124" s="21"/>
      <c r="D124" s="21"/>
      <c r="E124" s="21"/>
      <c r="F124" s="21"/>
      <c r="G124" s="21"/>
      <c r="H124" s="21"/>
      <c r="I124" s="21"/>
      <c r="J124" s="21"/>
      <c r="K124" s="21"/>
      <c r="L124" s="21"/>
      <c r="M124" s="21"/>
      <c r="N124" s="21"/>
      <c r="O124" s="21"/>
      <c r="P124" s="21"/>
      <c r="Q124" s="21"/>
      <c r="R124" s="21"/>
      <c r="S124" s="79"/>
      <c r="T124" s="20"/>
      <c r="U124" s="21"/>
      <c r="V124" s="21"/>
      <c r="W124" s="21"/>
      <c r="X124" s="21"/>
      <c r="Y124" s="21"/>
      <c r="Z124" s="21"/>
      <c r="AA124" s="21"/>
      <c r="AB124" s="21"/>
      <c r="AC124" s="21"/>
      <c r="AD124" s="21"/>
      <c r="AE124" s="21"/>
      <c r="AF124" s="21"/>
      <c r="AG124" s="21"/>
      <c r="AH124" s="21"/>
      <c r="AI124" s="21"/>
      <c r="AJ124" s="21"/>
      <c r="AK124" s="21"/>
      <c r="AL124" s="79"/>
      <c r="AM124" s="20"/>
      <c r="AN124" s="21"/>
      <c r="AO124" s="21"/>
      <c r="AP124" s="21"/>
      <c r="AQ124" s="21"/>
      <c r="AR124" s="21"/>
      <c r="AS124" s="21"/>
      <c r="AT124" s="21"/>
      <c r="AU124" s="21"/>
      <c r="AV124" s="21"/>
      <c r="AW124" s="21"/>
      <c r="AX124" s="21"/>
      <c r="AY124" s="21"/>
      <c r="AZ124" s="21"/>
      <c r="BA124" s="21"/>
      <c r="BB124" s="21"/>
      <c r="BC124" s="21"/>
      <c r="BD124" s="21"/>
      <c r="BE124" s="79"/>
      <c r="BF124" s="20"/>
      <c r="BG124" s="21"/>
      <c r="BH124" s="21"/>
      <c r="BI124" s="21"/>
      <c r="BJ124" s="21"/>
      <c r="BK124" s="21"/>
      <c r="BL124" s="21"/>
      <c r="BM124" s="21"/>
      <c r="BN124" s="21"/>
      <c r="BO124" s="21"/>
      <c r="BP124" s="21"/>
      <c r="BQ124" s="21"/>
      <c r="BR124" s="21"/>
      <c r="BS124" s="21"/>
      <c r="BT124" s="21"/>
      <c r="BU124" s="21"/>
      <c r="BV124" s="21"/>
      <c r="BW124" s="21"/>
      <c r="BX124" s="79"/>
      <c r="BY124" s="21"/>
      <c r="BZ124" s="21"/>
      <c r="CA124" s="21"/>
      <c r="CB124" s="21"/>
      <c r="CC124" s="21"/>
      <c r="CD124" s="21"/>
      <c r="CE124" s="21"/>
      <c r="CF124" s="21"/>
      <c r="CG124" s="21"/>
      <c r="CH124" s="21"/>
      <c r="CI124" s="21"/>
      <c r="CJ124" s="21"/>
      <c r="CK124" s="21"/>
      <c r="CL124" s="21"/>
      <c r="CM124" s="21"/>
      <c r="CN124" s="21"/>
      <c r="CO124" s="21"/>
      <c r="CP124" s="21"/>
      <c r="CQ124" s="79"/>
    </row>
    <row r="125" spans="1:95" ht="12.75" customHeight="1">
      <c r="A125" s="20"/>
      <c r="B125" s="21"/>
      <c r="C125" s="21"/>
      <c r="D125" s="21"/>
      <c r="E125" s="21"/>
      <c r="F125" s="21"/>
      <c r="G125" s="21"/>
      <c r="H125" s="21"/>
      <c r="I125" s="21"/>
      <c r="J125" s="21"/>
      <c r="K125" s="21"/>
      <c r="L125" s="21"/>
      <c r="M125" s="21"/>
      <c r="N125" s="21"/>
      <c r="O125" s="21"/>
      <c r="P125" s="21"/>
      <c r="Q125" s="21"/>
      <c r="R125" s="21"/>
      <c r="S125" s="79"/>
      <c r="T125" s="20"/>
      <c r="U125" s="21"/>
      <c r="V125" s="21"/>
      <c r="W125" s="21"/>
      <c r="X125" s="21"/>
      <c r="Y125" s="21"/>
      <c r="Z125" s="21"/>
      <c r="AA125" s="21"/>
      <c r="AB125" s="21"/>
      <c r="AC125" s="21"/>
      <c r="AD125" s="21"/>
      <c r="AE125" s="21"/>
      <c r="AF125" s="21"/>
      <c r="AG125" s="21"/>
      <c r="AH125" s="21"/>
      <c r="AI125" s="21"/>
      <c r="AJ125" s="21"/>
      <c r="AK125" s="21"/>
      <c r="AL125" s="79"/>
      <c r="AM125" s="20"/>
      <c r="AN125" s="21"/>
      <c r="AO125" s="21"/>
      <c r="AP125" s="21"/>
      <c r="AQ125" s="21"/>
      <c r="AR125" s="21"/>
      <c r="AS125" s="21"/>
      <c r="AT125" s="21"/>
      <c r="AU125" s="21"/>
      <c r="AV125" s="21"/>
      <c r="AW125" s="21"/>
      <c r="AX125" s="21"/>
      <c r="AY125" s="21"/>
      <c r="AZ125" s="21"/>
      <c r="BA125" s="21"/>
      <c r="BB125" s="21"/>
      <c r="BC125" s="21"/>
      <c r="BD125" s="21"/>
      <c r="BE125" s="79"/>
      <c r="BF125" s="20"/>
      <c r="BG125" s="21"/>
      <c r="BH125" s="21"/>
      <c r="BI125" s="21"/>
      <c r="BJ125" s="21"/>
      <c r="BK125" s="21"/>
      <c r="BL125" s="21"/>
      <c r="BM125" s="21"/>
      <c r="BN125" s="21"/>
      <c r="BO125" s="21"/>
      <c r="BP125" s="21"/>
      <c r="BQ125" s="21"/>
      <c r="BR125" s="21"/>
      <c r="BS125" s="21"/>
      <c r="BT125" s="21"/>
      <c r="BU125" s="21"/>
      <c r="BV125" s="21"/>
      <c r="BW125" s="21"/>
      <c r="BX125" s="79"/>
      <c r="BY125" s="21"/>
      <c r="BZ125" s="21"/>
      <c r="CA125" s="21"/>
      <c r="CB125" s="21"/>
      <c r="CC125" s="21"/>
      <c r="CD125" s="21"/>
      <c r="CE125" s="21"/>
      <c r="CF125" s="21"/>
      <c r="CG125" s="21"/>
      <c r="CH125" s="21"/>
      <c r="CI125" s="21"/>
      <c r="CJ125" s="21"/>
      <c r="CK125" s="21"/>
      <c r="CL125" s="21"/>
      <c r="CM125" s="21"/>
      <c r="CN125" s="21"/>
      <c r="CO125" s="21"/>
      <c r="CP125" s="21"/>
      <c r="CQ125" s="79"/>
    </row>
    <row r="126" spans="1:95" ht="12.75" customHeight="1">
      <c r="A126" s="20"/>
      <c r="B126" s="21"/>
      <c r="C126" s="21"/>
      <c r="D126" s="21"/>
      <c r="E126" s="21"/>
      <c r="F126" s="21"/>
      <c r="G126" s="21"/>
      <c r="H126" s="21"/>
      <c r="I126" s="21"/>
      <c r="J126" s="21"/>
      <c r="K126" s="21"/>
      <c r="L126" s="21"/>
      <c r="M126" s="21"/>
      <c r="N126" s="21"/>
      <c r="O126" s="21"/>
      <c r="P126" s="21"/>
      <c r="Q126" s="21"/>
      <c r="R126" s="21"/>
      <c r="S126" s="79"/>
      <c r="T126" s="20"/>
      <c r="U126" s="21"/>
      <c r="V126" s="21"/>
      <c r="W126" s="21"/>
      <c r="X126" s="21"/>
      <c r="Y126" s="21"/>
      <c r="Z126" s="21"/>
      <c r="AA126" s="21"/>
      <c r="AB126" s="21"/>
      <c r="AC126" s="21"/>
      <c r="AD126" s="21"/>
      <c r="AE126" s="21"/>
      <c r="AF126" s="21"/>
      <c r="AG126" s="21"/>
      <c r="AH126" s="21"/>
      <c r="AI126" s="21"/>
      <c r="AJ126" s="21"/>
      <c r="AK126" s="21"/>
      <c r="AL126" s="79"/>
      <c r="AM126" s="20"/>
      <c r="AN126" s="21"/>
      <c r="AO126" s="21"/>
      <c r="AP126" s="21"/>
      <c r="AQ126" s="21"/>
      <c r="AR126" s="21"/>
      <c r="AS126" s="21"/>
      <c r="AT126" s="21"/>
      <c r="AU126" s="21"/>
      <c r="AV126" s="21"/>
      <c r="AW126" s="21"/>
      <c r="AX126" s="21"/>
      <c r="AY126" s="21"/>
      <c r="AZ126" s="21"/>
      <c r="BA126" s="21"/>
      <c r="BB126" s="21"/>
      <c r="BC126" s="21"/>
      <c r="BD126" s="21"/>
      <c r="BE126" s="79"/>
      <c r="BF126" s="20"/>
      <c r="BG126" s="21"/>
      <c r="BH126" s="21"/>
      <c r="BI126" s="21"/>
      <c r="BJ126" s="21"/>
      <c r="BK126" s="21"/>
      <c r="BL126" s="21"/>
      <c r="BM126" s="21"/>
      <c r="BN126" s="21"/>
      <c r="BO126" s="21"/>
      <c r="BP126" s="21"/>
      <c r="BQ126" s="21"/>
      <c r="BR126" s="21"/>
      <c r="BS126" s="21"/>
      <c r="BT126" s="21"/>
      <c r="BU126" s="21"/>
      <c r="BV126" s="21"/>
      <c r="BW126" s="21"/>
      <c r="BX126" s="79"/>
      <c r="BY126" s="21"/>
      <c r="BZ126" s="21"/>
      <c r="CA126" s="21"/>
      <c r="CB126" s="21"/>
      <c r="CC126" s="21"/>
      <c r="CD126" s="21"/>
      <c r="CE126" s="21"/>
      <c r="CF126" s="21"/>
      <c r="CG126" s="21"/>
      <c r="CH126" s="21"/>
      <c r="CI126" s="21"/>
      <c r="CJ126" s="21"/>
      <c r="CK126" s="21"/>
      <c r="CL126" s="21"/>
      <c r="CM126" s="21"/>
      <c r="CN126" s="21"/>
      <c r="CO126" s="21"/>
      <c r="CP126" s="21"/>
      <c r="CQ126" s="79"/>
    </row>
    <row r="127" spans="1:95" ht="12.75" customHeight="1">
      <c r="A127" s="20"/>
      <c r="B127" s="21"/>
      <c r="C127" s="21"/>
      <c r="D127" s="21"/>
      <c r="E127" s="21"/>
      <c r="F127" s="21"/>
      <c r="G127" s="21"/>
      <c r="H127" s="21"/>
      <c r="I127" s="21"/>
      <c r="J127" s="21"/>
      <c r="K127" s="21"/>
      <c r="L127" s="21"/>
      <c r="M127" s="21"/>
      <c r="N127" s="21"/>
      <c r="O127" s="21"/>
      <c r="P127" s="21"/>
      <c r="Q127" s="21"/>
      <c r="R127" s="21"/>
      <c r="S127" s="79"/>
      <c r="T127" s="20"/>
      <c r="U127" s="21"/>
      <c r="V127" s="21"/>
      <c r="W127" s="21"/>
      <c r="X127" s="21"/>
      <c r="Y127" s="21"/>
      <c r="Z127" s="21"/>
      <c r="AA127" s="21"/>
      <c r="AB127" s="21"/>
      <c r="AC127" s="21"/>
      <c r="AD127" s="21"/>
      <c r="AE127" s="21"/>
      <c r="AF127" s="21"/>
      <c r="AG127" s="21"/>
      <c r="AH127" s="21"/>
      <c r="AI127" s="21"/>
      <c r="AJ127" s="21"/>
      <c r="AK127" s="21"/>
      <c r="AL127" s="79"/>
      <c r="AM127" s="20"/>
      <c r="AN127" s="21"/>
      <c r="AO127" s="21"/>
      <c r="AP127" s="21"/>
      <c r="AQ127" s="21"/>
      <c r="AR127" s="21"/>
      <c r="AS127" s="21"/>
      <c r="AT127" s="21"/>
      <c r="AU127" s="21"/>
      <c r="AV127" s="21"/>
      <c r="AW127" s="21"/>
      <c r="AX127" s="21"/>
      <c r="AY127" s="21"/>
      <c r="AZ127" s="21"/>
      <c r="BA127" s="21"/>
      <c r="BB127" s="21"/>
      <c r="BC127" s="21"/>
      <c r="BD127" s="21"/>
      <c r="BE127" s="79"/>
      <c r="BF127" s="20"/>
      <c r="BG127" s="21"/>
      <c r="BH127" s="21"/>
      <c r="BI127" s="21"/>
      <c r="BJ127" s="21"/>
      <c r="BK127" s="21"/>
      <c r="BL127" s="21"/>
      <c r="BM127" s="21"/>
      <c r="BN127" s="21"/>
      <c r="BO127" s="21"/>
      <c r="BP127" s="21"/>
      <c r="BQ127" s="21"/>
      <c r="BR127" s="21"/>
      <c r="BS127" s="21"/>
      <c r="BT127" s="21"/>
      <c r="BU127" s="21"/>
      <c r="BV127" s="21"/>
      <c r="BW127" s="21"/>
      <c r="BX127" s="79"/>
      <c r="BY127" s="21"/>
      <c r="BZ127" s="21"/>
      <c r="CA127" s="21"/>
      <c r="CB127" s="21"/>
      <c r="CC127" s="21"/>
      <c r="CD127" s="21"/>
      <c r="CE127" s="21"/>
      <c r="CF127" s="21"/>
      <c r="CG127" s="21"/>
      <c r="CH127" s="21"/>
      <c r="CI127" s="21"/>
      <c r="CJ127" s="21"/>
      <c r="CK127" s="21"/>
      <c r="CL127" s="21"/>
      <c r="CM127" s="21"/>
      <c r="CN127" s="21"/>
      <c r="CO127" s="21"/>
      <c r="CP127" s="21"/>
      <c r="CQ127" s="79"/>
    </row>
    <row r="128" spans="1:95" ht="12.75" customHeight="1">
      <c r="A128" s="20"/>
      <c r="B128" s="21"/>
      <c r="C128" s="21"/>
      <c r="D128" s="21"/>
      <c r="E128" s="21"/>
      <c r="F128" s="21"/>
      <c r="G128" s="21"/>
      <c r="H128" s="21"/>
      <c r="I128" s="21"/>
      <c r="J128" s="21"/>
      <c r="K128" s="21"/>
      <c r="L128" s="21"/>
      <c r="M128" s="21"/>
      <c r="N128" s="21"/>
      <c r="O128" s="21"/>
      <c r="P128" s="21"/>
      <c r="Q128" s="21"/>
      <c r="R128" s="21"/>
      <c r="S128" s="79"/>
      <c r="T128" s="20"/>
      <c r="U128" s="21"/>
      <c r="V128" s="21"/>
      <c r="W128" s="21"/>
      <c r="X128" s="21"/>
      <c r="Y128" s="21"/>
      <c r="Z128" s="21"/>
      <c r="AA128" s="21"/>
      <c r="AB128" s="21"/>
      <c r="AC128" s="21"/>
      <c r="AD128" s="21"/>
      <c r="AE128" s="21"/>
      <c r="AF128" s="21"/>
      <c r="AG128" s="21"/>
      <c r="AH128" s="21"/>
      <c r="AI128" s="21"/>
      <c r="AJ128" s="21"/>
      <c r="AK128" s="21"/>
      <c r="AL128" s="79"/>
      <c r="AM128" s="20"/>
      <c r="AN128" s="21"/>
      <c r="AO128" s="21"/>
      <c r="AP128" s="21"/>
      <c r="AQ128" s="21"/>
      <c r="AR128" s="21"/>
      <c r="AS128" s="21"/>
      <c r="AT128" s="21"/>
      <c r="AU128" s="21"/>
      <c r="AV128" s="21"/>
      <c r="AW128" s="21"/>
      <c r="AX128" s="21"/>
      <c r="AY128" s="21"/>
      <c r="AZ128" s="21"/>
      <c r="BA128" s="21"/>
      <c r="BB128" s="21"/>
      <c r="BC128" s="21"/>
      <c r="BD128" s="21"/>
      <c r="BE128" s="79"/>
      <c r="BF128" s="20"/>
      <c r="BG128" s="21"/>
      <c r="BH128" s="21"/>
      <c r="BI128" s="21"/>
      <c r="BJ128" s="21"/>
      <c r="BK128" s="21"/>
      <c r="BL128" s="21"/>
      <c r="BM128" s="21"/>
      <c r="BN128" s="21"/>
      <c r="BO128" s="21"/>
      <c r="BP128" s="21"/>
      <c r="BQ128" s="21"/>
      <c r="BR128" s="21"/>
      <c r="BS128" s="21"/>
      <c r="BT128" s="21"/>
      <c r="BU128" s="21"/>
      <c r="BV128" s="21"/>
      <c r="BW128" s="21"/>
      <c r="BX128" s="79"/>
      <c r="BY128" s="21"/>
      <c r="BZ128" s="21"/>
      <c r="CA128" s="21"/>
      <c r="CB128" s="21"/>
      <c r="CC128" s="21"/>
      <c r="CD128" s="21"/>
      <c r="CE128" s="21"/>
      <c r="CF128" s="21"/>
      <c r="CG128" s="21"/>
      <c r="CH128" s="21"/>
      <c r="CI128" s="21"/>
      <c r="CJ128" s="21"/>
      <c r="CK128" s="21"/>
      <c r="CL128" s="21"/>
      <c r="CM128" s="21"/>
      <c r="CN128" s="21"/>
      <c r="CO128" s="21"/>
      <c r="CP128" s="21"/>
      <c r="CQ128" s="79"/>
    </row>
    <row r="129" spans="1:95" ht="12.75" customHeight="1">
      <c r="A129" s="20"/>
      <c r="B129" s="21"/>
      <c r="C129" s="21"/>
      <c r="D129" s="21"/>
      <c r="E129" s="21"/>
      <c r="F129" s="21"/>
      <c r="G129" s="21"/>
      <c r="H129" s="21"/>
      <c r="I129" s="21"/>
      <c r="J129" s="21"/>
      <c r="K129" s="21"/>
      <c r="L129" s="21"/>
      <c r="M129" s="21"/>
      <c r="N129" s="21"/>
      <c r="O129" s="21"/>
      <c r="P129" s="21"/>
      <c r="Q129" s="21"/>
      <c r="R129" s="21"/>
      <c r="S129" s="79"/>
      <c r="T129" s="20"/>
      <c r="U129" s="21"/>
      <c r="V129" s="21"/>
      <c r="W129" s="21"/>
      <c r="X129" s="21"/>
      <c r="Y129" s="21"/>
      <c r="Z129" s="21"/>
      <c r="AA129" s="21"/>
      <c r="AB129" s="21"/>
      <c r="AC129" s="21"/>
      <c r="AD129" s="21"/>
      <c r="AE129" s="21"/>
      <c r="AF129" s="21"/>
      <c r="AG129" s="21"/>
      <c r="AH129" s="21"/>
      <c r="AI129" s="21"/>
      <c r="AJ129" s="21"/>
      <c r="AK129" s="21"/>
      <c r="AL129" s="79"/>
      <c r="AM129" s="20"/>
      <c r="AN129" s="21"/>
      <c r="AO129" s="21"/>
      <c r="AP129" s="21"/>
      <c r="AQ129" s="21"/>
      <c r="AR129" s="21"/>
      <c r="AS129" s="21"/>
      <c r="AT129" s="21"/>
      <c r="AU129" s="21"/>
      <c r="AV129" s="21"/>
      <c r="AW129" s="21"/>
      <c r="AX129" s="21"/>
      <c r="AY129" s="21"/>
      <c r="AZ129" s="21"/>
      <c r="BA129" s="21"/>
      <c r="BB129" s="21"/>
      <c r="BC129" s="21"/>
      <c r="BD129" s="21"/>
      <c r="BE129" s="79"/>
      <c r="BF129" s="20"/>
      <c r="BG129" s="21"/>
      <c r="BH129" s="21"/>
      <c r="BI129" s="21"/>
      <c r="BJ129" s="21"/>
      <c r="BK129" s="21"/>
      <c r="BL129" s="21"/>
      <c r="BM129" s="21"/>
      <c r="BN129" s="21"/>
      <c r="BO129" s="21"/>
      <c r="BP129" s="21"/>
      <c r="BQ129" s="21"/>
      <c r="BR129" s="21"/>
      <c r="BS129" s="21"/>
      <c r="BT129" s="21"/>
      <c r="BU129" s="21"/>
      <c r="BV129" s="21"/>
      <c r="BW129" s="21"/>
      <c r="BX129" s="79"/>
      <c r="BY129" s="21"/>
      <c r="BZ129" s="21"/>
      <c r="CA129" s="21"/>
      <c r="CB129" s="21"/>
      <c r="CC129" s="21"/>
      <c r="CD129" s="21"/>
      <c r="CE129" s="21"/>
      <c r="CF129" s="21"/>
      <c r="CG129" s="21"/>
      <c r="CH129" s="21"/>
      <c r="CI129" s="21"/>
      <c r="CJ129" s="21"/>
      <c r="CK129" s="21"/>
      <c r="CL129" s="21"/>
      <c r="CM129" s="21"/>
      <c r="CN129" s="21"/>
      <c r="CO129" s="21"/>
      <c r="CP129" s="21"/>
      <c r="CQ129" s="79"/>
    </row>
    <row r="130" spans="1:95" ht="12.75" customHeight="1">
      <c r="A130" s="20"/>
      <c r="B130" s="21"/>
      <c r="C130" s="21"/>
      <c r="D130" s="21"/>
      <c r="E130" s="21"/>
      <c r="F130" s="21"/>
      <c r="G130" s="21"/>
      <c r="H130" s="21"/>
      <c r="I130" s="21"/>
      <c r="J130" s="21"/>
      <c r="K130" s="21"/>
      <c r="L130" s="21"/>
      <c r="M130" s="21"/>
      <c r="N130" s="21"/>
      <c r="O130" s="21"/>
      <c r="P130" s="21"/>
      <c r="Q130" s="21"/>
      <c r="R130" s="21"/>
      <c r="S130" s="79"/>
      <c r="T130" s="20"/>
      <c r="U130" s="21"/>
      <c r="V130" s="21"/>
      <c r="W130" s="21"/>
      <c r="X130" s="21"/>
      <c r="Y130" s="21"/>
      <c r="Z130" s="21"/>
      <c r="AA130" s="21"/>
      <c r="AB130" s="21"/>
      <c r="AC130" s="21"/>
      <c r="AD130" s="21"/>
      <c r="AE130" s="21"/>
      <c r="AF130" s="21"/>
      <c r="AG130" s="21"/>
      <c r="AH130" s="21"/>
      <c r="AI130" s="21"/>
      <c r="AJ130" s="21"/>
      <c r="AK130" s="21"/>
      <c r="AL130" s="79"/>
      <c r="AM130" s="20"/>
      <c r="AN130" s="21"/>
      <c r="AO130" s="21"/>
      <c r="AP130" s="21"/>
      <c r="AQ130" s="21"/>
      <c r="AR130" s="21"/>
      <c r="AS130" s="21"/>
      <c r="AT130" s="21"/>
      <c r="AU130" s="21"/>
      <c r="AV130" s="21"/>
      <c r="AW130" s="21"/>
      <c r="AX130" s="21"/>
      <c r="AY130" s="21"/>
      <c r="AZ130" s="21"/>
      <c r="BA130" s="21"/>
      <c r="BB130" s="21"/>
      <c r="BC130" s="21"/>
      <c r="BD130" s="21"/>
      <c r="BE130" s="79"/>
      <c r="BF130" s="20"/>
      <c r="BG130" s="21"/>
      <c r="BH130" s="21"/>
      <c r="BI130" s="21"/>
      <c r="BJ130" s="21"/>
      <c r="BK130" s="21"/>
      <c r="BL130" s="21"/>
      <c r="BM130" s="21"/>
      <c r="BN130" s="21"/>
      <c r="BO130" s="21"/>
      <c r="BP130" s="21"/>
      <c r="BQ130" s="21"/>
      <c r="BR130" s="21"/>
      <c r="BS130" s="21"/>
      <c r="BT130" s="21"/>
      <c r="BU130" s="21"/>
      <c r="BV130" s="21"/>
      <c r="BW130" s="21"/>
      <c r="BX130" s="79"/>
      <c r="BY130" s="21"/>
      <c r="BZ130" s="21"/>
      <c r="CA130" s="21"/>
      <c r="CB130" s="21"/>
      <c r="CC130" s="21"/>
      <c r="CD130" s="21"/>
      <c r="CE130" s="21"/>
      <c r="CF130" s="21"/>
      <c r="CG130" s="21"/>
      <c r="CH130" s="21"/>
      <c r="CI130" s="21"/>
      <c r="CJ130" s="21"/>
      <c r="CK130" s="21"/>
      <c r="CL130" s="21"/>
      <c r="CM130" s="21"/>
      <c r="CN130" s="21"/>
      <c r="CO130" s="21"/>
      <c r="CP130" s="21"/>
      <c r="CQ130" s="79"/>
    </row>
    <row r="131" spans="1:95" ht="12.75" customHeight="1">
      <c r="A131" s="20"/>
      <c r="B131" s="21"/>
      <c r="C131" s="21"/>
      <c r="D131" s="21"/>
      <c r="E131" s="21"/>
      <c r="F131" s="21"/>
      <c r="G131" s="21"/>
      <c r="H131" s="21"/>
      <c r="I131" s="21"/>
      <c r="J131" s="21"/>
      <c r="K131" s="21"/>
      <c r="L131" s="21"/>
      <c r="M131" s="21"/>
      <c r="N131" s="21"/>
      <c r="O131" s="21"/>
      <c r="P131" s="21"/>
      <c r="Q131" s="21"/>
      <c r="R131" s="21"/>
      <c r="S131" s="79"/>
      <c r="T131" s="20"/>
      <c r="U131" s="21"/>
      <c r="V131" s="21"/>
      <c r="W131" s="21"/>
      <c r="X131" s="21"/>
      <c r="Y131" s="21"/>
      <c r="Z131" s="21"/>
      <c r="AA131" s="21"/>
      <c r="AB131" s="21"/>
      <c r="AC131" s="21"/>
      <c r="AD131" s="21"/>
      <c r="AE131" s="21"/>
      <c r="AF131" s="21"/>
      <c r="AG131" s="21"/>
      <c r="AH131" s="21"/>
      <c r="AI131" s="21"/>
      <c r="AJ131" s="21"/>
      <c r="AK131" s="21"/>
      <c r="AL131" s="79"/>
      <c r="AM131" s="20"/>
      <c r="AN131" s="21"/>
      <c r="AO131" s="21"/>
      <c r="AP131" s="21"/>
      <c r="AQ131" s="21"/>
      <c r="AR131" s="21"/>
      <c r="AS131" s="21"/>
      <c r="AT131" s="21"/>
      <c r="AU131" s="21"/>
      <c r="AV131" s="21"/>
      <c r="AW131" s="21"/>
      <c r="AX131" s="21"/>
      <c r="AY131" s="21"/>
      <c r="AZ131" s="21"/>
      <c r="BA131" s="21"/>
      <c r="BB131" s="21"/>
      <c r="BC131" s="21"/>
      <c r="BD131" s="21"/>
      <c r="BE131" s="79"/>
      <c r="BF131" s="20"/>
      <c r="BG131" s="21"/>
      <c r="BH131" s="21"/>
      <c r="BI131" s="21"/>
      <c r="BJ131" s="21"/>
      <c r="BK131" s="21"/>
      <c r="BL131" s="21"/>
      <c r="BM131" s="21"/>
      <c r="BN131" s="21"/>
      <c r="BO131" s="21"/>
      <c r="BP131" s="21"/>
      <c r="BQ131" s="21"/>
      <c r="BR131" s="21"/>
      <c r="BS131" s="21"/>
      <c r="BT131" s="21"/>
      <c r="BU131" s="21"/>
      <c r="BV131" s="21"/>
      <c r="BW131" s="21"/>
      <c r="BX131" s="79"/>
      <c r="BY131" s="21"/>
      <c r="BZ131" s="21"/>
      <c r="CA131" s="21"/>
      <c r="CB131" s="21"/>
      <c r="CC131" s="21"/>
      <c r="CD131" s="21"/>
      <c r="CE131" s="21"/>
      <c r="CF131" s="21"/>
      <c r="CG131" s="21"/>
      <c r="CH131" s="21"/>
      <c r="CI131" s="21"/>
      <c r="CJ131" s="21"/>
      <c r="CK131" s="21"/>
      <c r="CL131" s="21"/>
      <c r="CM131" s="21"/>
      <c r="CN131" s="21"/>
      <c r="CO131" s="21"/>
      <c r="CP131" s="21"/>
      <c r="CQ131" s="79"/>
    </row>
    <row r="132" spans="1:95" ht="12.75" customHeight="1">
      <c r="A132" s="20"/>
      <c r="B132" s="21"/>
      <c r="C132" s="21"/>
      <c r="D132" s="21"/>
      <c r="E132" s="21"/>
      <c r="F132" s="21"/>
      <c r="G132" s="21"/>
      <c r="H132" s="21"/>
      <c r="I132" s="21"/>
      <c r="J132" s="21"/>
      <c r="K132" s="21"/>
      <c r="L132" s="21"/>
      <c r="M132" s="21"/>
      <c r="N132" s="21"/>
      <c r="O132" s="21"/>
      <c r="P132" s="21"/>
      <c r="Q132" s="21"/>
      <c r="R132" s="21"/>
      <c r="S132" s="79"/>
      <c r="T132" s="20"/>
      <c r="U132" s="21"/>
      <c r="V132" s="21"/>
      <c r="W132" s="21"/>
      <c r="X132" s="21"/>
      <c r="Y132" s="21"/>
      <c r="Z132" s="21"/>
      <c r="AA132" s="21"/>
      <c r="AB132" s="21"/>
      <c r="AC132" s="21"/>
      <c r="AD132" s="21"/>
      <c r="AE132" s="21"/>
      <c r="AF132" s="21"/>
      <c r="AG132" s="21"/>
      <c r="AH132" s="21"/>
      <c r="AI132" s="21"/>
      <c r="AJ132" s="21"/>
      <c r="AK132" s="21"/>
      <c r="AL132" s="79"/>
      <c r="AM132" s="20"/>
      <c r="AN132" s="21"/>
      <c r="AO132" s="21"/>
      <c r="AP132" s="21"/>
      <c r="AQ132" s="21"/>
      <c r="AR132" s="21"/>
      <c r="AS132" s="21"/>
      <c r="AT132" s="21"/>
      <c r="AU132" s="21"/>
      <c r="AV132" s="21"/>
      <c r="AW132" s="21"/>
      <c r="AX132" s="21"/>
      <c r="AY132" s="21"/>
      <c r="AZ132" s="21"/>
      <c r="BA132" s="21"/>
      <c r="BB132" s="21"/>
      <c r="BC132" s="21"/>
      <c r="BD132" s="21"/>
      <c r="BE132" s="79"/>
      <c r="BF132" s="20"/>
      <c r="BG132" s="21"/>
      <c r="BH132" s="21"/>
      <c r="BI132" s="21"/>
      <c r="BJ132" s="21"/>
      <c r="BK132" s="21"/>
      <c r="BL132" s="21"/>
      <c r="BM132" s="21"/>
      <c r="BN132" s="21"/>
      <c r="BO132" s="21"/>
      <c r="BP132" s="21"/>
      <c r="BQ132" s="21"/>
      <c r="BR132" s="21"/>
      <c r="BS132" s="21"/>
      <c r="BT132" s="21"/>
      <c r="BU132" s="21"/>
      <c r="BV132" s="21"/>
      <c r="BW132" s="21"/>
      <c r="BX132" s="79"/>
      <c r="BY132" s="21"/>
      <c r="BZ132" s="21"/>
      <c r="CA132" s="21"/>
      <c r="CB132" s="21"/>
      <c r="CC132" s="21"/>
      <c r="CD132" s="21"/>
      <c r="CE132" s="21"/>
      <c r="CF132" s="21"/>
      <c r="CG132" s="21"/>
      <c r="CH132" s="21"/>
      <c r="CI132" s="21"/>
      <c r="CJ132" s="21"/>
      <c r="CK132" s="21"/>
      <c r="CL132" s="21"/>
      <c r="CM132" s="21"/>
      <c r="CN132" s="21"/>
      <c r="CO132" s="21"/>
      <c r="CP132" s="21"/>
      <c r="CQ132" s="79"/>
    </row>
    <row r="133" spans="1:95" ht="12.75" customHeight="1">
      <c r="A133" s="20"/>
      <c r="B133" s="21"/>
      <c r="C133" s="21"/>
      <c r="D133" s="21"/>
      <c r="E133" s="21"/>
      <c r="F133" s="21"/>
      <c r="G133" s="21"/>
      <c r="H133" s="21"/>
      <c r="I133" s="21"/>
      <c r="J133" s="21"/>
      <c r="K133" s="21"/>
      <c r="L133" s="21"/>
      <c r="M133" s="21"/>
      <c r="N133" s="21"/>
      <c r="O133" s="21"/>
      <c r="P133" s="21"/>
      <c r="Q133" s="21"/>
      <c r="R133" s="21"/>
      <c r="S133" s="79"/>
      <c r="T133" s="20"/>
      <c r="U133" s="21"/>
      <c r="V133" s="21"/>
      <c r="W133" s="21"/>
      <c r="X133" s="21"/>
      <c r="Y133" s="21"/>
      <c r="Z133" s="21"/>
      <c r="AA133" s="21"/>
      <c r="AB133" s="21"/>
      <c r="AC133" s="21"/>
      <c r="AD133" s="21"/>
      <c r="AE133" s="21"/>
      <c r="AF133" s="21"/>
      <c r="AG133" s="21"/>
      <c r="AH133" s="21"/>
      <c r="AI133" s="21"/>
      <c r="AJ133" s="21"/>
      <c r="AK133" s="21"/>
      <c r="AL133" s="79"/>
      <c r="AM133" s="20"/>
      <c r="AN133" s="21"/>
      <c r="AO133" s="21"/>
      <c r="AP133" s="21"/>
      <c r="AQ133" s="21"/>
      <c r="AR133" s="21"/>
      <c r="AS133" s="21"/>
      <c r="AT133" s="21"/>
      <c r="AU133" s="21"/>
      <c r="AV133" s="21"/>
      <c r="AW133" s="21"/>
      <c r="AX133" s="21"/>
      <c r="AY133" s="21"/>
      <c r="AZ133" s="21"/>
      <c r="BA133" s="21"/>
      <c r="BB133" s="21"/>
      <c r="BC133" s="21"/>
      <c r="BD133" s="21"/>
      <c r="BE133" s="79"/>
      <c r="BF133" s="20"/>
      <c r="BG133" s="21"/>
      <c r="BH133" s="21"/>
      <c r="BI133" s="21"/>
      <c r="BJ133" s="21"/>
      <c r="BK133" s="21"/>
      <c r="BL133" s="21"/>
      <c r="BM133" s="21"/>
      <c r="BN133" s="21"/>
      <c r="BO133" s="21"/>
      <c r="BP133" s="21"/>
      <c r="BQ133" s="21"/>
      <c r="BR133" s="21"/>
      <c r="BS133" s="21"/>
      <c r="BT133" s="21"/>
      <c r="BU133" s="21"/>
      <c r="BV133" s="21"/>
      <c r="BW133" s="21"/>
      <c r="BX133" s="79"/>
      <c r="BY133" s="21"/>
      <c r="BZ133" s="21"/>
      <c r="CA133" s="21"/>
      <c r="CB133" s="21"/>
      <c r="CC133" s="21"/>
      <c r="CD133" s="21"/>
      <c r="CE133" s="21"/>
      <c r="CF133" s="21"/>
      <c r="CG133" s="21"/>
      <c r="CH133" s="21"/>
      <c r="CI133" s="21"/>
      <c r="CJ133" s="21"/>
      <c r="CK133" s="21"/>
      <c r="CL133" s="21"/>
      <c r="CM133" s="21"/>
      <c r="CN133" s="21"/>
      <c r="CO133" s="21"/>
      <c r="CP133" s="21"/>
      <c r="CQ133" s="79"/>
    </row>
    <row r="134" spans="1:95" ht="12.75" customHeight="1">
      <c r="A134" s="20"/>
      <c r="B134" s="21"/>
      <c r="C134" s="21"/>
      <c r="D134" s="21"/>
      <c r="E134" s="21"/>
      <c r="F134" s="21"/>
      <c r="G134" s="21"/>
      <c r="H134" s="21"/>
      <c r="I134" s="21"/>
      <c r="J134" s="21"/>
      <c r="K134" s="21"/>
      <c r="L134" s="21"/>
      <c r="M134" s="21"/>
      <c r="N134" s="21"/>
      <c r="O134" s="21"/>
      <c r="P134" s="21"/>
      <c r="Q134" s="21"/>
      <c r="R134" s="21"/>
      <c r="S134" s="79"/>
      <c r="T134" s="20"/>
      <c r="U134" s="21"/>
      <c r="V134" s="21"/>
      <c r="W134" s="21"/>
      <c r="X134" s="21"/>
      <c r="Y134" s="21"/>
      <c r="Z134" s="21"/>
      <c r="AA134" s="21"/>
      <c r="AB134" s="21"/>
      <c r="AC134" s="21"/>
      <c r="AD134" s="21"/>
      <c r="AE134" s="21"/>
      <c r="AF134" s="21"/>
      <c r="AG134" s="21"/>
      <c r="AH134" s="21"/>
      <c r="AI134" s="21"/>
      <c r="AJ134" s="21"/>
      <c r="AK134" s="21"/>
      <c r="AL134" s="79"/>
      <c r="AM134" s="20"/>
      <c r="AN134" s="21"/>
      <c r="AO134" s="21"/>
      <c r="AP134" s="21"/>
      <c r="AQ134" s="21"/>
      <c r="AR134" s="21"/>
      <c r="AS134" s="21"/>
      <c r="AT134" s="21"/>
      <c r="AU134" s="21"/>
      <c r="AV134" s="21"/>
      <c r="AW134" s="21"/>
      <c r="AX134" s="21"/>
      <c r="AY134" s="21"/>
      <c r="AZ134" s="21"/>
      <c r="BA134" s="21"/>
      <c r="BB134" s="21"/>
      <c r="BC134" s="21"/>
      <c r="BD134" s="21"/>
      <c r="BE134" s="79"/>
      <c r="BF134" s="20"/>
      <c r="BG134" s="21"/>
      <c r="BH134" s="21"/>
      <c r="BI134" s="21"/>
      <c r="BJ134" s="21"/>
      <c r="BK134" s="21"/>
      <c r="BL134" s="21"/>
      <c r="BM134" s="21"/>
      <c r="BN134" s="21"/>
      <c r="BO134" s="21"/>
      <c r="BP134" s="21"/>
      <c r="BQ134" s="21"/>
      <c r="BR134" s="21"/>
      <c r="BS134" s="21"/>
      <c r="BT134" s="21"/>
      <c r="BU134" s="21"/>
      <c r="BV134" s="21"/>
      <c r="BW134" s="21"/>
      <c r="BX134" s="79"/>
      <c r="BY134" s="21"/>
      <c r="BZ134" s="21"/>
      <c r="CA134" s="21"/>
      <c r="CB134" s="21"/>
      <c r="CC134" s="21"/>
      <c r="CD134" s="21"/>
      <c r="CE134" s="21"/>
      <c r="CF134" s="21"/>
      <c r="CG134" s="21"/>
      <c r="CH134" s="21"/>
      <c r="CI134" s="21"/>
      <c r="CJ134" s="21"/>
      <c r="CK134" s="21"/>
      <c r="CL134" s="21"/>
      <c r="CM134" s="21"/>
      <c r="CN134" s="21"/>
      <c r="CO134" s="21"/>
      <c r="CP134" s="21"/>
      <c r="CQ134" s="79"/>
    </row>
    <row r="135" spans="1:95" ht="12.75" customHeight="1">
      <c r="A135" s="20"/>
      <c r="B135" s="21"/>
      <c r="C135" s="21"/>
      <c r="D135" s="21"/>
      <c r="E135" s="21"/>
      <c r="F135" s="21"/>
      <c r="G135" s="21"/>
      <c r="H135" s="21"/>
      <c r="I135" s="21"/>
      <c r="J135" s="21"/>
      <c r="K135" s="21"/>
      <c r="L135" s="21"/>
      <c r="M135" s="21"/>
      <c r="N135" s="21"/>
      <c r="O135" s="21"/>
      <c r="P135" s="21"/>
      <c r="Q135" s="21"/>
      <c r="R135" s="21"/>
      <c r="S135" s="79"/>
      <c r="T135" s="20"/>
      <c r="U135" s="21"/>
      <c r="V135" s="21"/>
      <c r="W135" s="21"/>
      <c r="X135" s="21"/>
      <c r="Y135" s="21"/>
      <c r="Z135" s="21"/>
      <c r="AA135" s="21"/>
      <c r="AB135" s="21"/>
      <c r="AC135" s="21"/>
      <c r="AD135" s="21"/>
      <c r="AE135" s="21"/>
      <c r="AF135" s="21"/>
      <c r="AG135" s="21"/>
      <c r="AH135" s="21"/>
      <c r="AI135" s="21"/>
      <c r="AJ135" s="21"/>
      <c r="AK135" s="21"/>
      <c r="AL135" s="79"/>
      <c r="AM135" s="20"/>
      <c r="AN135" s="21"/>
      <c r="AO135" s="21"/>
      <c r="AP135" s="21"/>
      <c r="AQ135" s="21"/>
      <c r="AR135" s="21"/>
      <c r="AS135" s="21"/>
      <c r="AT135" s="21"/>
      <c r="AU135" s="21"/>
      <c r="AV135" s="21"/>
      <c r="AW135" s="21"/>
      <c r="AX135" s="21"/>
      <c r="AY135" s="21"/>
      <c r="AZ135" s="21"/>
      <c r="BA135" s="21"/>
      <c r="BB135" s="21"/>
      <c r="BC135" s="21"/>
      <c r="BD135" s="21"/>
      <c r="BE135" s="79"/>
      <c r="BF135" s="20"/>
      <c r="BG135" s="21"/>
      <c r="BH135" s="21"/>
      <c r="BI135" s="21"/>
      <c r="BJ135" s="21"/>
      <c r="BK135" s="21"/>
      <c r="BL135" s="21"/>
      <c r="BM135" s="21"/>
      <c r="BN135" s="21"/>
      <c r="BO135" s="21"/>
      <c r="BP135" s="21"/>
      <c r="BQ135" s="21"/>
      <c r="BR135" s="21"/>
      <c r="BS135" s="21"/>
      <c r="BT135" s="21"/>
      <c r="BU135" s="21"/>
      <c r="BV135" s="21"/>
      <c r="BW135" s="21"/>
      <c r="BX135" s="79"/>
      <c r="BY135" s="21"/>
      <c r="BZ135" s="21"/>
      <c r="CA135" s="21"/>
      <c r="CB135" s="21"/>
      <c r="CC135" s="21"/>
      <c r="CD135" s="21"/>
      <c r="CE135" s="21"/>
      <c r="CF135" s="21"/>
      <c r="CG135" s="21"/>
      <c r="CH135" s="21"/>
      <c r="CI135" s="21"/>
      <c r="CJ135" s="21"/>
      <c r="CK135" s="21"/>
      <c r="CL135" s="21"/>
      <c r="CM135" s="21"/>
      <c r="CN135" s="21"/>
      <c r="CO135" s="21"/>
      <c r="CP135" s="21"/>
      <c r="CQ135" s="79"/>
    </row>
    <row r="136" spans="1:95" ht="12.75" customHeight="1">
      <c r="A136" s="20"/>
      <c r="B136" s="21"/>
      <c r="C136" s="21"/>
      <c r="D136" s="21"/>
      <c r="E136" s="21"/>
      <c r="F136" s="21"/>
      <c r="G136" s="21"/>
      <c r="H136" s="21"/>
      <c r="I136" s="21"/>
      <c r="J136" s="21"/>
      <c r="K136" s="21"/>
      <c r="L136" s="21"/>
      <c r="M136" s="21"/>
      <c r="N136" s="21"/>
      <c r="O136" s="21"/>
      <c r="P136" s="21"/>
      <c r="Q136" s="21"/>
      <c r="R136" s="21"/>
      <c r="S136" s="79"/>
      <c r="T136" s="20"/>
      <c r="U136" s="21"/>
      <c r="V136" s="21"/>
      <c r="W136" s="21"/>
      <c r="X136" s="21"/>
      <c r="Y136" s="21"/>
      <c r="Z136" s="21"/>
      <c r="AA136" s="21"/>
      <c r="AB136" s="21"/>
      <c r="AC136" s="21"/>
      <c r="AD136" s="21"/>
      <c r="AE136" s="21"/>
      <c r="AF136" s="21"/>
      <c r="AG136" s="21"/>
      <c r="AH136" s="21"/>
      <c r="AI136" s="21"/>
      <c r="AJ136" s="21"/>
      <c r="AK136" s="21"/>
      <c r="AL136" s="79"/>
      <c r="AM136" s="20"/>
      <c r="AN136" s="21"/>
      <c r="AO136" s="21"/>
      <c r="AP136" s="21"/>
      <c r="AQ136" s="21"/>
      <c r="AR136" s="21"/>
      <c r="AS136" s="21"/>
      <c r="AT136" s="21"/>
      <c r="AU136" s="21"/>
      <c r="AV136" s="21"/>
      <c r="AW136" s="21"/>
      <c r="AX136" s="21"/>
      <c r="AY136" s="21"/>
      <c r="AZ136" s="21"/>
      <c r="BA136" s="21"/>
      <c r="BB136" s="21"/>
      <c r="BC136" s="21"/>
      <c r="BD136" s="21"/>
      <c r="BE136" s="79"/>
      <c r="BF136" s="20"/>
      <c r="BG136" s="21"/>
      <c r="BH136" s="21"/>
      <c r="BI136" s="21"/>
      <c r="BJ136" s="21"/>
      <c r="BK136" s="21"/>
      <c r="BL136" s="21"/>
      <c r="BM136" s="21"/>
      <c r="BN136" s="21"/>
      <c r="BO136" s="21"/>
      <c r="BP136" s="21"/>
      <c r="BQ136" s="21"/>
      <c r="BR136" s="21"/>
      <c r="BS136" s="21"/>
      <c r="BT136" s="21"/>
      <c r="BU136" s="21"/>
      <c r="BV136" s="21"/>
      <c r="BW136" s="21"/>
      <c r="BX136" s="79"/>
      <c r="BY136" s="21"/>
      <c r="BZ136" s="21"/>
      <c r="CA136" s="21"/>
      <c r="CB136" s="21"/>
      <c r="CC136" s="21"/>
      <c r="CD136" s="21"/>
      <c r="CE136" s="21"/>
      <c r="CF136" s="21"/>
      <c r="CG136" s="21"/>
      <c r="CH136" s="21"/>
      <c r="CI136" s="21"/>
      <c r="CJ136" s="21"/>
      <c r="CK136" s="21"/>
      <c r="CL136" s="21"/>
      <c r="CM136" s="21"/>
      <c r="CN136" s="21"/>
      <c r="CO136" s="21"/>
      <c r="CP136" s="21"/>
      <c r="CQ136" s="79"/>
    </row>
    <row r="137" spans="1:95" ht="12.75" customHeight="1">
      <c r="A137" s="20"/>
      <c r="B137" s="21"/>
      <c r="C137" s="21"/>
      <c r="D137" s="21"/>
      <c r="E137" s="21"/>
      <c r="F137" s="21"/>
      <c r="G137" s="21"/>
      <c r="H137" s="21"/>
      <c r="I137" s="21"/>
      <c r="J137" s="21"/>
      <c r="K137" s="21"/>
      <c r="L137" s="21"/>
      <c r="M137" s="21"/>
      <c r="N137" s="21"/>
      <c r="O137" s="21"/>
      <c r="P137" s="21"/>
      <c r="Q137" s="21"/>
      <c r="R137" s="21"/>
      <c r="S137" s="79"/>
      <c r="T137" s="20"/>
      <c r="U137" s="21"/>
      <c r="V137" s="21"/>
      <c r="W137" s="21"/>
      <c r="X137" s="21"/>
      <c r="Y137" s="21"/>
      <c r="Z137" s="21"/>
      <c r="AA137" s="21"/>
      <c r="AB137" s="21"/>
      <c r="AC137" s="21"/>
      <c r="AD137" s="21"/>
      <c r="AE137" s="21"/>
      <c r="AF137" s="21"/>
      <c r="AG137" s="21"/>
      <c r="AH137" s="21"/>
      <c r="AI137" s="21"/>
      <c r="AJ137" s="21"/>
      <c r="AK137" s="21"/>
      <c r="AL137" s="79"/>
      <c r="AM137" s="20"/>
      <c r="AN137" s="21"/>
      <c r="AO137" s="21"/>
      <c r="AP137" s="21"/>
      <c r="AQ137" s="21"/>
      <c r="AR137" s="21"/>
      <c r="AS137" s="21"/>
      <c r="AT137" s="21"/>
      <c r="AU137" s="21"/>
      <c r="AV137" s="21"/>
      <c r="AW137" s="21"/>
      <c r="AX137" s="21"/>
      <c r="AY137" s="21"/>
      <c r="AZ137" s="21"/>
      <c r="BA137" s="21"/>
      <c r="BB137" s="21"/>
      <c r="BC137" s="21"/>
      <c r="BD137" s="21"/>
      <c r="BE137" s="79"/>
      <c r="BF137" s="20"/>
      <c r="BG137" s="21"/>
      <c r="BH137" s="21"/>
      <c r="BI137" s="21"/>
      <c r="BJ137" s="21"/>
      <c r="BK137" s="21"/>
      <c r="BL137" s="21"/>
      <c r="BM137" s="21"/>
      <c r="BN137" s="21"/>
      <c r="BO137" s="21"/>
      <c r="BP137" s="21"/>
      <c r="BQ137" s="21"/>
      <c r="BR137" s="21"/>
      <c r="BS137" s="21"/>
      <c r="BT137" s="21"/>
      <c r="BU137" s="21"/>
      <c r="BV137" s="21"/>
      <c r="BW137" s="21"/>
      <c r="BX137" s="79"/>
      <c r="BY137" s="21"/>
      <c r="BZ137" s="21"/>
      <c r="CA137" s="21"/>
      <c r="CB137" s="21"/>
      <c r="CC137" s="21"/>
      <c r="CD137" s="21"/>
      <c r="CE137" s="21"/>
      <c r="CF137" s="21"/>
      <c r="CG137" s="21"/>
      <c r="CH137" s="21"/>
      <c r="CI137" s="21"/>
      <c r="CJ137" s="21"/>
      <c r="CK137" s="21"/>
      <c r="CL137" s="21"/>
      <c r="CM137" s="21"/>
      <c r="CN137" s="21"/>
      <c r="CO137" s="21"/>
      <c r="CP137" s="21"/>
      <c r="CQ137" s="79"/>
    </row>
    <row r="138" spans="1:95" ht="12.75" customHeight="1">
      <c r="A138" s="20"/>
      <c r="B138" s="21"/>
      <c r="C138" s="21"/>
      <c r="D138" s="21"/>
      <c r="E138" s="21"/>
      <c r="F138" s="21"/>
      <c r="G138" s="21"/>
      <c r="H138" s="21"/>
      <c r="I138" s="21"/>
      <c r="J138" s="21"/>
      <c r="K138" s="21"/>
      <c r="L138" s="21"/>
      <c r="M138" s="21"/>
      <c r="N138" s="21"/>
      <c r="O138" s="21"/>
      <c r="P138" s="21"/>
      <c r="Q138" s="21"/>
      <c r="R138" s="21"/>
      <c r="S138" s="79"/>
      <c r="T138" s="20"/>
      <c r="U138" s="21"/>
      <c r="V138" s="21"/>
      <c r="W138" s="21"/>
      <c r="X138" s="21"/>
      <c r="Y138" s="21"/>
      <c r="Z138" s="21"/>
      <c r="AA138" s="21"/>
      <c r="AB138" s="21"/>
      <c r="AC138" s="21"/>
      <c r="AD138" s="21"/>
      <c r="AE138" s="21"/>
      <c r="AF138" s="21"/>
      <c r="AG138" s="21"/>
      <c r="AH138" s="21"/>
      <c r="AI138" s="21"/>
      <c r="AJ138" s="21"/>
      <c r="AK138" s="21"/>
      <c r="AL138" s="79"/>
      <c r="AM138" s="20"/>
      <c r="AN138" s="21"/>
      <c r="AO138" s="21"/>
      <c r="AP138" s="21"/>
      <c r="AQ138" s="21"/>
      <c r="AR138" s="21"/>
      <c r="AS138" s="21"/>
      <c r="AT138" s="21"/>
      <c r="AU138" s="21"/>
      <c r="AV138" s="21"/>
      <c r="AW138" s="21"/>
      <c r="AX138" s="21"/>
      <c r="AY138" s="21"/>
      <c r="AZ138" s="21"/>
      <c r="BA138" s="21"/>
      <c r="BB138" s="21"/>
      <c r="BC138" s="21"/>
      <c r="BD138" s="21"/>
      <c r="BE138" s="79"/>
      <c r="BF138" s="20"/>
      <c r="BG138" s="21"/>
      <c r="BH138" s="21"/>
      <c r="BI138" s="21"/>
      <c r="BJ138" s="21"/>
      <c r="BK138" s="21"/>
      <c r="BL138" s="21"/>
      <c r="BM138" s="21"/>
      <c r="BN138" s="21"/>
      <c r="BO138" s="21"/>
      <c r="BP138" s="21"/>
      <c r="BQ138" s="21"/>
      <c r="BR138" s="21"/>
      <c r="BS138" s="21"/>
      <c r="BT138" s="21"/>
      <c r="BU138" s="21"/>
      <c r="BV138" s="21"/>
      <c r="BW138" s="21"/>
      <c r="BX138" s="79"/>
      <c r="BY138" s="21"/>
      <c r="BZ138" s="21"/>
      <c r="CA138" s="21"/>
      <c r="CB138" s="21"/>
      <c r="CC138" s="21"/>
      <c r="CD138" s="21"/>
      <c r="CE138" s="21"/>
      <c r="CF138" s="21"/>
      <c r="CG138" s="21"/>
      <c r="CH138" s="21"/>
      <c r="CI138" s="21"/>
      <c r="CJ138" s="21"/>
      <c r="CK138" s="21"/>
      <c r="CL138" s="21"/>
      <c r="CM138" s="21"/>
      <c r="CN138" s="21"/>
      <c r="CO138" s="21"/>
      <c r="CP138" s="21"/>
      <c r="CQ138" s="79"/>
    </row>
    <row r="139" spans="1:95" ht="12.75" customHeight="1">
      <c r="A139" s="20"/>
      <c r="B139" s="21"/>
      <c r="C139" s="21"/>
      <c r="D139" s="21"/>
      <c r="E139" s="21"/>
      <c r="F139" s="21"/>
      <c r="G139" s="21"/>
      <c r="H139" s="21"/>
      <c r="I139" s="21"/>
      <c r="J139" s="21"/>
      <c r="K139" s="21"/>
      <c r="L139" s="21"/>
      <c r="M139" s="21"/>
      <c r="N139" s="21"/>
      <c r="O139" s="21"/>
      <c r="P139" s="21"/>
      <c r="Q139" s="21"/>
      <c r="R139" s="21"/>
      <c r="S139" s="79"/>
      <c r="T139" s="20"/>
      <c r="U139" s="21"/>
      <c r="V139" s="21"/>
      <c r="W139" s="21"/>
      <c r="X139" s="21"/>
      <c r="Y139" s="21"/>
      <c r="Z139" s="21"/>
      <c r="AA139" s="21"/>
      <c r="AB139" s="21"/>
      <c r="AC139" s="21"/>
      <c r="AD139" s="21"/>
      <c r="AE139" s="21"/>
      <c r="AF139" s="21"/>
      <c r="AG139" s="21"/>
      <c r="AH139" s="21"/>
      <c r="AI139" s="21"/>
      <c r="AJ139" s="21"/>
      <c r="AK139" s="21"/>
      <c r="AL139" s="79"/>
      <c r="AM139" s="20"/>
      <c r="AN139" s="21"/>
      <c r="AO139" s="21"/>
      <c r="AP139" s="21"/>
      <c r="AQ139" s="21"/>
      <c r="AR139" s="21"/>
      <c r="AS139" s="21"/>
      <c r="AT139" s="21"/>
      <c r="AU139" s="21"/>
      <c r="AV139" s="21"/>
      <c r="AW139" s="21"/>
      <c r="AX139" s="21"/>
      <c r="AY139" s="21"/>
      <c r="AZ139" s="21"/>
      <c r="BA139" s="21"/>
      <c r="BB139" s="21"/>
      <c r="BC139" s="21"/>
      <c r="BD139" s="21"/>
      <c r="BE139" s="79"/>
      <c r="BF139" s="20"/>
      <c r="BG139" s="21"/>
      <c r="BH139" s="21"/>
      <c r="BI139" s="21"/>
      <c r="BJ139" s="21"/>
      <c r="BK139" s="21"/>
      <c r="BL139" s="21"/>
      <c r="BM139" s="21"/>
      <c r="BN139" s="21"/>
      <c r="BO139" s="21"/>
      <c r="BP139" s="21"/>
      <c r="BQ139" s="21"/>
      <c r="BR139" s="21"/>
      <c r="BS139" s="21"/>
      <c r="BT139" s="21"/>
      <c r="BU139" s="21"/>
      <c r="BV139" s="21"/>
      <c r="BW139" s="21"/>
      <c r="BX139" s="79"/>
      <c r="BY139" s="21"/>
      <c r="BZ139" s="21"/>
      <c r="CA139" s="21"/>
      <c r="CB139" s="21"/>
      <c r="CC139" s="21"/>
      <c r="CD139" s="21"/>
      <c r="CE139" s="21"/>
      <c r="CF139" s="21"/>
      <c r="CG139" s="21"/>
      <c r="CH139" s="21"/>
      <c r="CI139" s="21"/>
      <c r="CJ139" s="21"/>
      <c r="CK139" s="21"/>
      <c r="CL139" s="21"/>
      <c r="CM139" s="21"/>
      <c r="CN139" s="21"/>
      <c r="CO139" s="21"/>
      <c r="CP139" s="21"/>
      <c r="CQ139" s="79"/>
    </row>
    <row r="140" spans="1:95" ht="12.75" customHeight="1">
      <c r="A140" s="20"/>
      <c r="B140" s="21"/>
      <c r="C140" s="21"/>
      <c r="D140" s="21"/>
      <c r="E140" s="21"/>
      <c r="F140" s="21"/>
      <c r="G140" s="21"/>
      <c r="H140" s="21"/>
      <c r="I140" s="21"/>
      <c r="J140" s="21"/>
      <c r="K140" s="21"/>
      <c r="L140" s="21"/>
      <c r="M140" s="21"/>
      <c r="N140" s="21"/>
      <c r="O140" s="21"/>
      <c r="P140" s="21"/>
      <c r="Q140" s="21"/>
      <c r="R140" s="21"/>
      <c r="S140" s="79"/>
      <c r="T140" s="20"/>
      <c r="U140" s="21"/>
      <c r="V140" s="21"/>
      <c r="W140" s="21"/>
      <c r="X140" s="21"/>
      <c r="Y140" s="21"/>
      <c r="Z140" s="21"/>
      <c r="AA140" s="21"/>
      <c r="AB140" s="21"/>
      <c r="AC140" s="21"/>
      <c r="AD140" s="21"/>
      <c r="AE140" s="21"/>
      <c r="AF140" s="21"/>
      <c r="AG140" s="21"/>
      <c r="AH140" s="21"/>
      <c r="AI140" s="21"/>
      <c r="AJ140" s="21"/>
      <c r="AK140" s="21"/>
      <c r="AL140" s="79"/>
      <c r="AM140" s="20"/>
      <c r="AN140" s="21"/>
      <c r="AO140" s="21"/>
      <c r="AP140" s="21"/>
      <c r="AQ140" s="21"/>
      <c r="AR140" s="21"/>
      <c r="AS140" s="21"/>
      <c r="AT140" s="21"/>
      <c r="AU140" s="21"/>
      <c r="AV140" s="21"/>
      <c r="AW140" s="21"/>
      <c r="AX140" s="21"/>
      <c r="AY140" s="21"/>
      <c r="AZ140" s="21"/>
      <c r="BA140" s="21"/>
      <c r="BB140" s="21"/>
      <c r="BC140" s="21"/>
      <c r="BD140" s="21"/>
      <c r="BE140" s="79"/>
      <c r="BF140" s="20"/>
      <c r="BG140" s="21"/>
      <c r="BH140" s="21"/>
      <c r="BI140" s="21"/>
      <c r="BJ140" s="21"/>
      <c r="BK140" s="21"/>
      <c r="BL140" s="21"/>
      <c r="BM140" s="21"/>
      <c r="BN140" s="21"/>
      <c r="BO140" s="21"/>
      <c r="BP140" s="21"/>
      <c r="BQ140" s="21"/>
      <c r="BR140" s="21"/>
      <c r="BS140" s="21"/>
      <c r="BT140" s="21"/>
      <c r="BU140" s="21"/>
      <c r="BV140" s="21"/>
      <c r="BW140" s="21"/>
      <c r="BX140" s="79"/>
      <c r="BY140" s="21"/>
      <c r="BZ140" s="21"/>
      <c r="CA140" s="21"/>
      <c r="CB140" s="21"/>
      <c r="CC140" s="21"/>
      <c r="CD140" s="21"/>
      <c r="CE140" s="21"/>
      <c r="CF140" s="21"/>
      <c r="CG140" s="21"/>
      <c r="CH140" s="21"/>
      <c r="CI140" s="21"/>
      <c r="CJ140" s="21"/>
      <c r="CK140" s="21"/>
      <c r="CL140" s="21"/>
      <c r="CM140" s="21"/>
      <c r="CN140" s="21"/>
      <c r="CO140" s="21"/>
      <c r="CP140" s="21"/>
      <c r="CQ140" s="79"/>
    </row>
    <row r="141" spans="1:95" ht="12.75" customHeight="1">
      <c r="A141" s="20"/>
      <c r="B141" s="21"/>
      <c r="C141" s="21"/>
      <c r="D141" s="21"/>
      <c r="E141" s="21"/>
      <c r="F141" s="21"/>
      <c r="G141" s="21"/>
      <c r="H141" s="21"/>
      <c r="I141" s="21"/>
      <c r="J141" s="21"/>
      <c r="K141" s="21"/>
      <c r="L141" s="21"/>
      <c r="M141" s="21"/>
      <c r="N141" s="21"/>
      <c r="O141" s="21"/>
      <c r="P141" s="21"/>
      <c r="Q141" s="21"/>
      <c r="R141" s="21"/>
      <c r="S141" s="79"/>
      <c r="T141" s="20"/>
      <c r="U141" s="21"/>
      <c r="V141" s="21"/>
      <c r="W141" s="21"/>
      <c r="X141" s="21"/>
      <c r="Y141" s="21"/>
      <c r="Z141" s="21"/>
      <c r="AA141" s="21"/>
      <c r="AB141" s="21"/>
      <c r="AC141" s="21"/>
      <c r="AD141" s="21"/>
      <c r="AE141" s="21"/>
      <c r="AF141" s="21"/>
      <c r="AG141" s="21"/>
      <c r="AH141" s="21"/>
      <c r="AI141" s="21"/>
      <c r="AJ141" s="21"/>
      <c r="AK141" s="21"/>
      <c r="AL141" s="79"/>
      <c r="AM141" s="20"/>
      <c r="AN141" s="21"/>
      <c r="AO141" s="21"/>
      <c r="AP141" s="21"/>
      <c r="AQ141" s="21"/>
      <c r="AR141" s="21"/>
      <c r="AS141" s="21"/>
      <c r="AT141" s="21"/>
      <c r="AU141" s="21"/>
      <c r="AV141" s="21"/>
      <c r="AW141" s="21"/>
      <c r="AX141" s="21"/>
      <c r="AY141" s="21"/>
      <c r="AZ141" s="21"/>
      <c r="BA141" s="21"/>
      <c r="BB141" s="21"/>
      <c r="BC141" s="21"/>
      <c r="BD141" s="21"/>
      <c r="BE141" s="79"/>
      <c r="BF141" s="20"/>
      <c r="BG141" s="21"/>
      <c r="BH141" s="21"/>
      <c r="BI141" s="21"/>
      <c r="BJ141" s="21"/>
      <c r="BK141" s="21"/>
      <c r="BL141" s="21"/>
      <c r="BM141" s="21"/>
      <c r="BN141" s="21"/>
      <c r="BO141" s="21"/>
      <c r="BP141" s="21"/>
      <c r="BQ141" s="21"/>
      <c r="BR141" s="21"/>
      <c r="BS141" s="21"/>
      <c r="BT141" s="21"/>
      <c r="BU141" s="21"/>
      <c r="BV141" s="21"/>
      <c r="BW141" s="21"/>
      <c r="BX141" s="79"/>
      <c r="BY141" s="21"/>
      <c r="BZ141" s="21"/>
      <c r="CA141" s="21"/>
      <c r="CB141" s="21"/>
      <c r="CC141" s="21"/>
      <c r="CD141" s="21"/>
      <c r="CE141" s="21"/>
      <c r="CF141" s="21"/>
      <c r="CG141" s="21"/>
      <c r="CH141" s="21"/>
      <c r="CI141" s="21"/>
      <c r="CJ141" s="21"/>
      <c r="CK141" s="21"/>
      <c r="CL141" s="21"/>
      <c r="CM141" s="21"/>
      <c r="CN141" s="21"/>
      <c r="CO141" s="21"/>
      <c r="CP141" s="21"/>
      <c r="CQ141" s="79"/>
    </row>
    <row r="142" spans="1:95" ht="12.75" customHeight="1">
      <c r="A142" s="20"/>
      <c r="B142" s="21"/>
      <c r="C142" s="21"/>
      <c r="D142" s="21"/>
      <c r="E142" s="21"/>
      <c r="F142" s="21"/>
      <c r="G142" s="21"/>
      <c r="H142" s="21"/>
      <c r="I142" s="21"/>
      <c r="J142" s="21"/>
      <c r="K142" s="21"/>
      <c r="L142" s="21"/>
      <c r="M142" s="21"/>
      <c r="N142" s="21"/>
      <c r="O142" s="21"/>
      <c r="P142" s="21"/>
      <c r="Q142" s="21"/>
      <c r="R142" s="21"/>
      <c r="S142" s="79"/>
      <c r="T142" s="20"/>
      <c r="U142" s="21"/>
      <c r="V142" s="21"/>
      <c r="W142" s="21"/>
      <c r="X142" s="21"/>
      <c r="Y142" s="21"/>
      <c r="Z142" s="21"/>
      <c r="AA142" s="21"/>
      <c r="AB142" s="21"/>
      <c r="AC142" s="21"/>
      <c r="AD142" s="21"/>
      <c r="AE142" s="21"/>
      <c r="AF142" s="21"/>
      <c r="AG142" s="21"/>
      <c r="AH142" s="21"/>
      <c r="AI142" s="21"/>
      <c r="AJ142" s="21"/>
      <c r="AK142" s="21"/>
      <c r="AL142" s="79"/>
      <c r="AM142" s="20"/>
      <c r="AN142" s="21"/>
      <c r="AO142" s="21"/>
      <c r="AP142" s="21"/>
      <c r="AQ142" s="21"/>
      <c r="AR142" s="21"/>
      <c r="AS142" s="21"/>
      <c r="AT142" s="21"/>
      <c r="AU142" s="21"/>
      <c r="AV142" s="21"/>
      <c r="AW142" s="21"/>
      <c r="AX142" s="21"/>
      <c r="AY142" s="21"/>
      <c r="AZ142" s="21"/>
      <c r="BA142" s="21"/>
      <c r="BB142" s="21"/>
      <c r="BC142" s="21"/>
      <c r="BD142" s="21"/>
      <c r="BE142" s="79"/>
      <c r="BF142" s="20"/>
      <c r="BG142" s="21"/>
      <c r="BH142" s="21"/>
      <c r="BI142" s="21"/>
      <c r="BJ142" s="21"/>
      <c r="BK142" s="21"/>
      <c r="BL142" s="21"/>
      <c r="BM142" s="21"/>
      <c r="BN142" s="21"/>
      <c r="BO142" s="21"/>
      <c r="BP142" s="21"/>
      <c r="BQ142" s="21"/>
      <c r="BR142" s="21"/>
      <c r="BS142" s="21"/>
      <c r="BT142" s="21"/>
      <c r="BU142" s="21"/>
      <c r="BV142" s="21"/>
      <c r="BW142" s="21"/>
      <c r="BX142" s="79"/>
      <c r="BY142" s="21"/>
      <c r="BZ142" s="21"/>
      <c r="CA142" s="21"/>
      <c r="CB142" s="21"/>
      <c r="CC142" s="21"/>
      <c r="CD142" s="21"/>
      <c r="CE142" s="21"/>
      <c r="CF142" s="21"/>
      <c r="CG142" s="21"/>
      <c r="CH142" s="21"/>
      <c r="CI142" s="21"/>
      <c r="CJ142" s="21"/>
      <c r="CK142" s="21"/>
      <c r="CL142" s="21"/>
      <c r="CM142" s="21"/>
      <c r="CN142" s="21"/>
      <c r="CO142" s="21"/>
      <c r="CP142" s="21"/>
      <c r="CQ142" s="79"/>
    </row>
    <row r="143" spans="1:95" ht="12.75" customHeight="1">
      <c r="A143" s="20"/>
      <c r="B143" s="21"/>
      <c r="C143" s="21"/>
      <c r="D143" s="21"/>
      <c r="E143" s="21"/>
      <c r="F143" s="21"/>
      <c r="G143" s="21"/>
      <c r="H143" s="21"/>
      <c r="I143" s="21"/>
      <c r="J143" s="21"/>
      <c r="K143" s="21"/>
      <c r="L143" s="21"/>
      <c r="M143" s="21"/>
      <c r="N143" s="21"/>
      <c r="O143" s="21"/>
      <c r="P143" s="21"/>
      <c r="Q143" s="21"/>
      <c r="R143" s="21"/>
      <c r="S143" s="79"/>
      <c r="T143" s="20"/>
      <c r="U143" s="21"/>
      <c r="V143" s="21"/>
      <c r="W143" s="21"/>
      <c r="X143" s="21"/>
      <c r="Y143" s="21"/>
      <c r="Z143" s="21"/>
      <c r="AA143" s="21"/>
      <c r="AB143" s="21"/>
      <c r="AC143" s="21"/>
      <c r="AD143" s="21"/>
      <c r="AE143" s="21"/>
      <c r="AF143" s="21"/>
      <c r="AG143" s="21"/>
      <c r="AH143" s="21"/>
      <c r="AI143" s="21"/>
      <c r="AJ143" s="21"/>
      <c r="AK143" s="21"/>
      <c r="AL143" s="79"/>
      <c r="AM143" s="20"/>
      <c r="AN143" s="21"/>
      <c r="AO143" s="21"/>
      <c r="AP143" s="21"/>
      <c r="AQ143" s="21"/>
      <c r="AR143" s="21"/>
      <c r="AS143" s="21"/>
      <c r="AT143" s="21"/>
      <c r="AU143" s="21"/>
      <c r="AV143" s="21"/>
      <c r="AW143" s="21"/>
      <c r="AX143" s="21"/>
      <c r="AY143" s="21"/>
      <c r="AZ143" s="21"/>
      <c r="BA143" s="21"/>
      <c r="BB143" s="21"/>
      <c r="BC143" s="21"/>
      <c r="BD143" s="21"/>
      <c r="BE143" s="79"/>
      <c r="BF143" s="20"/>
      <c r="BG143" s="21"/>
      <c r="BH143" s="21"/>
      <c r="BI143" s="21"/>
      <c r="BJ143" s="21"/>
      <c r="BK143" s="21"/>
      <c r="BL143" s="21"/>
      <c r="BM143" s="21"/>
      <c r="BN143" s="21"/>
      <c r="BO143" s="21"/>
      <c r="BP143" s="21"/>
      <c r="BQ143" s="21"/>
      <c r="BR143" s="21"/>
      <c r="BS143" s="21"/>
      <c r="BT143" s="21"/>
      <c r="BU143" s="21"/>
      <c r="BV143" s="21"/>
      <c r="BW143" s="21"/>
      <c r="BX143" s="79"/>
      <c r="BY143" s="21"/>
      <c r="BZ143" s="21"/>
      <c r="CA143" s="21"/>
      <c r="CB143" s="21"/>
      <c r="CC143" s="21"/>
      <c r="CD143" s="21"/>
      <c r="CE143" s="21"/>
      <c r="CF143" s="21"/>
      <c r="CG143" s="21"/>
      <c r="CH143" s="21"/>
      <c r="CI143" s="21"/>
      <c r="CJ143" s="21"/>
      <c r="CK143" s="21"/>
      <c r="CL143" s="21"/>
      <c r="CM143" s="21"/>
      <c r="CN143" s="21"/>
      <c r="CO143" s="21"/>
      <c r="CP143" s="21"/>
      <c r="CQ143" s="79"/>
    </row>
    <row r="144" spans="1:95" ht="12.75" customHeight="1">
      <c r="A144" s="20"/>
      <c r="B144" s="21"/>
      <c r="C144" s="21"/>
      <c r="D144" s="21"/>
      <c r="E144" s="21"/>
      <c r="F144" s="21"/>
      <c r="G144" s="21"/>
      <c r="H144" s="21"/>
      <c r="I144" s="21"/>
      <c r="J144" s="21"/>
      <c r="K144" s="21"/>
      <c r="L144" s="21"/>
      <c r="M144" s="21"/>
      <c r="N144" s="21"/>
      <c r="O144" s="21"/>
      <c r="P144" s="21"/>
      <c r="Q144" s="21"/>
      <c r="R144" s="21"/>
      <c r="S144" s="79"/>
      <c r="T144" s="20"/>
      <c r="U144" s="21"/>
      <c r="V144" s="21"/>
      <c r="W144" s="21"/>
      <c r="X144" s="21"/>
      <c r="Y144" s="21"/>
      <c r="Z144" s="21"/>
      <c r="AA144" s="21"/>
      <c r="AB144" s="21"/>
      <c r="AC144" s="21"/>
      <c r="AD144" s="21"/>
      <c r="AE144" s="21"/>
      <c r="AF144" s="21"/>
      <c r="AG144" s="21"/>
      <c r="AH144" s="21"/>
      <c r="AI144" s="21"/>
      <c r="AJ144" s="21"/>
      <c r="AK144" s="21"/>
      <c r="AL144" s="79"/>
      <c r="AM144" s="20"/>
      <c r="AN144" s="21"/>
      <c r="AO144" s="21"/>
      <c r="AP144" s="21"/>
      <c r="AQ144" s="21"/>
      <c r="AR144" s="21"/>
      <c r="AS144" s="21"/>
      <c r="AT144" s="21"/>
      <c r="AU144" s="21"/>
      <c r="AV144" s="21"/>
      <c r="AW144" s="21"/>
      <c r="AX144" s="21"/>
      <c r="AY144" s="21"/>
      <c r="AZ144" s="21"/>
      <c r="BA144" s="21"/>
      <c r="BB144" s="21"/>
      <c r="BC144" s="21"/>
      <c r="BD144" s="21"/>
      <c r="BE144" s="79"/>
      <c r="BF144" s="20"/>
      <c r="BG144" s="21"/>
      <c r="BH144" s="21"/>
      <c r="BI144" s="21"/>
      <c r="BJ144" s="21"/>
      <c r="BK144" s="21"/>
      <c r="BL144" s="21"/>
      <c r="BM144" s="21"/>
      <c r="BN144" s="21"/>
      <c r="BO144" s="21"/>
      <c r="BP144" s="21"/>
      <c r="BQ144" s="21"/>
      <c r="BR144" s="21"/>
      <c r="BS144" s="21"/>
      <c r="BT144" s="21"/>
      <c r="BU144" s="21"/>
      <c r="BV144" s="21"/>
      <c r="BW144" s="21"/>
      <c r="BX144" s="79"/>
      <c r="BY144" s="21"/>
      <c r="BZ144" s="21"/>
      <c r="CA144" s="21"/>
      <c r="CB144" s="21"/>
      <c r="CC144" s="21"/>
      <c r="CD144" s="21"/>
      <c r="CE144" s="21"/>
      <c r="CF144" s="21"/>
      <c r="CG144" s="21"/>
      <c r="CH144" s="21"/>
      <c r="CI144" s="21"/>
      <c r="CJ144" s="21"/>
      <c r="CK144" s="21"/>
      <c r="CL144" s="21"/>
      <c r="CM144" s="21"/>
      <c r="CN144" s="21"/>
      <c r="CO144" s="21"/>
      <c r="CP144" s="21"/>
      <c r="CQ144" s="79"/>
    </row>
    <row r="145" spans="1:95" ht="12.75" customHeight="1">
      <c r="A145" s="20"/>
      <c r="B145" s="21"/>
      <c r="C145" s="21"/>
      <c r="D145" s="21"/>
      <c r="E145" s="21"/>
      <c r="F145" s="21"/>
      <c r="G145" s="21"/>
      <c r="H145" s="21"/>
      <c r="I145" s="21"/>
      <c r="J145" s="21"/>
      <c r="K145" s="21"/>
      <c r="L145" s="21"/>
      <c r="M145" s="21"/>
      <c r="N145" s="21"/>
      <c r="O145" s="21"/>
      <c r="P145" s="21"/>
      <c r="Q145" s="21"/>
      <c r="R145" s="21"/>
      <c r="S145" s="79"/>
      <c r="T145" s="20"/>
      <c r="U145" s="21"/>
      <c r="V145" s="21"/>
      <c r="W145" s="21"/>
      <c r="X145" s="21"/>
      <c r="Y145" s="21"/>
      <c r="Z145" s="21"/>
      <c r="AA145" s="21"/>
      <c r="AB145" s="21"/>
      <c r="AC145" s="21"/>
      <c r="AD145" s="21"/>
      <c r="AE145" s="21"/>
      <c r="AF145" s="21"/>
      <c r="AG145" s="21"/>
      <c r="AH145" s="21"/>
      <c r="AI145" s="21"/>
      <c r="AJ145" s="21"/>
      <c r="AK145" s="21"/>
      <c r="AL145" s="79"/>
      <c r="AM145" s="20"/>
      <c r="AN145" s="21"/>
      <c r="AO145" s="21"/>
      <c r="AP145" s="21"/>
      <c r="AQ145" s="21"/>
      <c r="AR145" s="21"/>
      <c r="AS145" s="21"/>
      <c r="AT145" s="21"/>
      <c r="AU145" s="21"/>
      <c r="AV145" s="21"/>
      <c r="AW145" s="21"/>
      <c r="AX145" s="21"/>
      <c r="AY145" s="21"/>
      <c r="AZ145" s="21"/>
      <c r="BA145" s="21"/>
      <c r="BB145" s="21"/>
      <c r="BC145" s="21"/>
      <c r="BD145" s="21"/>
      <c r="BE145" s="79"/>
      <c r="BF145" s="20"/>
      <c r="BG145" s="21"/>
      <c r="BH145" s="21"/>
      <c r="BI145" s="21"/>
      <c r="BJ145" s="21"/>
      <c r="BK145" s="21"/>
      <c r="BL145" s="21"/>
      <c r="BM145" s="21"/>
      <c r="BN145" s="21"/>
      <c r="BO145" s="21"/>
      <c r="BP145" s="21"/>
      <c r="BQ145" s="21"/>
      <c r="BR145" s="21"/>
      <c r="BS145" s="21"/>
      <c r="BT145" s="21"/>
      <c r="BU145" s="21"/>
      <c r="BV145" s="21"/>
      <c r="BW145" s="21"/>
      <c r="BX145" s="79"/>
      <c r="BY145" s="21"/>
      <c r="BZ145" s="21"/>
      <c r="CA145" s="21"/>
      <c r="CB145" s="21"/>
      <c r="CC145" s="21"/>
      <c r="CD145" s="21"/>
      <c r="CE145" s="21"/>
      <c r="CF145" s="21"/>
      <c r="CG145" s="21"/>
      <c r="CH145" s="21"/>
      <c r="CI145" s="21"/>
      <c r="CJ145" s="21"/>
      <c r="CK145" s="21"/>
      <c r="CL145" s="21"/>
      <c r="CM145" s="21"/>
      <c r="CN145" s="21"/>
      <c r="CO145" s="21"/>
      <c r="CP145" s="21"/>
      <c r="CQ145" s="79"/>
    </row>
    <row r="146" spans="1:95" ht="12.75" customHeight="1">
      <c r="A146" s="20"/>
      <c r="B146" s="21"/>
      <c r="C146" s="21"/>
      <c r="D146" s="21"/>
      <c r="E146" s="21"/>
      <c r="F146" s="21"/>
      <c r="G146" s="21"/>
      <c r="H146" s="21"/>
      <c r="I146" s="21"/>
      <c r="J146" s="21"/>
      <c r="K146" s="21"/>
      <c r="L146" s="21"/>
      <c r="M146" s="21"/>
      <c r="N146" s="21"/>
      <c r="O146" s="21"/>
      <c r="P146" s="21"/>
      <c r="Q146" s="21"/>
      <c r="R146" s="21"/>
      <c r="S146" s="79"/>
      <c r="T146" s="20"/>
      <c r="U146" s="21"/>
      <c r="V146" s="21"/>
      <c r="W146" s="21"/>
      <c r="X146" s="21"/>
      <c r="Y146" s="21"/>
      <c r="Z146" s="21"/>
      <c r="AA146" s="21"/>
      <c r="AB146" s="21"/>
      <c r="AC146" s="21"/>
      <c r="AD146" s="21"/>
      <c r="AE146" s="21"/>
      <c r="AF146" s="21"/>
      <c r="AG146" s="21"/>
      <c r="AH146" s="21"/>
      <c r="AI146" s="21"/>
      <c r="AJ146" s="21"/>
      <c r="AK146" s="21"/>
      <c r="AL146" s="79"/>
      <c r="AM146" s="20"/>
      <c r="AN146" s="21"/>
      <c r="AO146" s="21"/>
      <c r="AP146" s="21"/>
      <c r="AQ146" s="21"/>
      <c r="AR146" s="21"/>
      <c r="AS146" s="21"/>
      <c r="AT146" s="21"/>
      <c r="AU146" s="21"/>
      <c r="AV146" s="21"/>
      <c r="AW146" s="21"/>
      <c r="AX146" s="21"/>
      <c r="AY146" s="21"/>
      <c r="AZ146" s="21"/>
      <c r="BA146" s="21"/>
      <c r="BB146" s="21"/>
      <c r="BC146" s="21"/>
      <c r="BD146" s="21"/>
      <c r="BE146" s="79"/>
      <c r="BF146" s="20"/>
      <c r="BG146" s="21"/>
      <c r="BH146" s="21"/>
      <c r="BI146" s="21"/>
      <c r="BJ146" s="21"/>
      <c r="BK146" s="21"/>
      <c r="BL146" s="21"/>
      <c r="BM146" s="21"/>
      <c r="BN146" s="21"/>
      <c r="BO146" s="21"/>
      <c r="BP146" s="21"/>
      <c r="BQ146" s="21"/>
      <c r="BR146" s="21"/>
      <c r="BS146" s="21"/>
      <c r="BT146" s="21"/>
      <c r="BU146" s="21"/>
      <c r="BV146" s="21"/>
      <c r="BW146" s="21"/>
      <c r="BX146" s="79"/>
      <c r="BY146" s="21"/>
      <c r="BZ146" s="21"/>
      <c r="CA146" s="21"/>
      <c r="CB146" s="21"/>
      <c r="CC146" s="21"/>
      <c r="CD146" s="21"/>
      <c r="CE146" s="21"/>
      <c r="CF146" s="21"/>
      <c r="CG146" s="21"/>
      <c r="CH146" s="21"/>
      <c r="CI146" s="21"/>
      <c r="CJ146" s="21"/>
      <c r="CK146" s="21"/>
      <c r="CL146" s="21"/>
      <c r="CM146" s="21"/>
      <c r="CN146" s="21"/>
      <c r="CO146" s="21"/>
      <c r="CP146" s="21"/>
      <c r="CQ146" s="79"/>
    </row>
    <row r="147" spans="1:95" ht="12.75" customHeight="1">
      <c r="A147" s="20"/>
      <c r="B147" s="21"/>
      <c r="C147" s="21"/>
      <c r="D147" s="21"/>
      <c r="E147" s="21"/>
      <c r="F147" s="21"/>
      <c r="G147" s="21"/>
      <c r="H147" s="21"/>
      <c r="I147" s="21"/>
      <c r="J147" s="21"/>
      <c r="K147" s="21"/>
      <c r="L147" s="21"/>
      <c r="M147" s="21"/>
      <c r="N147" s="21"/>
      <c r="O147" s="21"/>
      <c r="P147" s="21"/>
      <c r="Q147" s="21"/>
      <c r="R147" s="21"/>
      <c r="S147" s="79"/>
      <c r="T147" s="20"/>
      <c r="U147" s="21"/>
      <c r="V147" s="21"/>
      <c r="W147" s="21"/>
      <c r="X147" s="21"/>
      <c r="Y147" s="21"/>
      <c r="Z147" s="21"/>
      <c r="AA147" s="21"/>
      <c r="AB147" s="21"/>
      <c r="AC147" s="21"/>
      <c r="AD147" s="21"/>
      <c r="AE147" s="21"/>
      <c r="AF147" s="21"/>
      <c r="AG147" s="21"/>
      <c r="AH147" s="21"/>
      <c r="AI147" s="21"/>
      <c r="AJ147" s="21"/>
      <c r="AK147" s="21"/>
      <c r="AL147" s="79"/>
      <c r="AM147" s="20"/>
      <c r="AN147" s="21"/>
      <c r="AO147" s="21"/>
      <c r="AP147" s="21"/>
      <c r="AQ147" s="21"/>
      <c r="AR147" s="21"/>
      <c r="AS147" s="21"/>
      <c r="AT147" s="21"/>
      <c r="AU147" s="21"/>
      <c r="AV147" s="21"/>
      <c r="AW147" s="21"/>
      <c r="AX147" s="21"/>
      <c r="AY147" s="21"/>
      <c r="AZ147" s="21"/>
      <c r="BA147" s="21"/>
      <c r="BB147" s="21"/>
      <c r="BC147" s="21"/>
      <c r="BD147" s="21"/>
      <c r="BE147" s="79"/>
      <c r="BF147" s="20"/>
      <c r="BG147" s="21"/>
      <c r="BH147" s="21"/>
      <c r="BI147" s="21"/>
      <c r="BJ147" s="21"/>
      <c r="BK147" s="21"/>
      <c r="BL147" s="21"/>
      <c r="BM147" s="21"/>
      <c r="BN147" s="21"/>
      <c r="BO147" s="21"/>
      <c r="BP147" s="21"/>
      <c r="BQ147" s="21"/>
      <c r="BR147" s="21"/>
      <c r="BS147" s="21"/>
      <c r="BT147" s="21"/>
      <c r="BU147" s="21"/>
      <c r="BV147" s="21"/>
      <c r="BW147" s="21"/>
      <c r="BX147" s="79"/>
      <c r="BY147" s="21"/>
      <c r="BZ147" s="21"/>
      <c r="CA147" s="21"/>
      <c r="CB147" s="21"/>
      <c r="CC147" s="21"/>
      <c r="CD147" s="21"/>
      <c r="CE147" s="21"/>
      <c r="CF147" s="21"/>
      <c r="CG147" s="21"/>
      <c r="CH147" s="21"/>
      <c r="CI147" s="21"/>
      <c r="CJ147" s="21"/>
      <c r="CK147" s="21"/>
      <c r="CL147" s="21"/>
      <c r="CM147" s="21"/>
      <c r="CN147" s="21"/>
      <c r="CO147" s="21"/>
      <c r="CP147" s="21"/>
      <c r="CQ147" s="79"/>
    </row>
    <row r="148" spans="1:95" ht="12.75" customHeight="1">
      <c r="A148" s="20"/>
      <c r="B148" s="21"/>
      <c r="C148" s="21"/>
      <c r="D148" s="21"/>
      <c r="E148" s="21"/>
      <c r="F148" s="21"/>
      <c r="G148" s="21"/>
      <c r="H148" s="21"/>
      <c r="I148" s="21"/>
      <c r="J148" s="21"/>
      <c r="K148" s="21"/>
      <c r="L148" s="21"/>
      <c r="M148" s="21"/>
      <c r="N148" s="21"/>
      <c r="O148" s="21"/>
      <c r="P148" s="21"/>
      <c r="Q148" s="21"/>
      <c r="R148" s="21"/>
      <c r="S148" s="79"/>
      <c r="T148" s="20"/>
      <c r="U148" s="21"/>
      <c r="V148" s="21"/>
      <c r="W148" s="21"/>
      <c r="X148" s="21"/>
      <c r="Y148" s="21"/>
      <c r="Z148" s="21"/>
      <c r="AA148" s="21"/>
      <c r="AB148" s="21"/>
      <c r="AC148" s="21"/>
      <c r="AD148" s="21"/>
      <c r="AE148" s="21"/>
      <c r="AF148" s="21"/>
      <c r="AG148" s="21"/>
      <c r="AH148" s="21"/>
      <c r="AI148" s="21"/>
      <c r="AJ148" s="21"/>
      <c r="AK148" s="21"/>
      <c r="AL148" s="79"/>
      <c r="AM148" s="20"/>
      <c r="AN148" s="21"/>
      <c r="AO148" s="21"/>
      <c r="AP148" s="21"/>
      <c r="AQ148" s="21"/>
      <c r="AR148" s="21"/>
      <c r="AS148" s="21"/>
      <c r="AT148" s="21"/>
      <c r="AU148" s="21"/>
      <c r="AV148" s="21"/>
      <c r="AW148" s="21"/>
      <c r="AX148" s="21"/>
      <c r="AY148" s="21"/>
      <c r="AZ148" s="21"/>
      <c r="BA148" s="21"/>
      <c r="BB148" s="21"/>
      <c r="BC148" s="21"/>
      <c r="BD148" s="21"/>
      <c r="BE148" s="79"/>
      <c r="BF148" s="20"/>
      <c r="BG148" s="21"/>
      <c r="BH148" s="21"/>
      <c r="BI148" s="21"/>
      <c r="BJ148" s="21"/>
      <c r="BK148" s="21"/>
      <c r="BL148" s="21"/>
      <c r="BM148" s="21"/>
      <c r="BN148" s="21"/>
      <c r="BO148" s="21"/>
      <c r="BP148" s="21"/>
      <c r="BQ148" s="21"/>
      <c r="BR148" s="21"/>
      <c r="BS148" s="21"/>
      <c r="BT148" s="21"/>
      <c r="BU148" s="21"/>
      <c r="BV148" s="21"/>
      <c r="BW148" s="21"/>
      <c r="BX148" s="79"/>
      <c r="BY148" s="21"/>
      <c r="BZ148" s="21"/>
      <c r="CA148" s="21"/>
      <c r="CB148" s="21"/>
      <c r="CC148" s="21"/>
      <c r="CD148" s="21"/>
      <c r="CE148" s="21"/>
      <c r="CF148" s="21"/>
      <c r="CG148" s="21"/>
      <c r="CH148" s="21"/>
      <c r="CI148" s="21"/>
      <c r="CJ148" s="21"/>
      <c r="CK148" s="21"/>
      <c r="CL148" s="21"/>
      <c r="CM148" s="21"/>
      <c r="CN148" s="21"/>
      <c r="CO148" s="21"/>
      <c r="CP148" s="21"/>
      <c r="CQ148" s="79"/>
    </row>
    <row r="149" spans="1:95" ht="12.75" customHeight="1">
      <c r="A149" s="20"/>
      <c r="B149" s="21"/>
      <c r="C149" s="21"/>
      <c r="D149" s="21"/>
      <c r="E149" s="21"/>
      <c r="F149" s="21"/>
      <c r="G149" s="21"/>
      <c r="H149" s="21"/>
      <c r="I149" s="21"/>
      <c r="J149" s="21"/>
      <c r="K149" s="21"/>
      <c r="L149" s="21"/>
      <c r="M149" s="21"/>
      <c r="N149" s="21"/>
      <c r="O149" s="21"/>
      <c r="P149" s="21"/>
      <c r="Q149" s="21"/>
      <c r="R149" s="21"/>
      <c r="S149" s="79"/>
      <c r="T149" s="20"/>
      <c r="U149" s="21"/>
      <c r="V149" s="21"/>
      <c r="W149" s="21"/>
      <c r="X149" s="21"/>
      <c r="Y149" s="21"/>
      <c r="Z149" s="21"/>
      <c r="AA149" s="21"/>
      <c r="AB149" s="21"/>
      <c r="AC149" s="21"/>
      <c r="AD149" s="21"/>
      <c r="AE149" s="21"/>
      <c r="AF149" s="21"/>
      <c r="AG149" s="21"/>
      <c r="AH149" s="21"/>
      <c r="AI149" s="21"/>
      <c r="AJ149" s="21"/>
      <c r="AK149" s="21"/>
      <c r="AL149" s="79"/>
      <c r="AM149" s="20"/>
      <c r="AN149" s="21"/>
      <c r="AO149" s="21"/>
      <c r="AP149" s="21"/>
      <c r="AQ149" s="21"/>
      <c r="AR149" s="21"/>
      <c r="AS149" s="21"/>
      <c r="AT149" s="21"/>
      <c r="AU149" s="21"/>
      <c r="AV149" s="21"/>
      <c r="AW149" s="21"/>
      <c r="AX149" s="21"/>
      <c r="AY149" s="21"/>
      <c r="AZ149" s="21"/>
      <c r="BA149" s="21"/>
      <c r="BB149" s="21"/>
      <c r="BC149" s="21"/>
      <c r="BD149" s="21"/>
      <c r="BE149" s="79"/>
      <c r="BF149" s="20"/>
      <c r="BG149" s="21"/>
      <c r="BH149" s="21"/>
      <c r="BI149" s="21"/>
      <c r="BJ149" s="21"/>
      <c r="BK149" s="21"/>
      <c r="BL149" s="21"/>
      <c r="BM149" s="21"/>
      <c r="BN149" s="21"/>
      <c r="BO149" s="21"/>
      <c r="BP149" s="21"/>
      <c r="BQ149" s="21"/>
      <c r="BR149" s="21"/>
      <c r="BS149" s="21"/>
      <c r="BT149" s="21"/>
      <c r="BU149" s="21"/>
      <c r="BV149" s="21"/>
      <c r="BW149" s="21"/>
      <c r="BX149" s="79"/>
      <c r="BY149" s="21"/>
      <c r="BZ149" s="21"/>
      <c r="CA149" s="21"/>
      <c r="CB149" s="21"/>
      <c r="CC149" s="21"/>
      <c r="CD149" s="21"/>
      <c r="CE149" s="21"/>
      <c r="CF149" s="21"/>
      <c r="CG149" s="21"/>
      <c r="CH149" s="21"/>
      <c r="CI149" s="21"/>
      <c r="CJ149" s="21"/>
      <c r="CK149" s="21"/>
      <c r="CL149" s="21"/>
      <c r="CM149" s="21"/>
      <c r="CN149" s="21"/>
      <c r="CO149" s="21"/>
      <c r="CP149" s="21"/>
      <c r="CQ149" s="79"/>
    </row>
    <row r="150" spans="1:95" ht="12.75" customHeight="1">
      <c r="A150" s="20"/>
      <c r="B150" s="21"/>
      <c r="C150" s="21"/>
      <c r="D150" s="21"/>
      <c r="E150" s="21"/>
      <c r="F150" s="21"/>
      <c r="G150" s="21"/>
      <c r="H150" s="21"/>
      <c r="I150" s="21"/>
      <c r="J150" s="21"/>
      <c r="K150" s="21"/>
      <c r="L150" s="21"/>
      <c r="M150" s="21"/>
      <c r="N150" s="21"/>
      <c r="O150" s="21"/>
      <c r="P150" s="21"/>
      <c r="Q150" s="21"/>
      <c r="R150" s="21"/>
      <c r="S150" s="79"/>
      <c r="T150" s="20"/>
      <c r="U150" s="21"/>
      <c r="V150" s="21"/>
      <c r="W150" s="21"/>
      <c r="X150" s="21"/>
      <c r="Y150" s="21"/>
      <c r="Z150" s="21"/>
      <c r="AA150" s="21"/>
      <c r="AB150" s="21"/>
      <c r="AC150" s="21"/>
      <c r="AD150" s="21"/>
      <c r="AE150" s="21"/>
      <c r="AF150" s="21"/>
      <c r="AG150" s="21"/>
      <c r="AH150" s="21"/>
      <c r="AI150" s="21"/>
      <c r="AJ150" s="21"/>
      <c r="AK150" s="21"/>
      <c r="AL150" s="79"/>
      <c r="AM150" s="20"/>
      <c r="AN150" s="21"/>
      <c r="AO150" s="21"/>
      <c r="AP150" s="21"/>
      <c r="AQ150" s="21"/>
      <c r="AR150" s="21"/>
      <c r="AS150" s="21"/>
      <c r="AT150" s="21"/>
      <c r="AU150" s="21"/>
      <c r="AV150" s="21"/>
      <c r="AW150" s="21"/>
      <c r="AX150" s="21"/>
      <c r="AY150" s="21"/>
      <c r="AZ150" s="21"/>
      <c r="BA150" s="21"/>
      <c r="BB150" s="21"/>
      <c r="BC150" s="21"/>
      <c r="BD150" s="21"/>
      <c r="BE150" s="79"/>
      <c r="BF150" s="20"/>
      <c r="BG150" s="21"/>
      <c r="BH150" s="21"/>
      <c r="BI150" s="21"/>
      <c r="BJ150" s="21"/>
      <c r="BK150" s="21"/>
      <c r="BL150" s="21"/>
      <c r="BM150" s="21"/>
      <c r="BN150" s="21"/>
      <c r="BO150" s="21"/>
      <c r="BP150" s="21"/>
      <c r="BQ150" s="21"/>
      <c r="BR150" s="21"/>
      <c r="BS150" s="21"/>
      <c r="BT150" s="21"/>
      <c r="BU150" s="21"/>
      <c r="BV150" s="21"/>
      <c r="BW150" s="21"/>
      <c r="BX150" s="79"/>
      <c r="BY150" s="21"/>
      <c r="BZ150" s="21"/>
      <c r="CA150" s="21"/>
      <c r="CB150" s="21"/>
      <c r="CC150" s="21"/>
      <c r="CD150" s="21"/>
      <c r="CE150" s="21"/>
      <c r="CF150" s="21"/>
      <c r="CG150" s="21"/>
      <c r="CH150" s="21"/>
      <c r="CI150" s="21"/>
      <c r="CJ150" s="21"/>
      <c r="CK150" s="21"/>
      <c r="CL150" s="21"/>
      <c r="CM150" s="21"/>
      <c r="CN150" s="21"/>
      <c r="CO150" s="21"/>
      <c r="CP150" s="21"/>
      <c r="CQ150" s="79"/>
    </row>
    <row r="151" spans="1:95" ht="12.75" customHeight="1">
      <c r="A151" s="20"/>
      <c r="B151" s="21"/>
      <c r="C151" s="21"/>
      <c r="D151" s="21"/>
      <c r="E151" s="21"/>
      <c r="F151" s="21"/>
      <c r="G151" s="21"/>
      <c r="H151" s="21"/>
      <c r="I151" s="21"/>
      <c r="J151" s="21"/>
      <c r="K151" s="21"/>
      <c r="L151" s="21"/>
      <c r="M151" s="21"/>
      <c r="N151" s="21"/>
      <c r="O151" s="21"/>
      <c r="P151" s="21"/>
      <c r="Q151" s="21"/>
      <c r="R151" s="21"/>
      <c r="S151" s="79"/>
      <c r="T151" s="20"/>
      <c r="U151" s="21"/>
      <c r="V151" s="21"/>
      <c r="W151" s="21"/>
      <c r="X151" s="21"/>
      <c r="Y151" s="21"/>
      <c r="Z151" s="21"/>
      <c r="AA151" s="21"/>
      <c r="AB151" s="21"/>
      <c r="AC151" s="21"/>
      <c r="AD151" s="21"/>
      <c r="AE151" s="21"/>
      <c r="AF151" s="21"/>
      <c r="AG151" s="21"/>
      <c r="AH151" s="21"/>
      <c r="AI151" s="21"/>
      <c r="AJ151" s="21"/>
      <c r="AK151" s="21"/>
      <c r="AL151" s="79"/>
      <c r="AM151" s="20"/>
      <c r="AN151" s="21"/>
      <c r="AO151" s="21"/>
      <c r="AP151" s="21"/>
      <c r="AQ151" s="21"/>
      <c r="AR151" s="21"/>
      <c r="AS151" s="21"/>
      <c r="AT151" s="21"/>
      <c r="AU151" s="21"/>
      <c r="AV151" s="21"/>
      <c r="AW151" s="21"/>
      <c r="AX151" s="21"/>
      <c r="AY151" s="21"/>
      <c r="AZ151" s="21"/>
      <c r="BA151" s="21"/>
      <c r="BB151" s="21"/>
      <c r="BC151" s="21"/>
      <c r="BD151" s="21"/>
      <c r="BE151" s="79"/>
      <c r="BF151" s="20"/>
      <c r="BG151" s="21"/>
      <c r="BH151" s="21"/>
      <c r="BI151" s="21"/>
      <c r="BJ151" s="21"/>
      <c r="BK151" s="21"/>
      <c r="BL151" s="21"/>
      <c r="BM151" s="21"/>
      <c r="BN151" s="21"/>
      <c r="BO151" s="21"/>
      <c r="BP151" s="21"/>
      <c r="BQ151" s="21"/>
      <c r="BR151" s="21"/>
      <c r="BS151" s="21"/>
      <c r="BT151" s="21"/>
      <c r="BU151" s="21"/>
      <c r="BV151" s="21"/>
      <c r="BW151" s="21"/>
      <c r="BX151" s="79"/>
      <c r="BY151" s="21"/>
      <c r="BZ151" s="21"/>
      <c r="CA151" s="21"/>
      <c r="CB151" s="21"/>
      <c r="CC151" s="21"/>
      <c r="CD151" s="21"/>
      <c r="CE151" s="21"/>
      <c r="CF151" s="21"/>
      <c r="CG151" s="21"/>
      <c r="CH151" s="21"/>
      <c r="CI151" s="21"/>
      <c r="CJ151" s="21"/>
      <c r="CK151" s="21"/>
      <c r="CL151" s="21"/>
      <c r="CM151" s="21"/>
      <c r="CN151" s="21"/>
      <c r="CO151" s="21"/>
      <c r="CP151" s="21"/>
      <c r="CQ151" s="79"/>
    </row>
    <row r="152" spans="1:95" ht="12.75" customHeight="1">
      <c r="A152" s="20"/>
      <c r="B152" s="21"/>
      <c r="C152" s="21"/>
      <c r="D152" s="21"/>
      <c r="E152" s="21"/>
      <c r="F152" s="21"/>
      <c r="G152" s="21"/>
      <c r="H152" s="21"/>
      <c r="I152" s="21"/>
      <c r="J152" s="21"/>
      <c r="K152" s="21"/>
      <c r="L152" s="21"/>
      <c r="M152" s="21"/>
      <c r="N152" s="21"/>
      <c r="O152" s="21"/>
      <c r="P152" s="21"/>
      <c r="Q152" s="21"/>
      <c r="R152" s="21"/>
      <c r="S152" s="79"/>
      <c r="T152" s="20"/>
      <c r="U152" s="21"/>
      <c r="V152" s="21"/>
      <c r="W152" s="21"/>
      <c r="X152" s="21"/>
      <c r="Y152" s="21"/>
      <c r="Z152" s="21"/>
      <c r="AA152" s="21"/>
      <c r="AB152" s="21"/>
      <c r="AC152" s="21"/>
      <c r="AD152" s="21"/>
      <c r="AE152" s="21"/>
      <c r="AF152" s="21"/>
      <c r="AG152" s="21"/>
      <c r="AH152" s="21"/>
      <c r="AI152" s="21"/>
      <c r="AJ152" s="21"/>
      <c r="AK152" s="21"/>
      <c r="AL152" s="79"/>
      <c r="AM152" s="20"/>
      <c r="AN152" s="21"/>
      <c r="AO152" s="21"/>
      <c r="AP152" s="21"/>
      <c r="AQ152" s="21"/>
      <c r="AR152" s="21"/>
      <c r="AS152" s="21"/>
      <c r="AT152" s="21"/>
      <c r="AU152" s="21"/>
      <c r="AV152" s="21"/>
      <c r="AW152" s="21"/>
      <c r="AX152" s="21"/>
      <c r="AY152" s="21"/>
      <c r="AZ152" s="21"/>
      <c r="BA152" s="21"/>
      <c r="BB152" s="21"/>
      <c r="BC152" s="21"/>
      <c r="BD152" s="21"/>
      <c r="BE152" s="79"/>
      <c r="BF152" s="20"/>
      <c r="BG152" s="21"/>
      <c r="BH152" s="21"/>
      <c r="BI152" s="21"/>
      <c r="BJ152" s="21"/>
      <c r="BK152" s="21"/>
      <c r="BL152" s="21"/>
      <c r="BM152" s="21"/>
      <c r="BN152" s="21"/>
      <c r="BO152" s="21"/>
      <c r="BP152" s="21"/>
      <c r="BQ152" s="21"/>
      <c r="BR152" s="21"/>
      <c r="BS152" s="21"/>
      <c r="BT152" s="21"/>
      <c r="BU152" s="21"/>
      <c r="BV152" s="21"/>
      <c r="BW152" s="21"/>
      <c r="BX152" s="79"/>
      <c r="BY152" s="21"/>
      <c r="BZ152" s="21"/>
      <c r="CA152" s="21"/>
      <c r="CB152" s="21"/>
      <c r="CC152" s="21"/>
      <c r="CD152" s="21"/>
      <c r="CE152" s="21"/>
      <c r="CF152" s="21"/>
      <c r="CG152" s="21"/>
      <c r="CH152" s="21"/>
      <c r="CI152" s="21"/>
      <c r="CJ152" s="21"/>
      <c r="CK152" s="21"/>
      <c r="CL152" s="21"/>
      <c r="CM152" s="21"/>
      <c r="CN152" s="21"/>
      <c r="CO152" s="21"/>
      <c r="CP152" s="21"/>
      <c r="CQ152" s="79"/>
    </row>
    <row r="153" spans="1:95" ht="12.75" customHeight="1">
      <c r="A153" s="20"/>
      <c r="B153" s="21"/>
      <c r="C153" s="21"/>
      <c r="D153" s="21"/>
      <c r="E153" s="21"/>
      <c r="F153" s="21"/>
      <c r="G153" s="21"/>
      <c r="H153" s="21"/>
      <c r="I153" s="21"/>
      <c r="J153" s="21"/>
      <c r="K153" s="21"/>
      <c r="L153" s="21"/>
      <c r="M153" s="21"/>
      <c r="N153" s="21"/>
      <c r="O153" s="21"/>
      <c r="P153" s="21"/>
      <c r="Q153" s="21"/>
      <c r="R153" s="21"/>
      <c r="S153" s="79"/>
      <c r="T153" s="20"/>
      <c r="U153" s="21"/>
      <c r="V153" s="21"/>
      <c r="W153" s="21"/>
      <c r="X153" s="21"/>
      <c r="Y153" s="21"/>
      <c r="Z153" s="21"/>
      <c r="AA153" s="21"/>
      <c r="AB153" s="21"/>
      <c r="AC153" s="21"/>
      <c r="AD153" s="21"/>
      <c r="AE153" s="21"/>
      <c r="AF153" s="21"/>
      <c r="AG153" s="21"/>
      <c r="AH153" s="21"/>
      <c r="AI153" s="21"/>
      <c r="AJ153" s="21"/>
      <c r="AK153" s="21"/>
      <c r="AL153" s="79"/>
      <c r="AM153" s="20"/>
      <c r="AN153" s="21"/>
      <c r="AO153" s="21"/>
      <c r="AP153" s="21"/>
      <c r="AQ153" s="21"/>
      <c r="AR153" s="21"/>
      <c r="AS153" s="21"/>
      <c r="AT153" s="21"/>
      <c r="AU153" s="21"/>
      <c r="AV153" s="21"/>
      <c r="AW153" s="21"/>
      <c r="AX153" s="21"/>
      <c r="AY153" s="21"/>
      <c r="AZ153" s="21"/>
      <c r="BA153" s="21"/>
      <c r="BB153" s="21"/>
      <c r="BC153" s="21"/>
      <c r="BD153" s="21"/>
      <c r="BE153" s="79"/>
      <c r="BF153" s="20"/>
      <c r="BG153" s="21"/>
      <c r="BH153" s="21"/>
      <c r="BI153" s="21"/>
      <c r="BJ153" s="21"/>
      <c r="BK153" s="21"/>
      <c r="BL153" s="21"/>
      <c r="BM153" s="21"/>
      <c r="BN153" s="21"/>
      <c r="BO153" s="21"/>
      <c r="BP153" s="21"/>
      <c r="BQ153" s="21"/>
      <c r="BR153" s="21"/>
      <c r="BS153" s="21"/>
      <c r="BT153" s="21"/>
      <c r="BU153" s="21"/>
      <c r="BV153" s="21"/>
      <c r="BW153" s="21"/>
      <c r="BX153" s="79"/>
      <c r="BY153" s="21"/>
      <c r="BZ153" s="21"/>
      <c r="CA153" s="21"/>
      <c r="CB153" s="21"/>
      <c r="CC153" s="21"/>
      <c r="CD153" s="21"/>
      <c r="CE153" s="21"/>
      <c r="CF153" s="21"/>
      <c r="CG153" s="21"/>
      <c r="CH153" s="21"/>
      <c r="CI153" s="21"/>
      <c r="CJ153" s="21"/>
      <c r="CK153" s="21"/>
      <c r="CL153" s="21"/>
      <c r="CM153" s="21"/>
      <c r="CN153" s="21"/>
      <c r="CO153" s="21"/>
      <c r="CP153" s="21"/>
      <c r="CQ153" s="79"/>
    </row>
    <row r="154" spans="1:95" ht="12.75" customHeight="1">
      <c r="A154" s="20"/>
      <c r="B154" s="21"/>
      <c r="C154" s="21"/>
      <c r="D154" s="21"/>
      <c r="E154" s="21"/>
      <c r="F154" s="21"/>
      <c r="G154" s="21"/>
      <c r="H154" s="21"/>
      <c r="I154" s="21"/>
      <c r="J154" s="21"/>
      <c r="K154" s="21"/>
      <c r="L154" s="21"/>
      <c r="M154" s="21"/>
      <c r="N154" s="21"/>
      <c r="O154" s="21"/>
      <c r="P154" s="21"/>
      <c r="Q154" s="21"/>
      <c r="R154" s="21"/>
      <c r="S154" s="79"/>
      <c r="T154" s="20"/>
      <c r="U154" s="21"/>
      <c r="V154" s="21"/>
      <c r="W154" s="21"/>
      <c r="X154" s="21"/>
      <c r="Y154" s="21"/>
      <c r="Z154" s="21"/>
      <c r="AA154" s="21"/>
      <c r="AB154" s="21"/>
      <c r="AC154" s="21"/>
      <c r="AD154" s="21"/>
      <c r="AE154" s="21"/>
      <c r="AF154" s="21"/>
      <c r="AG154" s="21"/>
      <c r="AH154" s="21"/>
      <c r="AI154" s="21"/>
      <c r="AJ154" s="21"/>
      <c r="AK154" s="21"/>
      <c r="AL154" s="79"/>
      <c r="AM154" s="20"/>
      <c r="AN154" s="21"/>
      <c r="AO154" s="21"/>
      <c r="AP154" s="21"/>
      <c r="AQ154" s="21"/>
      <c r="AR154" s="21"/>
      <c r="AS154" s="21"/>
      <c r="AT154" s="21"/>
      <c r="AU154" s="21"/>
      <c r="AV154" s="21"/>
      <c r="AW154" s="21"/>
      <c r="AX154" s="21"/>
      <c r="AY154" s="21"/>
      <c r="AZ154" s="21"/>
      <c r="BA154" s="21"/>
      <c r="BB154" s="21"/>
      <c r="BC154" s="21"/>
      <c r="BD154" s="21"/>
      <c r="BE154" s="79"/>
      <c r="BF154" s="20"/>
      <c r="BG154" s="21"/>
      <c r="BH154" s="21"/>
      <c r="BI154" s="21"/>
      <c r="BJ154" s="21"/>
      <c r="BK154" s="21"/>
      <c r="BL154" s="21"/>
      <c r="BM154" s="21"/>
      <c r="BN154" s="21"/>
      <c r="BO154" s="21"/>
      <c r="BP154" s="21"/>
      <c r="BQ154" s="21"/>
      <c r="BR154" s="21"/>
      <c r="BS154" s="21"/>
      <c r="BT154" s="21"/>
      <c r="BU154" s="21"/>
      <c r="BV154" s="21"/>
      <c r="BW154" s="21"/>
      <c r="BX154" s="79"/>
      <c r="BY154" s="21"/>
      <c r="BZ154" s="21"/>
      <c r="CA154" s="21"/>
      <c r="CB154" s="21"/>
      <c r="CC154" s="21"/>
      <c r="CD154" s="21"/>
      <c r="CE154" s="21"/>
      <c r="CF154" s="21"/>
      <c r="CG154" s="21"/>
      <c r="CH154" s="21"/>
      <c r="CI154" s="21"/>
      <c r="CJ154" s="21"/>
      <c r="CK154" s="21"/>
      <c r="CL154" s="21"/>
      <c r="CM154" s="21"/>
      <c r="CN154" s="21"/>
      <c r="CO154" s="21"/>
      <c r="CP154" s="21"/>
      <c r="CQ154" s="79"/>
    </row>
    <row r="155" spans="1:95" ht="12.75" customHeight="1">
      <c r="A155" s="20"/>
      <c r="B155" s="21"/>
      <c r="C155" s="21"/>
      <c r="D155" s="21"/>
      <c r="E155" s="21"/>
      <c r="F155" s="21"/>
      <c r="G155" s="21"/>
      <c r="H155" s="21"/>
      <c r="I155" s="21"/>
      <c r="J155" s="21"/>
      <c r="K155" s="21"/>
      <c r="L155" s="21"/>
      <c r="M155" s="21"/>
      <c r="N155" s="21"/>
      <c r="O155" s="21"/>
      <c r="P155" s="21"/>
      <c r="Q155" s="21"/>
      <c r="R155" s="21"/>
      <c r="S155" s="79"/>
      <c r="T155" s="20"/>
      <c r="U155" s="21"/>
      <c r="V155" s="21"/>
      <c r="W155" s="21"/>
      <c r="X155" s="21"/>
      <c r="Y155" s="21"/>
      <c r="Z155" s="21"/>
      <c r="AA155" s="21"/>
      <c r="AB155" s="21"/>
      <c r="AC155" s="21"/>
      <c r="AD155" s="21"/>
      <c r="AE155" s="21"/>
      <c r="AF155" s="21"/>
      <c r="AG155" s="21"/>
      <c r="AH155" s="21"/>
      <c r="AI155" s="21"/>
      <c r="AJ155" s="21"/>
      <c r="AK155" s="21"/>
      <c r="AL155" s="79"/>
      <c r="AM155" s="20"/>
      <c r="AN155" s="21"/>
      <c r="AO155" s="21"/>
      <c r="AP155" s="21"/>
      <c r="AQ155" s="21"/>
      <c r="AR155" s="21"/>
      <c r="AS155" s="21"/>
      <c r="AT155" s="21"/>
      <c r="AU155" s="21"/>
      <c r="AV155" s="21"/>
      <c r="AW155" s="21"/>
      <c r="AX155" s="21"/>
      <c r="AY155" s="21"/>
      <c r="AZ155" s="21"/>
      <c r="BA155" s="21"/>
      <c r="BB155" s="21"/>
      <c r="BC155" s="21"/>
      <c r="BD155" s="21"/>
      <c r="BE155" s="79"/>
      <c r="BF155" s="20"/>
      <c r="BG155" s="21"/>
      <c r="BH155" s="21"/>
      <c r="BI155" s="21"/>
      <c r="BJ155" s="21"/>
      <c r="BK155" s="21"/>
      <c r="BL155" s="21"/>
      <c r="BM155" s="21"/>
      <c r="BN155" s="21"/>
      <c r="BO155" s="21"/>
      <c r="BP155" s="21"/>
      <c r="BQ155" s="21"/>
      <c r="BR155" s="21"/>
      <c r="BS155" s="21"/>
      <c r="BT155" s="21"/>
      <c r="BU155" s="21"/>
      <c r="BV155" s="21"/>
      <c r="BW155" s="21"/>
      <c r="BX155" s="79"/>
      <c r="BY155" s="21"/>
      <c r="BZ155" s="21"/>
      <c r="CA155" s="21"/>
      <c r="CB155" s="21"/>
      <c r="CC155" s="21"/>
      <c r="CD155" s="21"/>
      <c r="CE155" s="21"/>
      <c r="CF155" s="21"/>
      <c r="CG155" s="21"/>
      <c r="CH155" s="21"/>
      <c r="CI155" s="21"/>
      <c r="CJ155" s="21"/>
      <c r="CK155" s="21"/>
      <c r="CL155" s="21"/>
      <c r="CM155" s="21"/>
      <c r="CN155" s="21"/>
      <c r="CO155" s="21"/>
      <c r="CP155" s="21"/>
      <c r="CQ155" s="79"/>
    </row>
    <row r="156" spans="1:95" ht="12.75" customHeight="1">
      <c r="A156" s="20"/>
      <c r="B156" s="21"/>
      <c r="C156" s="21"/>
      <c r="D156" s="21"/>
      <c r="E156" s="21"/>
      <c r="F156" s="21"/>
      <c r="G156" s="21"/>
      <c r="H156" s="21"/>
      <c r="I156" s="21"/>
      <c r="J156" s="21"/>
      <c r="K156" s="21"/>
      <c r="L156" s="21"/>
      <c r="M156" s="21"/>
      <c r="N156" s="21"/>
      <c r="O156" s="21"/>
      <c r="P156" s="21"/>
      <c r="Q156" s="21"/>
      <c r="R156" s="21"/>
      <c r="S156" s="79"/>
      <c r="T156" s="20"/>
      <c r="U156" s="21"/>
      <c r="V156" s="21"/>
      <c r="W156" s="21"/>
      <c r="X156" s="21"/>
      <c r="Y156" s="21"/>
      <c r="Z156" s="21"/>
      <c r="AA156" s="21"/>
      <c r="AB156" s="21"/>
      <c r="AC156" s="21"/>
      <c r="AD156" s="21"/>
      <c r="AE156" s="21"/>
      <c r="AF156" s="21"/>
      <c r="AG156" s="21"/>
      <c r="AH156" s="21"/>
      <c r="AI156" s="21"/>
      <c r="AJ156" s="21"/>
      <c r="AK156" s="21"/>
      <c r="AL156" s="79"/>
      <c r="AM156" s="20"/>
      <c r="AN156" s="21"/>
      <c r="AO156" s="21"/>
      <c r="AP156" s="21"/>
      <c r="AQ156" s="21"/>
      <c r="AR156" s="21"/>
      <c r="AS156" s="21"/>
      <c r="AT156" s="21"/>
      <c r="AU156" s="21"/>
      <c r="AV156" s="21"/>
      <c r="AW156" s="21"/>
      <c r="AX156" s="21"/>
      <c r="AY156" s="21"/>
      <c r="AZ156" s="21"/>
      <c r="BA156" s="21"/>
      <c r="BB156" s="21"/>
      <c r="BC156" s="21"/>
      <c r="BD156" s="21"/>
      <c r="BE156" s="79"/>
      <c r="BF156" s="20"/>
      <c r="BG156" s="21"/>
      <c r="BH156" s="21"/>
      <c r="BI156" s="21"/>
      <c r="BJ156" s="21"/>
      <c r="BK156" s="21"/>
      <c r="BL156" s="21"/>
      <c r="BM156" s="21"/>
      <c r="BN156" s="21"/>
      <c r="BO156" s="21"/>
      <c r="BP156" s="21"/>
      <c r="BQ156" s="21"/>
      <c r="BR156" s="21"/>
      <c r="BS156" s="21"/>
      <c r="BT156" s="21"/>
      <c r="BU156" s="21"/>
      <c r="BV156" s="21"/>
      <c r="BW156" s="21"/>
      <c r="BX156" s="79"/>
      <c r="BY156" s="21"/>
      <c r="BZ156" s="21"/>
      <c r="CA156" s="21"/>
      <c r="CB156" s="21"/>
      <c r="CC156" s="21"/>
      <c r="CD156" s="21"/>
      <c r="CE156" s="21"/>
      <c r="CF156" s="21"/>
      <c r="CG156" s="21"/>
      <c r="CH156" s="21"/>
      <c r="CI156" s="21"/>
      <c r="CJ156" s="21"/>
      <c r="CK156" s="21"/>
      <c r="CL156" s="21"/>
      <c r="CM156" s="21"/>
      <c r="CN156" s="21"/>
      <c r="CO156" s="21"/>
      <c r="CP156" s="21"/>
      <c r="CQ156" s="79"/>
    </row>
    <row r="157" spans="1:95" ht="12.75" customHeight="1">
      <c r="A157" s="20"/>
      <c r="B157" s="21"/>
      <c r="C157" s="21"/>
      <c r="D157" s="21"/>
      <c r="E157" s="21"/>
      <c r="F157" s="21"/>
      <c r="G157" s="21"/>
      <c r="H157" s="21"/>
      <c r="I157" s="21"/>
      <c r="J157" s="21"/>
      <c r="K157" s="21"/>
      <c r="L157" s="21"/>
      <c r="M157" s="21"/>
      <c r="N157" s="21"/>
      <c r="O157" s="21"/>
      <c r="P157" s="21"/>
      <c r="Q157" s="21"/>
      <c r="R157" s="21"/>
      <c r="S157" s="79"/>
      <c r="T157" s="20"/>
      <c r="U157" s="21"/>
      <c r="V157" s="21"/>
      <c r="W157" s="21"/>
      <c r="X157" s="21"/>
      <c r="Y157" s="21"/>
      <c r="Z157" s="21"/>
      <c r="AA157" s="21"/>
      <c r="AB157" s="21"/>
      <c r="AC157" s="21"/>
      <c r="AD157" s="21"/>
      <c r="AE157" s="21"/>
      <c r="AF157" s="21"/>
      <c r="AG157" s="21"/>
      <c r="AH157" s="21"/>
      <c r="AI157" s="21"/>
      <c r="AJ157" s="21"/>
      <c r="AK157" s="21"/>
      <c r="AL157" s="79"/>
      <c r="AM157" s="20"/>
      <c r="AN157" s="21"/>
      <c r="AO157" s="21"/>
      <c r="AP157" s="21"/>
      <c r="AQ157" s="21"/>
      <c r="AR157" s="21"/>
      <c r="AS157" s="21"/>
      <c r="AT157" s="21"/>
      <c r="AU157" s="21"/>
      <c r="AV157" s="21"/>
      <c r="AW157" s="21"/>
      <c r="AX157" s="21"/>
      <c r="AY157" s="21"/>
      <c r="AZ157" s="21"/>
      <c r="BA157" s="21"/>
      <c r="BB157" s="21"/>
      <c r="BC157" s="21"/>
      <c r="BD157" s="21"/>
      <c r="BE157" s="79"/>
      <c r="BF157" s="20"/>
      <c r="BG157" s="21"/>
      <c r="BH157" s="21"/>
      <c r="BI157" s="21"/>
      <c r="BJ157" s="21"/>
      <c r="BK157" s="21"/>
      <c r="BL157" s="21"/>
      <c r="BM157" s="21"/>
      <c r="BN157" s="21"/>
      <c r="BO157" s="21"/>
      <c r="BP157" s="21"/>
      <c r="BQ157" s="21"/>
      <c r="BR157" s="21"/>
      <c r="BS157" s="21"/>
      <c r="BT157" s="21"/>
      <c r="BU157" s="21"/>
      <c r="BV157" s="21"/>
      <c r="BW157" s="21"/>
      <c r="BX157" s="79"/>
      <c r="BY157" s="21"/>
      <c r="BZ157" s="21"/>
      <c r="CA157" s="21"/>
      <c r="CB157" s="21"/>
      <c r="CC157" s="21"/>
      <c r="CD157" s="21"/>
      <c r="CE157" s="21"/>
      <c r="CF157" s="21"/>
      <c r="CG157" s="21"/>
      <c r="CH157" s="21"/>
      <c r="CI157" s="21"/>
      <c r="CJ157" s="21"/>
      <c r="CK157" s="21"/>
      <c r="CL157" s="21"/>
      <c r="CM157" s="21"/>
      <c r="CN157" s="21"/>
      <c r="CO157" s="21"/>
      <c r="CP157" s="21"/>
      <c r="CQ157" s="79"/>
    </row>
    <row r="158" spans="1:95" ht="12.75" customHeight="1">
      <c r="A158" s="20"/>
      <c r="B158" s="21"/>
      <c r="C158" s="21"/>
      <c r="D158" s="21"/>
      <c r="E158" s="21"/>
      <c r="F158" s="21"/>
      <c r="G158" s="21"/>
      <c r="H158" s="21"/>
      <c r="I158" s="21"/>
      <c r="J158" s="21"/>
      <c r="K158" s="21"/>
      <c r="L158" s="21"/>
      <c r="M158" s="21"/>
      <c r="N158" s="21"/>
      <c r="O158" s="21"/>
      <c r="P158" s="21"/>
      <c r="Q158" s="21"/>
      <c r="R158" s="21"/>
      <c r="S158" s="79"/>
      <c r="T158" s="20"/>
      <c r="U158" s="21"/>
      <c r="V158" s="21"/>
      <c r="W158" s="21"/>
      <c r="X158" s="21"/>
      <c r="Y158" s="21"/>
      <c r="Z158" s="21"/>
      <c r="AA158" s="21"/>
      <c r="AB158" s="21"/>
      <c r="AC158" s="21"/>
      <c r="AD158" s="21"/>
      <c r="AE158" s="21"/>
      <c r="AF158" s="21"/>
      <c r="AG158" s="21"/>
      <c r="AH158" s="21"/>
      <c r="AI158" s="21"/>
      <c r="AJ158" s="21"/>
      <c r="AK158" s="21"/>
      <c r="AL158" s="79"/>
      <c r="AM158" s="20"/>
      <c r="AN158" s="21"/>
      <c r="AO158" s="21"/>
      <c r="AP158" s="21"/>
      <c r="AQ158" s="21"/>
      <c r="AR158" s="21"/>
      <c r="AS158" s="21"/>
      <c r="AT158" s="21"/>
      <c r="AU158" s="21"/>
      <c r="AV158" s="21"/>
      <c r="AW158" s="21"/>
      <c r="AX158" s="21"/>
      <c r="AY158" s="21"/>
      <c r="AZ158" s="21"/>
      <c r="BA158" s="21"/>
      <c r="BB158" s="21"/>
      <c r="BC158" s="21"/>
      <c r="BD158" s="21"/>
      <c r="BE158" s="79"/>
      <c r="BF158" s="20"/>
      <c r="BG158" s="21"/>
      <c r="BH158" s="21"/>
      <c r="BI158" s="21"/>
      <c r="BJ158" s="21"/>
      <c r="BK158" s="21"/>
      <c r="BL158" s="21"/>
      <c r="BM158" s="21"/>
      <c r="BN158" s="21"/>
      <c r="BO158" s="21"/>
      <c r="BP158" s="21"/>
      <c r="BQ158" s="21"/>
      <c r="BR158" s="21"/>
      <c r="BS158" s="21"/>
      <c r="BT158" s="21"/>
      <c r="BU158" s="21"/>
      <c r="BV158" s="21"/>
      <c r="BW158" s="21"/>
      <c r="BX158" s="79"/>
      <c r="BY158" s="21"/>
      <c r="BZ158" s="21"/>
      <c r="CA158" s="21"/>
      <c r="CB158" s="21"/>
      <c r="CC158" s="21"/>
      <c r="CD158" s="21"/>
      <c r="CE158" s="21"/>
      <c r="CF158" s="21"/>
      <c r="CG158" s="21"/>
      <c r="CH158" s="21"/>
      <c r="CI158" s="21"/>
      <c r="CJ158" s="21"/>
      <c r="CK158" s="21"/>
      <c r="CL158" s="21"/>
      <c r="CM158" s="21"/>
      <c r="CN158" s="21"/>
      <c r="CO158" s="21"/>
      <c r="CP158" s="21"/>
      <c r="CQ158" s="79"/>
    </row>
    <row r="159" spans="1:95" ht="12.75" customHeight="1">
      <c r="A159" s="20"/>
      <c r="B159" s="21"/>
      <c r="C159" s="21"/>
      <c r="D159" s="21"/>
      <c r="E159" s="21"/>
      <c r="F159" s="21"/>
      <c r="G159" s="21"/>
      <c r="H159" s="21"/>
      <c r="I159" s="21"/>
      <c r="J159" s="21"/>
      <c r="K159" s="21"/>
      <c r="L159" s="21"/>
      <c r="M159" s="21"/>
      <c r="N159" s="21"/>
      <c r="O159" s="21"/>
      <c r="P159" s="21"/>
      <c r="Q159" s="21"/>
      <c r="R159" s="21"/>
      <c r="S159" s="79"/>
      <c r="T159" s="20"/>
      <c r="U159" s="21"/>
      <c r="V159" s="21"/>
      <c r="W159" s="21"/>
      <c r="X159" s="21"/>
      <c r="Y159" s="21"/>
      <c r="Z159" s="21"/>
      <c r="AA159" s="21"/>
      <c r="AB159" s="21"/>
      <c r="AC159" s="21"/>
      <c r="AD159" s="21"/>
      <c r="AE159" s="21"/>
      <c r="AF159" s="21"/>
      <c r="AG159" s="21"/>
      <c r="AH159" s="21"/>
      <c r="AI159" s="21"/>
      <c r="AJ159" s="21"/>
      <c r="AK159" s="21"/>
      <c r="AL159" s="79"/>
      <c r="AM159" s="20"/>
      <c r="AN159" s="21"/>
      <c r="AO159" s="21"/>
      <c r="AP159" s="21"/>
      <c r="AQ159" s="21"/>
      <c r="AR159" s="21"/>
      <c r="AS159" s="21"/>
      <c r="AT159" s="21"/>
      <c r="AU159" s="21"/>
      <c r="AV159" s="21"/>
      <c r="AW159" s="21"/>
      <c r="AX159" s="21"/>
      <c r="AY159" s="21"/>
      <c r="AZ159" s="21"/>
      <c r="BA159" s="21"/>
      <c r="BB159" s="21"/>
      <c r="BC159" s="21"/>
      <c r="BD159" s="21"/>
      <c r="BE159" s="79"/>
      <c r="BF159" s="20"/>
      <c r="BG159" s="21"/>
      <c r="BH159" s="21"/>
      <c r="BI159" s="21"/>
      <c r="BJ159" s="21"/>
      <c r="BK159" s="21"/>
      <c r="BL159" s="21"/>
      <c r="BM159" s="21"/>
      <c r="BN159" s="21"/>
      <c r="BO159" s="21"/>
      <c r="BP159" s="21"/>
      <c r="BQ159" s="21"/>
      <c r="BR159" s="21"/>
      <c r="BS159" s="21"/>
      <c r="BT159" s="21"/>
      <c r="BU159" s="21"/>
      <c r="BV159" s="21"/>
      <c r="BW159" s="21"/>
      <c r="BX159" s="79"/>
      <c r="BY159" s="21"/>
      <c r="BZ159" s="21"/>
      <c r="CA159" s="21"/>
      <c r="CB159" s="21"/>
      <c r="CC159" s="21"/>
      <c r="CD159" s="21"/>
      <c r="CE159" s="21"/>
      <c r="CF159" s="21"/>
      <c r="CG159" s="21"/>
      <c r="CH159" s="21"/>
      <c r="CI159" s="21"/>
      <c r="CJ159" s="21"/>
      <c r="CK159" s="21"/>
      <c r="CL159" s="21"/>
      <c r="CM159" s="21"/>
      <c r="CN159" s="21"/>
      <c r="CO159" s="21"/>
      <c r="CP159" s="21"/>
      <c r="CQ159" s="79"/>
    </row>
    <row r="160" spans="1:95" ht="12.75" customHeight="1">
      <c r="A160" s="20"/>
      <c r="B160" s="21"/>
      <c r="C160" s="21"/>
      <c r="D160" s="21"/>
      <c r="E160" s="21"/>
      <c r="F160" s="21"/>
      <c r="G160" s="21"/>
      <c r="H160" s="21"/>
      <c r="I160" s="21"/>
      <c r="J160" s="21"/>
      <c r="K160" s="21"/>
      <c r="L160" s="21"/>
      <c r="M160" s="21"/>
      <c r="N160" s="21"/>
      <c r="O160" s="21"/>
      <c r="P160" s="21"/>
      <c r="Q160" s="21"/>
      <c r="R160" s="21"/>
      <c r="S160" s="79"/>
      <c r="T160" s="20"/>
      <c r="U160" s="21"/>
      <c r="V160" s="21"/>
      <c r="W160" s="21"/>
      <c r="X160" s="21"/>
      <c r="Y160" s="21"/>
      <c r="Z160" s="21"/>
      <c r="AA160" s="21"/>
      <c r="AB160" s="21"/>
      <c r="AC160" s="21"/>
      <c r="AD160" s="21"/>
      <c r="AE160" s="21"/>
      <c r="AF160" s="21"/>
      <c r="AG160" s="21"/>
      <c r="AH160" s="21"/>
      <c r="AI160" s="21"/>
      <c r="AJ160" s="21"/>
      <c r="AK160" s="21"/>
      <c r="AL160" s="79"/>
      <c r="AM160" s="20"/>
      <c r="AN160" s="21"/>
      <c r="AO160" s="21"/>
      <c r="AP160" s="21"/>
      <c r="AQ160" s="21"/>
      <c r="AR160" s="21"/>
      <c r="AS160" s="21"/>
      <c r="AT160" s="21"/>
      <c r="AU160" s="21"/>
      <c r="AV160" s="21"/>
      <c r="AW160" s="21"/>
      <c r="AX160" s="21"/>
      <c r="AY160" s="21"/>
      <c r="AZ160" s="21"/>
      <c r="BA160" s="21"/>
      <c r="BB160" s="21"/>
      <c r="BC160" s="21"/>
      <c r="BD160" s="21"/>
      <c r="BE160" s="79"/>
      <c r="BF160" s="20"/>
      <c r="BG160" s="21"/>
      <c r="BH160" s="21"/>
      <c r="BI160" s="21"/>
      <c r="BJ160" s="21"/>
      <c r="BK160" s="21"/>
      <c r="BL160" s="21"/>
      <c r="BM160" s="21"/>
      <c r="BN160" s="21"/>
      <c r="BO160" s="21"/>
      <c r="BP160" s="21"/>
      <c r="BQ160" s="21"/>
      <c r="BR160" s="21"/>
      <c r="BS160" s="21"/>
      <c r="BT160" s="21"/>
      <c r="BU160" s="21"/>
      <c r="BV160" s="21"/>
      <c r="BW160" s="21"/>
      <c r="BX160" s="79"/>
      <c r="BY160" s="21"/>
      <c r="BZ160" s="21"/>
      <c r="CA160" s="21"/>
      <c r="CB160" s="21"/>
      <c r="CC160" s="21"/>
      <c r="CD160" s="21"/>
      <c r="CE160" s="21"/>
      <c r="CF160" s="21"/>
      <c r="CG160" s="21"/>
      <c r="CH160" s="21"/>
      <c r="CI160" s="21"/>
      <c r="CJ160" s="21"/>
      <c r="CK160" s="21"/>
      <c r="CL160" s="21"/>
      <c r="CM160" s="21"/>
      <c r="CN160" s="21"/>
      <c r="CO160" s="21"/>
      <c r="CP160" s="21"/>
      <c r="CQ160" s="79"/>
    </row>
    <row r="161" spans="1:95" ht="12.75" customHeight="1">
      <c r="A161" s="20"/>
      <c r="B161" s="21"/>
      <c r="C161" s="21"/>
      <c r="D161" s="21"/>
      <c r="E161" s="21"/>
      <c r="F161" s="21"/>
      <c r="G161" s="21"/>
      <c r="H161" s="21"/>
      <c r="I161" s="21"/>
      <c r="J161" s="21"/>
      <c r="K161" s="21"/>
      <c r="L161" s="21"/>
      <c r="M161" s="21"/>
      <c r="N161" s="21"/>
      <c r="O161" s="21"/>
      <c r="P161" s="21"/>
      <c r="Q161" s="21"/>
      <c r="R161" s="21"/>
      <c r="S161" s="79"/>
      <c r="T161" s="20"/>
      <c r="U161" s="21"/>
      <c r="V161" s="21"/>
      <c r="W161" s="21"/>
      <c r="X161" s="21"/>
      <c r="Y161" s="21"/>
      <c r="Z161" s="21"/>
      <c r="AA161" s="21"/>
      <c r="AB161" s="21"/>
      <c r="AC161" s="21"/>
      <c r="AD161" s="21"/>
      <c r="AE161" s="21"/>
      <c r="AF161" s="21"/>
      <c r="AG161" s="21"/>
      <c r="AH161" s="21"/>
      <c r="AI161" s="21"/>
      <c r="AJ161" s="21"/>
      <c r="AK161" s="21"/>
      <c r="AL161" s="79"/>
      <c r="AM161" s="20"/>
      <c r="AN161" s="21"/>
      <c r="AO161" s="21"/>
      <c r="AP161" s="21"/>
      <c r="AQ161" s="21"/>
      <c r="AR161" s="21"/>
      <c r="AS161" s="21"/>
      <c r="AT161" s="21"/>
      <c r="AU161" s="21"/>
      <c r="AV161" s="21"/>
      <c r="AW161" s="21"/>
      <c r="AX161" s="21"/>
      <c r="AY161" s="21"/>
      <c r="AZ161" s="21"/>
      <c r="BA161" s="21"/>
      <c r="BB161" s="21"/>
      <c r="BC161" s="21"/>
      <c r="BD161" s="21"/>
      <c r="BE161" s="79"/>
      <c r="BF161" s="20"/>
      <c r="BG161" s="21"/>
      <c r="BH161" s="21"/>
      <c r="BI161" s="21"/>
      <c r="BJ161" s="21"/>
      <c r="BK161" s="21"/>
      <c r="BL161" s="21"/>
      <c r="BM161" s="21"/>
      <c r="BN161" s="21"/>
      <c r="BO161" s="21"/>
      <c r="BP161" s="21"/>
      <c r="BQ161" s="21"/>
      <c r="BR161" s="21"/>
      <c r="BS161" s="21"/>
      <c r="BT161" s="21"/>
      <c r="BU161" s="21"/>
      <c r="BV161" s="21"/>
      <c r="BW161" s="21"/>
      <c r="BX161" s="79"/>
      <c r="BY161" s="21"/>
      <c r="BZ161" s="21"/>
      <c r="CA161" s="21"/>
      <c r="CB161" s="21"/>
      <c r="CC161" s="21"/>
      <c r="CD161" s="21"/>
      <c r="CE161" s="21"/>
      <c r="CF161" s="21"/>
      <c r="CG161" s="21"/>
      <c r="CH161" s="21"/>
      <c r="CI161" s="21"/>
      <c r="CJ161" s="21"/>
      <c r="CK161" s="21"/>
      <c r="CL161" s="21"/>
      <c r="CM161" s="21"/>
      <c r="CN161" s="21"/>
      <c r="CO161" s="21"/>
      <c r="CP161" s="21"/>
      <c r="CQ161" s="79"/>
    </row>
    <row r="162" spans="1:95" ht="12.75" customHeight="1">
      <c r="A162" s="20"/>
      <c r="B162" s="21"/>
      <c r="C162" s="21"/>
      <c r="D162" s="21"/>
      <c r="E162" s="21"/>
      <c r="F162" s="21"/>
      <c r="G162" s="21"/>
      <c r="H162" s="21"/>
      <c r="I162" s="21"/>
      <c r="J162" s="21"/>
      <c r="K162" s="21"/>
      <c r="L162" s="21"/>
      <c r="M162" s="21"/>
      <c r="N162" s="21"/>
      <c r="O162" s="21"/>
      <c r="P162" s="21"/>
      <c r="Q162" s="21"/>
      <c r="R162" s="21"/>
      <c r="S162" s="79"/>
      <c r="T162" s="20"/>
      <c r="U162" s="21"/>
      <c r="V162" s="21"/>
      <c r="W162" s="21"/>
      <c r="X162" s="21"/>
      <c r="Y162" s="21"/>
      <c r="Z162" s="21"/>
      <c r="AA162" s="21"/>
      <c r="AB162" s="21"/>
      <c r="AC162" s="21"/>
      <c r="AD162" s="21"/>
      <c r="AE162" s="21"/>
      <c r="AF162" s="21"/>
      <c r="AG162" s="21"/>
      <c r="AH162" s="21"/>
      <c r="AI162" s="21"/>
      <c r="AJ162" s="21"/>
      <c r="AK162" s="21"/>
      <c r="AL162" s="79"/>
      <c r="AM162" s="20"/>
      <c r="AN162" s="21"/>
      <c r="AO162" s="21"/>
      <c r="AP162" s="21"/>
      <c r="AQ162" s="21"/>
      <c r="AR162" s="21"/>
      <c r="AS162" s="21"/>
      <c r="AT162" s="21"/>
      <c r="AU162" s="21"/>
      <c r="AV162" s="21"/>
      <c r="AW162" s="21"/>
      <c r="AX162" s="21"/>
      <c r="AY162" s="21"/>
      <c r="AZ162" s="21"/>
      <c r="BA162" s="21"/>
      <c r="BB162" s="21"/>
      <c r="BC162" s="21"/>
      <c r="BD162" s="21"/>
      <c r="BE162" s="79"/>
      <c r="BF162" s="20"/>
      <c r="BG162" s="21"/>
      <c r="BH162" s="21"/>
      <c r="BI162" s="21"/>
      <c r="BJ162" s="21"/>
      <c r="BK162" s="21"/>
      <c r="BL162" s="21"/>
      <c r="BM162" s="21"/>
      <c r="BN162" s="21"/>
      <c r="BO162" s="21"/>
      <c r="BP162" s="21"/>
      <c r="BQ162" s="21"/>
      <c r="BR162" s="21"/>
      <c r="BS162" s="21"/>
      <c r="BT162" s="21"/>
      <c r="BU162" s="21"/>
      <c r="BV162" s="21"/>
      <c r="BW162" s="21"/>
      <c r="BX162" s="79"/>
      <c r="BY162" s="21"/>
      <c r="BZ162" s="21"/>
      <c r="CA162" s="21"/>
      <c r="CB162" s="21"/>
      <c r="CC162" s="21"/>
      <c r="CD162" s="21"/>
      <c r="CE162" s="21"/>
      <c r="CF162" s="21"/>
      <c r="CG162" s="21"/>
      <c r="CH162" s="21"/>
      <c r="CI162" s="21"/>
      <c r="CJ162" s="21"/>
      <c r="CK162" s="21"/>
      <c r="CL162" s="21"/>
      <c r="CM162" s="21"/>
      <c r="CN162" s="21"/>
      <c r="CO162" s="21"/>
      <c r="CP162" s="21"/>
      <c r="CQ162" s="79"/>
    </row>
    <row r="163" spans="1:95" ht="12.75" customHeight="1">
      <c r="A163" s="20"/>
      <c r="B163" s="21"/>
      <c r="C163" s="21"/>
      <c r="D163" s="21"/>
      <c r="E163" s="21"/>
      <c r="F163" s="21"/>
      <c r="G163" s="21"/>
      <c r="H163" s="21"/>
      <c r="I163" s="21"/>
      <c r="J163" s="21"/>
      <c r="K163" s="21"/>
      <c r="L163" s="21"/>
      <c r="M163" s="21"/>
      <c r="N163" s="21"/>
      <c r="O163" s="21"/>
      <c r="P163" s="21"/>
      <c r="Q163" s="21"/>
      <c r="R163" s="21"/>
      <c r="S163" s="79"/>
      <c r="T163" s="20"/>
      <c r="U163" s="21"/>
      <c r="V163" s="21"/>
      <c r="W163" s="21"/>
      <c r="X163" s="21"/>
      <c r="Y163" s="21"/>
      <c r="Z163" s="21"/>
      <c r="AA163" s="21"/>
      <c r="AB163" s="21"/>
      <c r="AC163" s="21"/>
      <c r="AD163" s="21"/>
      <c r="AE163" s="21"/>
      <c r="AF163" s="21"/>
      <c r="AG163" s="21"/>
      <c r="AH163" s="21"/>
      <c r="AI163" s="21"/>
      <c r="AJ163" s="21"/>
      <c r="AK163" s="21"/>
      <c r="AL163" s="79"/>
      <c r="AM163" s="20"/>
      <c r="AN163" s="21"/>
      <c r="AO163" s="21"/>
      <c r="AP163" s="21"/>
      <c r="AQ163" s="21"/>
      <c r="AR163" s="21"/>
      <c r="AS163" s="21"/>
      <c r="AT163" s="21"/>
      <c r="AU163" s="21"/>
      <c r="AV163" s="21"/>
      <c r="AW163" s="21"/>
      <c r="AX163" s="21"/>
      <c r="AY163" s="21"/>
      <c r="AZ163" s="21"/>
      <c r="BA163" s="21"/>
      <c r="BB163" s="21"/>
      <c r="BC163" s="21"/>
      <c r="BD163" s="21"/>
      <c r="BE163" s="79"/>
      <c r="BF163" s="20"/>
      <c r="BG163" s="21"/>
      <c r="BH163" s="21"/>
      <c r="BI163" s="21"/>
      <c r="BJ163" s="21"/>
      <c r="BK163" s="21"/>
      <c r="BL163" s="21"/>
      <c r="BM163" s="21"/>
      <c r="BN163" s="21"/>
      <c r="BO163" s="21"/>
      <c r="BP163" s="21"/>
      <c r="BQ163" s="21"/>
      <c r="BR163" s="21"/>
      <c r="BS163" s="21"/>
      <c r="BT163" s="21"/>
      <c r="BU163" s="21"/>
      <c r="BV163" s="21"/>
      <c r="BW163" s="21"/>
      <c r="BX163" s="79"/>
      <c r="BY163" s="21"/>
      <c r="BZ163" s="21"/>
      <c r="CA163" s="21"/>
      <c r="CB163" s="21"/>
      <c r="CC163" s="21"/>
      <c r="CD163" s="21"/>
      <c r="CE163" s="21"/>
      <c r="CF163" s="21"/>
      <c r="CG163" s="21"/>
      <c r="CH163" s="21"/>
      <c r="CI163" s="21"/>
      <c r="CJ163" s="21"/>
      <c r="CK163" s="21"/>
      <c r="CL163" s="21"/>
      <c r="CM163" s="21"/>
      <c r="CN163" s="21"/>
      <c r="CO163" s="21"/>
      <c r="CP163" s="21"/>
      <c r="CQ163" s="79"/>
    </row>
    <row r="164" spans="1:95" ht="12.75" customHeight="1"/>
    <row r="165" spans="1:95" ht="12.75" customHeight="1"/>
    <row r="166" spans="1:95" ht="12.75" customHeight="1"/>
    <row r="167" spans="1:95" ht="12.75" customHeight="1"/>
    <row r="168" spans="1:95" ht="12.75" customHeight="1"/>
    <row r="169" spans="1:95" ht="12.75" customHeight="1"/>
    <row r="170" spans="1:95" ht="12.75" customHeight="1"/>
    <row r="171" spans="1:95" ht="12.75" customHeight="1"/>
    <row r="172" spans="1:95" ht="12.75" customHeight="1"/>
    <row r="173" spans="1:95" ht="12.75" customHeight="1"/>
    <row r="174" spans="1:95" ht="12.75" customHeight="1"/>
    <row r="175" spans="1:95" ht="12.75" customHeight="1"/>
    <row r="176" spans="1:9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35">
    <mergeCell ref="AS46:AT46"/>
    <mergeCell ref="T46:U46"/>
    <mergeCell ref="V46:W46"/>
    <mergeCell ref="X46:Y46"/>
    <mergeCell ref="Z46:AA46"/>
    <mergeCell ref="BY1:CQ1"/>
    <mergeCell ref="BF1:BX1"/>
    <mergeCell ref="BT3:BX3"/>
    <mergeCell ref="BA3:BE3"/>
    <mergeCell ref="AP3:AV3"/>
    <mergeCell ref="AH3:AL3"/>
    <mergeCell ref="CL46:CM46"/>
    <mergeCell ref="CA46:CB46"/>
    <mergeCell ref="CC46:CD46"/>
    <mergeCell ref="CE46:CF46"/>
    <mergeCell ref="BB46:BD46"/>
    <mergeCell ref="BL46:BM46"/>
    <mergeCell ref="CB3:CH3"/>
    <mergeCell ref="CM3:CQ3"/>
    <mergeCell ref="BJ46:BK46"/>
    <mergeCell ref="BI3:BO3"/>
    <mergeCell ref="BF5:BX5"/>
    <mergeCell ref="BY46:BZ46"/>
    <mergeCell ref="BS46:BT46"/>
    <mergeCell ref="BU46:BW46"/>
    <mergeCell ref="BH46:BI46"/>
    <mergeCell ref="BF46:BG46"/>
    <mergeCell ref="AG46:AH46"/>
    <mergeCell ref="AI46:AK46"/>
    <mergeCell ref="A47:B47"/>
    <mergeCell ref="A46:B46"/>
    <mergeCell ref="C46:D46"/>
    <mergeCell ref="E46:F46"/>
    <mergeCell ref="N46:O46"/>
    <mergeCell ref="P46:R46"/>
    <mergeCell ref="AZ46:BA46"/>
    <mergeCell ref="AM46:AN46"/>
    <mergeCell ref="G46:H46"/>
    <mergeCell ref="AO47:AP47"/>
    <mergeCell ref="AQ47:AR47"/>
    <mergeCell ref="T47:U47"/>
    <mergeCell ref="Z47:AA47"/>
    <mergeCell ref="AM47:AN47"/>
    <mergeCell ref="AS47:AT47"/>
    <mergeCell ref="AO46:AP46"/>
    <mergeCell ref="AQ46:AR46"/>
    <mergeCell ref="T1:AL1"/>
    <mergeCell ref="AM1:BE1"/>
    <mergeCell ref="A1:S1"/>
    <mergeCell ref="D3:J3"/>
    <mergeCell ref="O3:S3"/>
    <mergeCell ref="A5:S5"/>
    <mergeCell ref="T5:AL5"/>
    <mergeCell ref="AM5:BE5"/>
    <mergeCell ref="W3:AC3"/>
    <mergeCell ref="CL50:CM50"/>
    <mergeCell ref="CL51:CM51"/>
    <mergeCell ref="CA52:CB52"/>
    <mergeCell ref="CL52:CM52"/>
    <mergeCell ref="CA53:CB53"/>
    <mergeCell ref="CA51:CB51"/>
    <mergeCell ref="BH54:BI54"/>
    <mergeCell ref="BH53:BI53"/>
    <mergeCell ref="BH58:BI58"/>
    <mergeCell ref="BH57:BI57"/>
    <mergeCell ref="BH51:BI51"/>
    <mergeCell ref="A50:B50"/>
    <mergeCell ref="C50:D50"/>
    <mergeCell ref="C51:D51"/>
    <mergeCell ref="T57:U57"/>
    <mergeCell ref="AM54:AN54"/>
    <mergeCell ref="AO55:AP55"/>
    <mergeCell ref="AM55:AN55"/>
    <mergeCell ref="AM56:AN56"/>
    <mergeCell ref="AO56:AP56"/>
    <mergeCell ref="AM57:AN57"/>
    <mergeCell ref="AO57:AP57"/>
    <mergeCell ref="A55:B55"/>
    <mergeCell ref="A54:B54"/>
    <mergeCell ref="A56:B56"/>
    <mergeCell ref="A57:B57"/>
    <mergeCell ref="V53:W53"/>
    <mergeCell ref="V54:W54"/>
    <mergeCell ref="AO54:AP54"/>
    <mergeCell ref="AO53:AP53"/>
    <mergeCell ref="AO51:AP51"/>
    <mergeCell ref="V51:W51"/>
    <mergeCell ref="C59:D59"/>
    <mergeCell ref="C60:D60"/>
    <mergeCell ref="AO59:AP59"/>
    <mergeCell ref="AO60:AP60"/>
    <mergeCell ref="AO58:AP58"/>
    <mergeCell ref="C56:D56"/>
    <mergeCell ref="BY47:BZ47"/>
    <mergeCell ref="CA47:CB47"/>
    <mergeCell ref="CC47:CD47"/>
    <mergeCell ref="E47:F47"/>
    <mergeCell ref="V50:W50"/>
    <mergeCell ref="V47:W47"/>
    <mergeCell ref="T50:U50"/>
    <mergeCell ref="BH47:BI47"/>
    <mergeCell ref="AM50:AN50"/>
    <mergeCell ref="AO50:AP50"/>
    <mergeCell ref="BH59:BI59"/>
    <mergeCell ref="BH60:BI60"/>
    <mergeCell ref="BF54:BG54"/>
    <mergeCell ref="V60:W60"/>
    <mergeCell ref="V59:W59"/>
    <mergeCell ref="BL47:BM47"/>
    <mergeCell ref="BJ47:BK47"/>
    <mergeCell ref="BF47:BG47"/>
    <mergeCell ref="CE47:CF47"/>
    <mergeCell ref="CA50:CB50"/>
    <mergeCell ref="X47:Y47"/>
    <mergeCell ref="C53:D53"/>
    <mergeCell ref="C58:D58"/>
    <mergeCell ref="C55:D55"/>
    <mergeCell ref="C54:D54"/>
    <mergeCell ref="V55:W55"/>
    <mergeCell ref="T55:U55"/>
    <mergeCell ref="T54:U54"/>
    <mergeCell ref="T56:U56"/>
    <mergeCell ref="V58:W58"/>
    <mergeCell ref="V56:W56"/>
    <mergeCell ref="V57:W57"/>
    <mergeCell ref="BH55:BI55"/>
    <mergeCell ref="BH56:BI56"/>
    <mergeCell ref="BF56:BG56"/>
    <mergeCell ref="BF57:BG57"/>
    <mergeCell ref="BF55:BG55"/>
    <mergeCell ref="C57:D57"/>
    <mergeCell ref="BF50:BG50"/>
    <mergeCell ref="BH50:BI50"/>
    <mergeCell ref="G47:H47"/>
    <mergeCell ref="C47:D47"/>
  </mergeCell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dimension ref="A1:BX1000"/>
  <sheetViews>
    <sheetView showGridLines="0" workbookViewId="0">
      <selection sqref="A1:S1"/>
    </sheetView>
  </sheetViews>
  <sheetFormatPr defaultColWidth="14.42578125" defaultRowHeight="15" customHeight="1"/>
  <cols>
    <col min="1" max="76" width="5" customWidth="1"/>
  </cols>
  <sheetData>
    <row r="1" spans="1:76" ht="12.75" customHeight="1">
      <c r="A1" s="300" t="s">
        <v>607</v>
      </c>
      <c r="B1" s="264"/>
      <c r="C1" s="264"/>
      <c r="D1" s="264"/>
      <c r="E1" s="264"/>
      <c r="F1" s="264"/>
      <c r="G1" s="264"/>
      <c r="H1" s="264"/>
      <c r="I1" s="264"/>
      <c r="J1" s="264"/>
      <c r="K1" s="264"/>
      <c r="L1" s="264"/>
      <c r="M1" s="264"/>
      <c r="N1" s="264"/>
      <c r="O1" s="264"/>
      <c r="P1" s="264"/>
      <c r="Q1" s="264"/>
      <c r="R1" s="264"/>
      <c r="S1" s="264"/>
      <c r="T1" s="300" t="s">
        <v>608</v>
      </c>
      <c r="U1" s="264"/>
      <c r="V1" s="264"/>
      <c r="W1" s="264"/>
      <c r="X1" s="264"/>
      <c r="Y1" s="264"/>
      <c r="Z1" s="264"/>
      <c r="AA1" s="264"/>
      <c r="AB1" s="264"/>
      <c r="AC1" s="264"/>
      <c r="AD1" s="264"/>
      <c r="AE1" s="264"/>
      <c r="AF1" s="264"/>
      <c r="AG1" s="264"/>
      <c r="AH1" s="264"/>
      <c r="AI1" s="264"/>
      <c r="AJ1" s="264"/>
      <c r="AK1" s="264"/>
      <c r="AL1" s="264"/>
      <c r="AM1" s="300" t="s">
        <v>609</v>
      </c>
      <c r="AN1" s="264"/>
      <c r="AO1" s="264"/>
      <c r="AP1" s="264"/>
      <c r="AQ1" s="264"/>
      <c r="AR1" s="264"/>
      <c r="AS1" s="264"/>
      <c r="AT1" s="264"/>
      <c r="AU1" s="264"/>
      <c r="AV1" s="264"/>
      <c r="AW1" s="264"/>
      <c r="AX1" s="264"/>
      <c r="AY1" s="264"/>
      <c r="AZ1" s="264"/>
      <c r="BA1" s="264"/>
      <c r="BB1" s="264"/>
      <c r="BC1" s="264"/>
      <c r="BD1" s="264"/>
      <c r="BE1" s="264"/>
      <c r="BF1" s="300" t="s">
        <v>610</v>
      </c>
      <c r="BG1" s="264"/>
      <c r="BH1" s="264"/>
      <c r="BI1" s="264"/>
      <c r="BJ1" s="264"/>
      <c r="BK1" s="264"/>
      <c r="BL1" s="264"/>
      <c r="BM1" s="264"/>
      <c r="BN1" s="264"/>
      <c r="BO1" s="264"/>
      <c r="BP1" s="264"/>
      <c r="BQ1" s="264"/>
      <c r="BR1" s="264"/>
      <c r="BS1" s="264"/>
      <c r="BT1" s="264"/>
      <c r="BU1" s="264"/>
      <c r="BV1" s="264"/>
      <c r="BW1" s="264"/>
      <c r="BX1" s="264"/>
    </row>
    <row r="2" spans="1:76" ht="12.75" customHeight="1">
      <c r="A2" s="166"/>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row>
    <row r="3" spans="1:76" ht="12.75" customHeight="1">
      <c r="A3" s="166" t="s">
        <v>34</v>
      </c>
      <c r="B3" s="166"/>
      <c r="C3" s="166"/>
      <c r="D3" s="316" t="str">
        <f>IF('Cover Sheet'!$D$14&gt;0,'Cover Sheet'!$D$14,"")</f>
        <v>HALDIA INSTITUTE OF TECHNOLOGY</v>
      </c>
      <c r="E3" s="287"/>
      <c r="F3" s="287"/>
      <c r="G3" s="287"/>
      <c r="H3" s="287"/>
      <c r="I3" s="287"/>
      <c r="J3" s="287"/>
      <c r="K3" s="166" t="s">
        <v>35</v>
      </c>
      <c r="L3" s="166"/>
      <c r="M3" s="166"/>
      <c r="N3" s="166"/>
      <c r="O3" s="316" t="str">
        <f>IF('Cover Sheet'!O14&gt;0,'Cover Sheet'!O14,"")</f>
        <v>45 &amp; FORMULA BHARAT 2019</v>
      </c>
      <c r="P3" s="287"/>
      <c r="Q3" s="287"/>
      <c r="R3" s="287"/>
      <c r="S3" s="287"/>
      <c r="T3" s="166" t="s">
        <v>34</v>
      </c>
      <c r="U3" s="166"/>
      <c r="V3" s="166"/>
      <c r="W3" s="316" t="str">
        <f>IF('Cover Sheet'!$D$14&gt;0,'Cover Sheet'!$D$14,"")</f>
        <v>HALDIA INSTITUTE OF TECHNOLOGY</v>
      </c>
      <c r="X3" s="287"/>
      <c r="Y3" s="287"/>
      <c r="Z3" s="287"/>
      <c r="AA3" s="287"/>
      <c r="AB3" s="287"/>
      <c r="AC3" s="287"/>
      <c r="AD3" s="166" t="s">
        <v>35</v>
      </c>
      <c r="AE3" s="166"/>
      <c r="AF3" s="166"/>
      <c r="AG3" s="166"/>
      <c r="AH3" s="316" t="str">
        <f>IF('Cover Sheet'!O14&gt;0,'Cover Sheet'!O14,"")</f>
        <v>45 &amp; FORMULA BHARAT 2019</v>
      </c>
      <c r="AI3" s="287"/>
      <c r="AJ3" s="287"/>
      <c r="AK3" s="287"/>
      <c r="AL3" s="287"/>
      <c r="AM3" s="166" t="s">
        <v>34</v>
      </c>
      <c r="AN3" s="166"/>
      <c r="AO3" s="166"/>
      <c r="AP3" s="316" t="str">
        <f>IF('Cover Sheet'!$D$14&gt;0,'Cover Sheet'!$D$14,"")</f>
        <v>HALDIA INSTITUTE OF TECHNOLOGY</v>
      </c>
      <c r="AQ3" s="287"/>
      <c r="AR3" s="287"/>
      <c r="AS3" s="287"/>
      <c r="AT3" s="287"/>
      <c r="AU3" s="287"/>
      <c r="AV3" s="287"/>
      <c r="AW3" s="166" t="s">
        <v>35</v>
      </c>
      <c r="AX3" s="166"/>
      <c r="AY3" s="166"/>
      <c r="AZ3" s="166"/>
      <c r="BA3" s="316" t="str">
        <f>IF('Cover Sheet'!O14&gt;0,'Cover Sheet'!O14,"")</f>
        <v>45 &amp; FORMULA BHARAT 2019</v>
      </c>
      <c r="BB3" s="287"/>
      <c r="BC3" s="287"/>
      <c r="BD3" s="287"/>
      <c r="BE3" s="287"/>
      <c r="BF3" s="166" t="s">
        <v>34</v>
      </c>
      <c r="BG3" s="166"/>
      <c r="BH3" s="166"/>
      <c r="BI3" s="316" t="str">
        <f>IF('Cover Sheet'!$D$14&gt;0,'Cover Sheet'!$D$14,"")</f>
        <v>HALDIA INSTITUTE OF TECHNOLOGY</v>
      </c>
      <c r="BJ3" s="287"/>
      <c r="BK3" s="287"/>
      <c r="BL3" s="287"/>
      <c r="BM3" s="287"/>
      <c r="BN3" s="287"/>
      <c r="BO3" s="287"/>
      <c r="BP3" s="166" t="s">
        <v>35</v>
      </c>
      <c r="BQ3" s="166"/>
      <c r="BR3" s="166"/>
      <c r="BS3" s="166"/>
      <c r="BT3" s="316" t="str">
        <f>IF('Cover Sheet'!O14&gt;0,'Cover Sheet'!O14,"")</f>
        <v>45 &amp; FORMULA BHARAT 2019</v>
      </c>
      <c r="BU3" s="287"/>
      <c r="BV3" s="287"/>
      <c r="BW3" s="287"/>
      <c r="BX3" s="287"/>
    </row>
    <row r="4" spans="1:76" ht="12.75" customHeight="1">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row>
    <row r="5" spans="1:76" ht="12.75" customHeight="1">
      <c r="A5" s="123"/>
      <c r="B5" s="124"/>
      <c r="C5" s="124"/>
      <c r="D5" s="124"/>
      <c r="E5" s="124"/>
      <c r="F5" s="124"/>
      <c r="G5" s="124"/>
      <c r="H5" s="124"/>
      <c r="I5" s="124"/>
      <c r="J5" s="124"/>
      <c r="K5" s="124"/>
      <c r="L5" s="124"/>
      <c r="M5" s="124"/>
      <c r="N5" s="124"/>
      <c r="O5" s="124"/>
      <c r="P5" s="124"/>
      <c r="Q5" s="124"/>
      <c r="R5" s="124"/>
      <c r="S5" s="125"/>
      <c r="T5" s="123"/>
      <c r="U5" s="124"/>
      <c r="V5" s="124"/>
      <c r="W5" s="124"/>
      <c r="X5" s="124"/>
      <c r="Y5" s="124"/>
      <c r="Z5" s="124"/>
      <c r="AA5" s="124"/>
      <c r="AB5" s="124"/>
      <c r="AC5" s="124"/>
      <c r="AD5" s="124"/>
      <c r="AE5" s="124"/>
      <c r="AF5" s="124"/>
      <c r="AG5" s="124"/>
      <c r="AH5" s="124"/>
      <c r="AI5" s="124"/>
      <c r="AJ5" s="124"/>
      <c r="AK5" s="124"/>
      <c r="AL5" s="125"/>
      <c r="AM5" s="123"/>
      <c r="AN5" s="124"/>
      <c r="AO5" s="124"/>
      <c r="AP5" s="124"/>
      <c r="AQ5" s="124"/>
      <c r="AR5" s="124"/>
      <c r="AS5" s="124"/>
      <c r="AT5" s="124"/>
      <c r="AU5" s="124"/>
      <c r="AV5" s="124"/>
      <c r="AW5" s="124"/>
      <c r="AX5" s="124"/>
      <c r="AY5" s="124"/>
      <c r="AZ5" s="124"/>
      <c r="BA5" s="124"/>
      <c r="BB5" s="124"/>
      <c r="BC5" s="124"/>
      <c r="BD5" s="124"/>
      <c r="BE5" s="125"/>
      <c r="BF5" s="123"/>
      <c r="BG5" s="124"/>
      <c r="BH5" s="124"/>
      <c r="BI5" s="124"/>
      <c r="BJ5" s="124"/>
      <c r="BK5" s="124"/>
      <c r="BL5" s="124"/>
      <c r="BM5" s="124"/>
      <c r="BN5" s="124"/>
      <c r="BO5" s="124"/>
      <c r="BP5" s="124"/>
      <c r="BQ5" s="124"/>
      <c r="BR5" s="124"/>
      <c r="BS5" s="124"/>
      <c r="BT5" s="124"/>
      <c r="BU5" s="124"/>
      <c r="BV5" s="124"/>
      <c r="BW5" s="124"/>
      <c r="BX5" s="125"/>
    </row>
    <row r="6" spans="1:76" ht="12.75" customHeight="1">
      <c r="A6" s="126"/>
      <c r="B6" s="127"/>
      <c r="C6" s="127"/>
      <c r="D6" s="127"/>
      <c r="E6" s="127"/>
      <c r="F6" s="127"/>
      <c r="G6" s="127"/>
      <c r="H6" s="127"/>
      <c r="I6" s="127"/>
      <c r="J6" s="127"/>
      <c r="K6" s="127"/>
      <c r="L6" s="127"/>
      <c r="M6" s="127"/>
      <c r="N6" s="127"/>
      <c r="O6" s="127"/>
      <c r="P6" s="127"/>
      <c r="Q6" s="127"/>
      <c r="R6" s="127"/>
      <c r="S6" s="128"/>
      <c r="T6" s="126"/>
      <c r="U6" s="127"/>
      <c r="V6" s="127"/>
      <c r="W6" s="127"/>
      <c r="X6" s="127"/>
      <c r="Y6" s="127"/>
      <c r="Z6" s="127"/>
      <c r="AA6" s="127"/>
      <c r="AB6" s="127"/>
      <c r="AC6" s="127"/>
      <c r="AD6" s="127"/>
      <c r="AE6" s="127"/>
      <c r="AF6" s="127"/>
      <c r="AG6" s="127"/>
      <c r="AH6" s="127"/>
      <c r="AI6" s="127"/>
      <c r="AJ6" s="127"/>
      <c r="AK6" s="127"/>
      <c r="AL6" s="128"/>
      <c r="AM6" s="126"/>
      <c r="AN6" s="127"/>
      <c r="AO6" s="127"/>
      <c r="AP6" s="127"/>
      <c r="AQ6" s="127"/>
      <c r="AR6" s="127"/>
      <c r="AS6" s="127"/>
      <c r="AT6" s="127"/>
      <c r="AU6" s="127"/>
      <c r="AV6" s="127"/>
      <c r="AW6" s="127"/>
      <c r="AX6" s="127"/>
      <c r="AY6" s="127"/>
      <c r="AZ6" s="127"/>
      <c r="BA6" s="127"/>
      <c r="BB6" s="127"/>
      <c r="BC6" s="127"/>
      <c r="BD6" s="127"/>
      <c r="BE6" s="128"/>
      <c r="BF6" s="126"/>
      <c r="BG6" s="127"/>
      <c r="BH6" s="127"/>
      <c r="BI6" s="127"/>
      <c r="BJ6" s="127"/>
      <c r="BK6" s="127"/>
      <c r="BL6" s="127"/>
      <c r="BM6" s="127"/>
      <c r="BN6" s="127"/>
      <c r="BO6" s="127"/>
      <c r="BP6" s="127"/>
      <c r="BQ6" s="127"/>
      <c r="BR6" s="127"/>
      <c r="BS6" s="127"/>
      <c r="BT6" s="127"/>
      <c r="BU6" s="127"/>
      <c r="BV6" s="127"/>
      <c r="BW6" s="127"/>
      <c r="BX6" s="128"/>
    </row>
    <row r="7" spans="1:76" ht="12.75" customHeight="1">
      <c r="A7" s="126"/>
      <c r="B7" s="127"/>
      <c r="C7" s="127"/>
      <c r="D7" s="127"/>
      <c r="E7" s="127"/>
      <c r="F7" s="127"/>
      <c r="G7" s="127"/>
      <c r="H7" s="127"/>
      <c r="I7" s="127"/>
      <c r="J7" s="127"/>
      <c r="K7" s="127"/>
      <c r="L7" s="127"/>
      <c r="M7" s="127"/>
      <c r="N7" s="127"/>
      <c r="O7" s="127"/>
      <c r="P7" s="127"/>
      <c r="Q7" s="127"/>
      <c r="R7" s="127"/>
      <c r="S7" s="128"/>
      <c r="T7" s="126"/>
      <c r="U7" s="127"/>
      <c r="V7" s="127"/>
      <c r="W7" s="127"/>
      <c r="X7" s="127"/>
      <c r="Y7" s="127"/>
      <c r="Z7" s="127"/>
      <c r="AA7" s="127"/>
      <c r="AB7" s="127"/>
      <c r="AC7" s="127"/>
      <c r="AD7" s="127"/>
      <c r="AE7" s="127"/>
      <c r="AF7" s="127"/>
      <c r="AG7" s="127"/>
      <c r="AH7" s="127"/>
      <c r="AI7" s="127"/>
      <c r="AJ7" s="127"/>
      <c r="AK7" s="127"/>
      <c r="AL7" s="128"/>
      <c r="AM7" s="126"/>
      <c r="AN7" s="127"/>
      <c r="AO7" s="127"/>
      <c r="AP7" s="127"/>
      <c r="AQ7" s="127"/>
      <c r="AR7" s="127"/>
      <c r="AS7" s="127"/>
      <c r="AT7" s="127"/>
      <c r="AU7" s="127"/>
      <c r="AV7" s="127"/>
      <c r="AW7" s="127"/>
      <c r="AX7" s="127"/>
      <c r="AY7" s="127"/>
      <c r="AZ7" s="127"/>
      <c r="BA7" s="127"/>
      <c r="BB7" s="127"/>
      <c r="BC7" s="127"/>
      <c r="BD7" s="127"/>
      <c r="BE7" s="128"/>
      <c r="BF7" s="126"/>
      <c r="BG7" s="127"/>
      <c r="BH7" s="127"/>
      <c r="BI7" s="127"/>
      <c r="BJ7" s="127"/>
      <c r="BK7" s="127"/>
      <c r="BL7" s="127"/>
      <c r="BM7" s="127"/>
      <c r="BN7" s="127"/>
      <c r="BO7" s="127"/>
      <c r="BP7" s="127"/>
      <c r="BQ7" s="127"/>
      <c r="BR7" s="127"/>
      <c r="BS7" s="127"/>
      <c r="BT7" s="127"/>
      <c r="BU7" s="127"/>
      <c r="BV7" s="127"/>
      <c r="BW7" s="127"/>
      <c r="BX7" s="128"/>
    </row>
    <row r="8" spans="1:76" ht="12.75" customHeight="1">
      <c r="A8" s="126"/>
      <c r="B8" s="127"/>
      <c r="C8" s="127"/>
      <c r="D8" s="127"/>
      <c r="E8" s="127"/>
      <c r="F8" s="127"/>
      <c r="G8" s="127"/>
      <c r="H8" s="127"/>
      <c r="I8" s="127"/>
      <c r="J8" s="127"/>
      <c r="K8" s="127"/>
      <c r="L8" s="127"/>
      <c r="M8" s="127"/>
      <c r="N8" s="127"/>
      <c r="O8" s="127"/>
      <c r="P8" s="127"/>
      <c r="Q8" s="127"/>
      <c r="R8" s="127"/>
      <c r="S8" s="128"/>
      <c r="T8" s="126"/>
      <c r="U8" s="127"/>
      <c r="V8" s="127"/>
      <c r="W8" s="127"/>
      <c r="X8" s="127"/>
      <c r="Y8" s="127"/>
      <c r="Z8" s="127"/>
      <c r="AA8" s="127"/>
      <c r="AB8" s="127"/>
      <c r="AC8" s="127"/>
      <c r="AD8" s="127"/>
      <c r="AE8" s="127"/>
      <c r="AF8" s="127"/>
      <c r="AG8" s="127"/>
      <c r="AH8" s="127"/>
      <c r="AI8" s="127"/>
      <c r="AJ8" s="127"/>
      <c r="AK8" s="127"/>
      <c r="AL8" s="128"/>
      <c r="AM8" s="126"/>
      <c r="AN8" s="127"/>
      <c r="AO8" s="127"/>
      <c r="AP8" s="127"/>
      <c r="AQ8" s="127"/>
      <c r="AR8" s="127"/>
      <c r="AS8" s="127"/>
      <c r="AT8" s="127"/>
      <c r="AU8" s="127"/>
      <c r="AV8" s="127"/>
      <c r="AW8" s="127"/>
      <c r="AX8" s="127"/>
      <c r="AY8" s="127"/>
      <c r="AZ8" s="127"/>
      <c r="BA8" s="127"/>
      <c r="BB8" s="127"/>
      <c r="BC8" s="127"/>
      <c r="BD8" s="127"/>
      <c r="BE8" s="128"/>
      <c r="BF8" s="126"/>
      <c r="BG8" s="127"/>
      <c r="BH8" s="127"/>
      <c r="BI8" s="127"/>
      <c r="BJ8" s="127"/>
      <c r="BK8" s="127"/>
      <c r="BL8" s="127"/>
      <c r="BM8" s="127"/>
      <c r="BN8" s="127"/>
      <c r="BO8" s="127"/>
      <c r="BP8" s="127"/>
      <c r="BQ8" s="127"/>
      <c r="BR8" s="127"/>
      <c r="BS8" s="127"/>
      <c r="BT8" s="127"/>
      <c r="BU8" s="127"/>
      <c r="BV8" s="127"/>
      <c r="BW8" s="127"/>
      <c r="BX8" s="128"/>
    </row>
    <row r="9" spans="1:76" ht="12.75" customHeight="1">
      <c r="A9" s="126"/>
      <c r="B9" s="127"/>
      <c r="C9" s="127"/>
      <c r="D9" s="127"/>
      <c r="E9" s="127"/>
      <c r="F9" s="21"/>
      <c r="G9" s="21"/>
      <c r="H9" s="127"/>
      <c r="I9" s="127"/>
      <c r="J9" s="127"/>
      <c r="K9" s="127"/>
      <c r="L9" s="127"/>
      <c r="M9" s="127"/>
      <c r="N9" s="127"/>
      <c r="O9" s="127"/>
      <c r="P9" s="127"/>
      <c r="Q9" s="127"/>
      <c r="R9" s="127"/>
      <c r="S9" s="128"/>
      <c r="T9" s="126"/>
      <c r="U9" s="127"/>
      <c r="V9" s="127"/>
      <c r="W9" s="127"/>
      <c r="X9" s="127"/>
      <c r="Y9" s="21"/>
      <c r="Z9" s="21"/>
      <c r="AA9" s="127"/>
      <c r="AB9" s="127"/>
      <c r="AC9" s="127"/>
      <c r="AD9" s="127"/>
      <c r="AE9" s="127"/>
      <c r="AF9" s="127"/>
      <c r="AG9" s="127"/>
      <c r="AH9" s="127"/>
      <c r="AI9" s="127"/>
      <c r="AJ9" s="127"/>
      <c r="AK9" s="127"/>
      <c r="AL9" s="128"/>
      <c r="AM9" s="126"/>
      <c r="AN9" s="127"/>
      <c r="AO9" s="127"/>
      <c r="AP9" s="127"/>
      <c r="AQ9" s="127"/>
      <c r="AR9" s="21"/>
      <c r="AS9" s="21"/>
      <c r="AT9" s="127"/>
      <c r="AU9" s="127"/>
      <c r="AV9" s="127"/>
      <c r="AW9" s="127"/>
      <c r="AX9" s="127"/>
      <c r="AY9" s="127"/>
      <c r="AZ9" s="127"/>
      <c r="BA9" s="127"/>
      <c r="BB9" s="127"/>
      <c r="BC9" s="127"/>
      <c r="BD9" s="127"/>
      <c r="BE9" s="128"/>
      <c r="BF9" s="126"/>
      <c r="BG9" s="127"/>
      <c r="BH9" s="127"/>
      <c r="BI9" s="127"/>
      <c r="BJ9" s="127"/>
      <c r="BK9" s="21"/>
      <c r="BL9" s="21"/>
      <c r="BM9" s="127"/>
      <c r="BN9" s="127"/>
      <c r="BO9" s="127"/>
      <c r="BP9" s="127"/>
      <c r="BQ9" s="127"/>
      <c r="BR9" s="127"/>
      <c r="BS9" s="127"/>
      <c r="BT9" s="127"/>
      <c r="BU9" s="127"/>
      <c r="BV9" s="127"/>
      <c r="BW9" s="127"/>
      <c r="BX9" s="128"/>
    </row>
    <row r="10" spans="1:76" ht="12.75" customHeight="1">
      <c r="A10" s="126"/>
      <c r="B10" s="127"/>
      <c r="C10" s="127"/>
      <c r="D10" s="127"/>
      <c r="E10" s="127"/>
      <c r="F10" s="127"/>
      <c r="G10" s="127"/>
      <c r="H10" s="127"/>
      <c r="I10" s="127"/>
      <c r="J10" s="127"/>
      <c r="K10" s="127"/>
      <c r="L10" s="127"/>
      <c r="M10" s="127"/>
      <c r="N10" s="127"/>
      <c r="O10" s="127"/>
      <c r="P10" s="127"/>
      <c r="Q10" s="127"/>
      <c r="R10" s="127"/>
      <c r="S10" s="128"/>
      <c r="T10" s="126"/>
      <c r="U10" s="127"/>
      <c r="V10" s="127"/>
      <c r="W10" s="127"/>
      <c r="X10" s="127"/>
      <c r="Y10" s="127"/>
      <c r="Z10" s="127"/>
      <c r="AA10" s="127"/>
      <c r="AB10" s="127"/>
      <c r="AC10" s="127"/>
      <c r="AD10" s="127"/>
      <c r="AE10" s="127"/>
      <c r="AF10" s="127"/>
      <c r="AG10" s="127"/>
      <c r="AH10" s="127"/>
      <c r="AI10" s="127"/>
      <c r="AJ10" s="127"/>
      <c r="AK10" s="127"/>
      <c r="AL10" s="128"/>
      <c r="AM10" s="126"/>
      <c r="AN10" s="127"/>
      <c r="AO10" s="127"/>
      <c r="AP10" s="127"/>
      <c r="AQ10" s="127"/>
      <c r="AR10" s="127"/>
      <c r="AS10" s="127"/>
      <c r="AT10" s="127"/>
      <c r="AU10" s="127"/>
      <c r="AV10" s="127"/>
      <c r="AW10" s="127"/>
      <c r="AX10" s="127"/>
      <c r="AY10" s="127"/>
      <c r="AZ10" s="127"/>
      <c r="BA10" s="127"/>
      <c r="BB10" s="127"/>
      <c r="BC10" s="127"/>
      <c r="BD10" s="127"/>
      <c r="BE10" s="128"/>
      <c r="BF10" s="126"/>
      <c r="BG10" s="127"/>
      <c r="BH10" s="127"/>
      <c r="BI10" s="127"/>
      <c r="BJ10" s="127"/>
      <c r="BK10" s="127"/>
      <c r="BL10" s="127"/>
      <c r="BM10" s="127"/>
      <c r="BN10" s="127"/>
      <c r="BO10" s="127"/>
      <c r="BP10" s="127"/>
      <c r="BQ10" s="127"/>
      <c r="BR10" s="127"/>
      <c r="BS10" s="127"/>
      <c r="BT10" s="127"/>
      <c r="BU10" s="127"/>
      <c r="BV10" s="127"/>
      <c r="BW10" s="127"/>
      <c r="BX10" s="128"/>
    </row>
    <row r="11" spans="1:76" ht="12.75" customHeight="1">
      <c r="A11" s="126"/>
      <c r="B11" s="127"/>
      <c r="C11" s="127"/>
      <c r="D11" s="127"/>
      <c r="E11" s="127"/>
      <c r="F11" s="127"/>
      <c r="G11" s="129" t="s">
        <v>377</v>
      </c>
      <c r="H11" s="127"/>
      <c r="I11" s="127"/>
      <c r="J11" s="127"/>
      <c r="K11" s="127"/>
      <c r="L11" s="127"/>
      <c r="M11" s="127"/>
      <c r="N11" s="127"/>
      <c r="O11" s="127"/>
      <c r="P11" s="127"/>
      <c r="Q11" s="127"/>
      <c r="R11" s="127"/>
      <c r="S11" s="128"/>
      <c r="T11" s="126"/>
      <c r="U11" s="127"/>
      <c r="V11" s="127"/>
      <c r="W11" s="127"/>
      <c r="X11" s="127"/>
      <c r="Y11" s="127"/>
      <c r="Z11" s="129" t="s">
        <v>377</v>
      </c>
      <c r="AA11" s="127"/>
      <c r="AB11" s="127"/>
      <c r="AC11" s="127"/>
      <c r="AD11" s="127"/>
      <c r="AE11" s="127"/>
      <c r="AF11" s="127"/>
      <c r="AG11" s="127"/>
      <c r="AH11" s="127"/>
      <c r="AI11" s="127"/>
      <c r="AJ11" s="127"/>
      <c r="AK11" s="127"/>
      <c r="AL11" s="128"/>
      <c r="AM11" s="126"/>
      <c r="AN11" s="127"/>
      <c r="AO11" s="127"/>
      <c r="AP11" s="127"/>
      <c r="AQ11" s="127"/>
      <c r="AR11" s="127"/>
      <c r="AS11" s="129" t="s">
        <v>377</v>
      </c>
      <c r="AT11" s="127"/>
      <c r="AU11" s="127"/>
      <c r="AV11" s="127"/>
      <c r="AW11" s="127"/>
      <c r="AX11" s="127"/>
      <c r="AY11" s="127"/>
      <c r="AZ11" s="127"/>
      <c r="BA11" s="127"/>
      <c r="BB11" s="127"/>
      <c r="BC11" s="127"/>
      <c r="BD11" s="127"/>
      <c r="BE11" s="128"/>
      <c r="BF11" s="126"/>
      <c r="BG11" s="127"/>
      <c r="BH11" s="127"/>
      <c r="BI11" s="127"/>
      <c r="BJ11" s="127"/>
      <c r="BK11" s="127"/>
      <c r="BL11" s="129" t="s">
        <v>377</v>
      </c>
      <c r="BM11" s="127"/>
      <c r="BN11" s="127"/>
      <c r="BO11" s="127"/>
      <c r="BP11" s="127"/>
      <c r="BQ11" s="127"/>
      <c r="BR11" s="127"/>
      <c r="BS11" s="127"/>
      <c r="BT11" s="127"/>
      <c r="BU11" s="127"/>
      <c r="BV11" s="127"/>
      <c r="BW11" s="127"/>
      <c r="BX11" s="128"/>
    </row>
    <row r="12" spans="1:76" ht="12.75" customHeight="1">
      <c r="A12" s="126"/>
      <c r="B12" s="127"/>
      <c r="C12" s="127"/>
      <c r="D12" s="127"/>
      <c r="E12" s="127"/>
      <c r="F12" s="127"/>
      <c r="G12" s="127"/>
      <c r="H12" s="127"/>
      <c r="I12" s="127"/>
      <c r="J12" s="127"/>
      <c r="K12" s="127"/>
      <c r="L12" s="127"/>
      <c r="M12" s="127"/>
      <c r="N12" s="127"/>
      <c r="O12" s="127"/>
      <c r="P12" s="127"/>
      <c r="Q12" s="127"/>
      <c r="R12" s="127"/>
      <c r="S12" s="128"/>
      <c r="T12" s="126"/>
      <c r="U12" s="127"/>
      <c r="V12" s="127"/>
      <c r="W12" s="127"/>
      <c r="X12" s="127"/>
      <c r="Y12" s="127"/>
      <c r="Z12" s="127"/>
      <c r="AA12" s="127"/>
      <c r="AB12" s="127"/>
      <c r="AC12" s="127"/>
      <c r="AD12" s="127"/>
      <c r="AE12" s="127"/>
      <c r="AF12" s="127"/>
      <c r="AG12" s="127"/>
      <c r="AH12" s="127"/>
      <c r="AI12" s="127"/>
      <c r="AJ12" s="127"/>
      <c r="AK12" s="127"/>
      <c r="AL12" s="128"/>
      <c r="AM12" s="126"/>
      <c r="AN12" s="127"/>
      <c r="AO12" s="127"/>
      <c r="AP12" s="127"/>
      <c r="AQ12" s="127"/>
      <c r="AR12" s="127"/>
      <c r="AS12" s="127"/>
      <c r="AT12" s="127"/>
      <c r="AU12" s="127"/>
      <c r="AV12" s="127"/>
      <c r="AW12" s="127"/>
      <c r="AX12" s="127"/>
      <c r="AY12" s="127"/>
      <c r="AZ12" s="127"/>
      <c r="BA12" s="127"/>
      <c r="BB12" s="127"/>
      <c r="BC12" s="127"/>
      <c r="BD12" s="127"/>
      <c r="BE12" s="128"/>
      <c r="BF12" s="126"/>
      <c r="BG12" s="127"/>
      <c r="BH12" s="127"/>
      <c r="BI12" s="127"/>
      <c r="BJ12" s="127"/>
      <c r="BK12" s="127"/>
      <c r="BL12" s="127"/>
      <c r="BM12" s="127"/>
      <c r="BN12" s="127"/>
      <c r="BO12" s="127"/>
      <c r="BP12" s="127"/>
      <c r="BQ12" s="127"/>
      <c r="BR12" s="127"/>
      <c r="BS12" s="127"/>
      <c r="BT12" s="127"/>
      <c r="BU12" s="127"/>
      <c r="BV12" s="127"/>
      <c r="BW12" s="127"/>
      <c r="BX12" s="128"/>
    </row>
    <row r="13" spans="1:76" ht="12.75" customHeight="1">
      <c r="A13" s="126"/>
      <c r="B13" s="127"/>
      <c r="C13" s="127"/>
      <c r="D13" s="127"/>
      <c r="E13" s="127"/>
      <c r="F13" s="127"/>
      <c r="G13" s="129" t="s">
        <v>378</v>
      </c>
      <c r="H13" s="127"/>
      <c r="I13" s="127"/>
      <c r="J13" s="127"/>
      <c r="K13" s="127"/>
      <c r="L13" s="127"/>
      <c r="M13" s="127"/>
      <c r="N13" s="127"/>
      <c r="O13" s="127"/>
      <c r="P13" s="127"/>
      <c r="Q13" s="127"/>
      <c r="R13" s="127"/>
      <c r="S13" s="128"/>
      <c r="T13" s="126"/>
      <c r="U13" s="127"/>
      <c r="V13" s="127"/>
      <c r="W13" s="127"/>
      <c r="X13" s="127"/>
      <c r="Y13" s="127"/>
      <c r="Z13" s="129" t="s">
        <v>378</v>
      </c>
      <c r="AA13" s="127"/>
      <c r="AB13" s="127"/>
      <c r="AC13" s="127"/>
      <c r="AD13" s="127"/>
      <c r="AE13" s="127"/>
      <c r="AF13" s="127"/>
      <c r="AG13" s="127"/>
      <c r="AH13" s="127"/>
      <c r="AI13" s="127"/>
      <c r="AJ13" s="127"/>
      <c r="AK13" s="127"/>
      <c r="AL13" s="128"/>
      <c r="AM13" s="126"/>
      <c r="AN13" s="127"/>
      <c r="AO13" s="127"/>
      <c r="AP13" s="127"/>
      <c r="AQ13" s="127"/>
      <c r="AR13" s="127"/>
      <c r="AS13" s="129" t="s">
        <v>378</v>
      </c>
      <c r="AT13" s="127"/>
      <c r="AU13" s="127"/>
      <c r="AV13" s="127"/>
      <c r="AW13" s="127"/>
      <c r="AX13" s="127"/>
      <c r="AY13" s="127"/>
      <c r="AZ13" s="127"/>
      <c r="BA13" s="127"/>
      <c r="BB13" s="127"/>
      <c r="BC13" s="127"/>
      <c r="BD13" s="127"/>
      <c r="BE13" s="128"/>
      <c r="BF13" s="126"/>
      <c r="BG13" s="127"/>
      <c r="BH13" s="127"/>
      <c r="BI13" s="127"/>
      <c r="BJ13" s="127"/>
      <c r="BK13" s="127"/>
      <c r="BL13" s="129" t="s">
        <v>378</v>
      </c>
      <c r="BM13" s="127"/>
      <c r="BN13" s="127"/>
      <c r="BO13" s="127"/>
      <c r="BP13" s="127"/>
      <c r="BQ13" s="127"/>
      <c r="BR13" s="127"/>
      <c r="BS13" s="127"/>
      <c r="BT13" s="127"/>
      <c r="BU13" s="127"/>
      <c r="BV13" s="127"/>
      <c r="BW13" s="127"/>
      <c r="BX13" s="128"/>
    </row>
    <row r="14" spans="1:76" ht="12.75" customHeight="1">
      <c r="A14" s="126"/>
      <c r="B14" s="127"/>
      <c r="C14" s="127"/>
      <c r="D14" s="127"/>
      <c r="E14" s="127"/>
      <c r="F14" s="127"/>
      <c r="G14" s="127"/>
      <c r="H14" s="127"/>
      <c r="I14" s="127"/>
      <c r="J14" s="127"/>
      <c r="K14" s="127"/>
      <c r="L14" s="127"/>
      <c r="M14" s="127"/>
      <c r="N14" s="127"/>
      <c r="O14" s="127"/>
      <c r="P14" s="127"/>
      <c r="Q14" s="127"/>
      <c r="R14" s="127"/>
      <c r="S14" s="128"/>
      <c r="T14" s="126"/>
      <c r="U14" s="127"/>
      <c r="V14" s="127"/>
      <c r="W14" s="127"/>
      <c r="X14" s="127"/>
      <c r="Y14" s="127"/>
      <c r="Z14" s="127"/>
      <c r="AA14" s="127"/>
      <c r="AB14" s="127"/>
      <c r="AC14" s="127"/>
      <c r="AD14" s="127"/>
      <c r="AE14" s="127"/>
      <c r="AF14" s="127"/>
      <c r="AG14" s="127"/>
      <c r="AH14" s="127"/>
      <c r="AI14" s="127"/>
      <c r="AJ14" s="127"/>
      <c r="AK14" s="127"/>
      <c r="AL14" s="128"/>
      <c r="AM14" s="126"/>
      <c r="AN14" s="127"/>
      <c r="AO14" s="127"/>
      <c r="AP14" s="127"/>
      <c r="AQ14" s="127"/>
      <c r="AR14" s="127"/>
      <c r="AS14" s="127"/>
      <c r="AT14" s="127"/>
      <c r="AU14" s="127"/>
      <c r="AV14" s="127"/>
      <c r="AW14" s="127"/>
      <c r="AX14" s="127"/>
      <c r="AY14" s="127"/>
      <c r="AZ14" s="127"/>
      <c r="BA14" s="127"/>
      <c r="BB14" s="127"/>
      <c r="BC14" s="127"/>
      <c r="BD14" s="127"/>
      <c r="BE14" s="128"/>
      <c r="BF14" s="126"/>
      <c r="BG14" s="127"/>
      <c r="BH14" s="127"/>
      <c r="BI14" s="127"/>
      <c r="BJ14" s="127"/>
      <c r="BK14" s="127"/>
      <c r="BL14" s="127"/>
      <c r="BM14" s="127"/>
      <c r="BN14" s="127"/>
      <c r="BO14" s="127"/>
      <c r="BP14" s="127"/>
      <c r="BQ14" s="127"/>
      <c r="BR14" s="127"/>
      <c r="BS14" s="127"/>
      <c r="BT14" s="127"/>
      <c r="BU14" s="127"/>
      <c r="BV14" s="127"/>
      <c r="BW14" s="127"/>
      <c r="BX14" s="128"/>
    </row>
    <row r="15" spans="1:76" ht="12.75" customHeight="1">
      <c r="A15" s="126"/>
      <c r="B15" s="127"/>
      <c r="C15" s="127"/>
      <c r="D15" s="127"/>
      <c r="E15" s="127"/>
      <c r="F15" s="127"/>
      <c r="G15" s="127"/>
      <c r="H15" s="127"/>
      <c r="I15" s="127"/>
      <c r="J15" s="127"/>
      <c r="K15" s="127"/>
      <c r="L15" s="127"/>
      <c r="M15" s="127"/>
      <c r="N15" s="127"/>
      <c r="O15" s="127"/>
      <c r="P15" s="127"/>
      <c r="Q15" s="127"/>
      <c r="R15" s="127"/>
      <c r="S15" s="128"/>
      <c r="T15" s="126"/>
      <c r="U15" s="127"/>
      <c r="V15" s="127"/>
      <c r="W15" s="127"/>
      <c r="X15" s="127"/>
      <c r="Y15" s="127"/>
      <c r="Z15" s="127"/>
      <c r="AA15" s="127"/>
      <c r="AB15" s="127"/>
      <c r="AC15" s="127"/>
      <c r="AD15" s="127"/>
      <c r="AE15" s="127"/>
      <c r="AF15" s="127"/>
      <c r="AG15" s="127"/>
      <c r="AH15" s="127"/>
      <c r="AI15" s="127"/>
      <c r="AJ15" s="127"/>
      <c r="AK15" s="127"/>
      <c r="AL15" s="128"/>
      <c r="AM15" s="126"/>
      <c r="AN15" s="127"/>
      <c r="AO15" s="127"/>
      <c r="AP15" s="127"/>
      <c r="AQ15" s="127"/>
      <c r="AR15" s="127"/>
      <c r="AS15" s="127"/>
      <c r="AT15" s="127"/>
      <c r="AU15" s="127"/>
      <c r="AV15" s="127"/>
      <c r="AW15" s="127"/>
      <c r="AX15" s="127"/>
      <c r="AY15" s="127"/>
      <c r="AZ15" s="127"/>
      <c r="BA15" s="127"/>
      <c r="BB15" s="127"/>
      <c r="BC15" s="127"/>
      <c r="BD15" s="127"/>
      <c r="BE15" s="128"/>
      <c r="BF15" s="126"/>
      <c r="BG15" s="127"/>
      <c r="BH15" s="127"/>
      <c r="BI15" s="127"/>
      <c r="BJ15" s="127"/>
      <c r="BK15" s="127"/>
      <c r="BL15" s="127"/>
      <c r="BM15" s="127"/>
      <c r="BN15" s="127"/>
      <c r="BO15" s="127"/>
      <c r="BP15" s="127"/>
      <c r="BQ15" s="127"/>
      <c r="BR15" s="127"/>
      <c r="BS15" s="127"/>
      <c r="BT15" s="127"/>
      <c r="BU15" s="127"/>
      <c r="BV15" s="127"/>
      <c r="BW15" s="127"/>
      <c r="BX15" s="128"/>
    </row>
    <row r="16" spans="1:76" ht="12.75" customHeight="1">
      <c r="A16" s="126"/>
      <c r="B16" s="127"/>
      <c r="C16" s="127"/>
      <c r="D16" s="127"/>
      <c r="E16" s="127"/>
      <c r="F16" s="127"/>
      <c r="G16" s="127"/>
      <c r="H16" s="127"/>
      <c r="I16" s="127"/>
      <c r="J16" s="127"/>
      <c r="K16" s="127"/>
      <c r="L16" s="127"/>
      <c r="M16" s="127"/>
      <c r="N16" s="127"/>
      <c r="O16" s="127"/>
      <c r="P16" s="127"/>
      <c r="Q16" s="127"/>
      <c r="R16" s="127"/>
      <c r="S16" s="128"/>
      <c r="T16" s="126"/>
      <c r="U16" s="127"/>
      <c r="V16" s="127"/>
      <c r="W16" s="127"/>
      <c r="X16" s="127"/>
      <c r="Y16" s="127"/>
      <c r="Z16" s="127"/>
      <c r="AA16" s="127"/>
      <c r="AB16" s="127"/>
      <c r="AC16" s="127"/>
      <c r="AD16" s="127"/>
      <c r="AE16" s="127"/>
      <c r="AF16" s="127"/>
      <c r="AG16" s="127"/>
      <c r="AH16" s="127"/>
      <c r="AI16" s="127"/>
      <c r="AJ16" s="127"/>
      <c r="AK16" s="127"/>
      <c r="AL16" s="128"/>
      <c r="AM16" s="126"/>
      <c r="AN16" s="127"/>
      <c r="AO16" s="127"/>
      <c r="AP16" s="127"/>
      <c r="AQ16" s="127"/>
      <c r="AR16" s="127"/>
      <c r="AS16" s="127"/>
      <c r="AT16" s="127"/>
      <c r="AU16" s="127"/>
      <c r="AV16" s="127"/>
      <c r="AW16" s="127"/>
      <c r="AX16" s="127"/>
      <c r="AY16" s="127"/>
      <c r="AZ16" s="127"/>
      <c r="BA16" s="127"/>
      <c r="BB16" s="127"/>
      <c r="BC16" s="127"/>
      <c r="BD16" s="127"/>
      <c r="BE16" s="128"/>
      <c r="BF16" s="126"/>
      <c r="BG16" s="127"/>
      <c r="BH16" s="127"/>
      <c r="BI16" s="127"/>
      <c r="BJ16" s="127"/>
      <c r="BK16" s="127"/>
      <c r="BL16" s="127"/>
      <c r="BM16" s="127"/>
      <c r="BN16" s="127"/>
      <c r="BO16" s="127"/>
      <c r="BP16" s="127"/>
      <c r="BQ16" s="127"/>
      <c r="BR16" s="127"/>
      <c r="BS16" s="127"/>
      <c r="BT16" s="127"/>
      <c r="BU16" s="127"/>
      <c r="BV16" s="127"/>
      <c r="BW16" s="127"/>
      <c r="BX16" s="128"/>
    </row>
    <row r="17" spans="1:76" ht="12.75" customHeight="1">
      <c r="A17" s="126"/>
      <c r="B17" s="127"/>
      <c r="C17" s="127"/>
      <c r="D17" s="127"/>
      <c r="E17" s="127"/>
      <c r="F17" s="127"/>
      <c r="G17" s="127"/>
      <c r="H17" s="127"/>
      <c r="I17" s="127"/>
      <c r="J17" s="127"/>
      <c r="K17" s="127"/>
      <c r="L17" s="127"/>
      <c r="M17" s="127"/>
      <c r="N17" s="127"/>
      <c r="O17" s="127"/>
      <c r="P17" s="127"/>
      <c r="Q17" s="127"/>
      <c r="R17" s="127"/>
      <c r="S17" s="128"/>
      <c r="T17" s="126"/>
      <c r="U17" s="127"/>
      <c r="V17" s="127"/>
      <c r="W17" s="127"/>
      <c r="X17" s="127"/>
      <c r="Y17" s="127"/>
      <c r="Z17" s="127"/>
      <c r="AA17" s="127"/>
      <c r="AB17" s="127"/>
      <c r="AC17" s="127"/>
      <c r="AD17" s="127"/>
      <c r="AE17" s="127"/>
      <c r="AF17" s="127"/>
      <c r="AG17" s="127"/>
      <c r="AH17" s="127"/>
      <c r="AI17" s="127"/>
      <c r="AJ17" s="127"/>
      <c r="AK17" s="127"/>
      <c r="AL17" s="128"/>
      <c r="AM17" s="126"/>
      <c r="AN17" s="127"/>
      <c r="AO17" s="127"/>
      <c r="AP17" s="127"/>
      <c r="AQ17" s="127"/>
      <c r="AR17" s="127"/>
      <c r="AS17" s="127"/>
      <c r="AT17" s="127"/>
      <c r="AU17" s="127"/>
      <c r="AV17" s="127"/>
      <c r="AW17" s="127"/>
      <c r="AX17" s="127"/>
      <c r="AY17" s="127"/>
      <c r="AZ17" s="127"/>
      <c r="BA17" s="127"/>
      <c r="BB17" s="127"/>
      <c r="BC17" s="127"/>
      <c r="BD17" s="127"/>
      <c r="BE17" s="128"/>
      <c r="BF17" s="126"/>
      <c r="BG17" s="127"/>
      <c r="BH17" s="127"/>
      <c r="BI17" s="127"/>
      <c r="BJ17" s="127"/>
      <c r="BK17" s="127"/>
      <c r="BL17" s="127"/>
      <c r="BM17" s="127"/>
      <c r="BN17" s="127"/>
      <c r="BO17" s="127"/>
      <c r="BP17" s="127"/>
      <c r="BQ17" s="127"/>
      <c r="BR17" s="127"/>
      <c r="BS17" s="127"/>
      <c r="BT17" s="127"/>
      <c r="BU17" s="127"/>
      <c r="BV17" s="127"/>
      <c r="BW17" s="127"/>
      <c r="BX17" s="128"/>
    </row>
    <row r="18" spans="1:76" ht="12.75" customHeight="1">
      <c r="A18" s="130"/>
      <c r="B18" s="131"/>
      <c r="C18" s="131"/>
      <c r="D18" s="131"/>
      <c r="E18" s="29"/>
      <c r="F18" s="29"/>
      <c r="G18" s="131"/>
      <c r="H18" s="29"/>
      <c r="I18" s="131"/>
      <c r="J18" s="131"/>
      <c r="K18" s="131"/>
      <c r="L18" s="131"/>
      <c r="M18" s="131"/>
      <c r="N18" s="131"/>
      <c r="O18" s="131"/>
      <c r="P18" s="131"/>
      <c r="Q18" s="131"/>
      <c r="R18" s="131"/>
      <c r="S18" s="132"/>
      <c r="T18" s="130"/>
      <c r="U18" s="131"/>
      <c r="V18" s="131"/>
      <c r="W18" s="131"/>
      <c r="X18" s="29"/>
      <c r="Y18" s="29"/>
      <c r="Z18" s="131"/>
      <c r="AA18" s="29"/>
      <c r="AB18" s="131"/>
      <c r="AC18" s="131"/>
      <c r="AD18" s="131"/>
      <c r="AE18" s="131"/>
      <c r="AF18" s="131"/>
      <c r="AG18" s="131"/>
      <c r="AH18" s="131"/>
      <c r="AI18" s="131"/>
      <c r="AJ18" s="131"/>
      <c r="AK18" s="131"/>
      <c r="AL18" s="132"/>
      <c r="AM18" s="130"/>
      <c r="AN18" s="131"/>
      <c r="AO18" s="131"/>
      <c r="AP18" s="131"/>
      <c r="AQ18" s="29"/>
      <c r="AR18" s="29"/>
      <c r="AS18" s="131"/>
      <c r="AT18" s="29"/>
      <c r="AU18" s="131"/>
      <c r="AV18" s="131"/>
      <c r="AW18" s="131"/>
      <c r="AX18" s="131"/>
      <c r="AY18" s="131"/>
      <c r="AZ18" s="131"/>
      <c r="BA18" s="131"/>
      <c r="BB18" s="131"/>
      <c r="BC18" s="131"/>
      <c r="BD18" s="131"/>
      <c r="BE18" s="132"/>
      <c r="BF18" s="130"/>
      <c r="BG18" s="131"/>
      <c r="BH18" s="131"/>
      <c r="BI18" s="131"/>
      <c r="BJ18" s="29"/>
      <c r="BK18" s="29"/>
      <c r="BL18" s="131"/>
      <c r="BM18" s="29"/>
      <c r="BN18" s="131"/>
      <c r="BO18" s="131"/>
      <c r="BP18" s="131"/>
      <c r="BQ18" s="131"/>
      <c r="BR18" s="131"/>
      <c r="BS18" s="131"/>
      <c r="BT18" s="131"/>
      <c r="BU18" s="131"/>
      <c r="BV18" s="131"/>
      <c r="BW18" s="131"/>
      <c r="BX18" s="132"/>
    </row>
    <row r="19" spans="1:76" ht="12.75" customHeight="1">
      <c r="A19" s="133" t="s">
        <v>379</v>
      </c>
      <c r="B19" s="134"/>
      <c r="C19" s="134"/>
      <c r="D19" s="134"/>
      <c r="E19" s="134"/>
      <c r="F19" s="134"/>
      <c r="G19" s="134"/>
      <c r="H19" s="134"/>
      <c r="I19" s="134"/>
      <c r="J19" s="134"/>
      <c r="K19" s="134"/>
      <c r="L19" s="134"/>
      <c r="M19" s="134"/>
      <c r="N19" s="134"/>
      <c r="O19" s="134"/>
      <c r="P19" s="134"/>
      <c r="Q19" s="134"/>
      <c r="R19" s="134"/>
      <c r="S19" s="136"/>
      <c r="T19" s="133" t="s">
        <v>379</v>
      </c>
      <c r="U19" s="134"/>
      <c r="V19" s="134"/>
      <c r="W19" s="134"/>
      <c r="X19" s="134"/>
      <c r="Y19" s="134"/>
      <c r="Z19" s="134"/>
      <c r="AA19" s="134"/>
      <c r="AB19" s="134"/>
      <c r="AC19" s="134"/>
      <c r="AD19" s="134"/>
      <c r="AE19" s="134"/>
      <c r="AF19" s="134"/>
      <c r="AG19" s="134"/>
      <c r="AH19" s="134"/>
      <c r="AI19" s="134"/>
      <c r="AJ19" s="134"/>
      <c r="AK19" s="134"/>
      <c r="AL19" s="136"/>
      <c r="AM19" s="133" t="s">
        <v>379</v>
      </c>
      <c r="AN19" s="134"/>
      <c r="AO19" s="134"/>
      <c r="AP19" s="134"/>
      <c r="AQ19" s="134"/>
      <c r="AR19" s="134"/>
      <c r="AS19" s="134"/>
      <c r="AT19" s="134"/>
      <c r="AU19" s="134"/>
      <c r="AV19" s="134"/>
      <c r="AW19" s="134"/>
      <c r="AX19" s="134"/>
      <c r="AY19" s="134"/>
      <c r="AZ19" s="134"/>
      <c r="BA19" s="134"/>
      <c r="BB19" s="134"/>
      <c r="BC19" s="134"/>
      <c r="BD19" s="134"/>
      <c r="BE19" s="136"/>
      <c r="BF19" s="133" t="s">
        <v>379</v>
      </c>
      <c r="BG19" s="134"/>
      <c r="BH19" s="134"/>
      <c r="BI19" s="134"/>
      <c r="BJ19" s="134"/>
      <c r="BK19" s="134"/>
      <c r="BL19" s="134"/>
      <c r="BM19" s="134"/>
      <c r="BN19" s="134"/>
      <c r="BO19" s="134"/>
      <c r="BP19" s="134"/>
      <c r="BQ19" s="134"/>
      <c r="BR19" s="134"/>
      <c r="BS19" s="134"/>
      <c r="BT19" s="134"/>
      <c r="BU19" s="134"/>
      <c r="BV19" s="134"/>
      <c r="BW19" s="134"/>
      <c r="BX19" s="136"/>
    </row>
    <row r="20" spans="1:76" ht="12.75" customHeight="1">
      <c r="A20" s="137"/>
      <c r="B20" s="134"/>
      <c r="C20" s="134"/>
      <c r="D20" s="134"/>
      <c r="E20" s="134"/>
      <c r="F20" s="134"/>
      <c r="G20" s="134"/>
      <c r="H20" s="134"/>
      <c r="I20" s="134"/>
      <c r="J20" s="134"/>
      <c r="K20" s="134"/>
      <c r="L20" s="134"/>
      <c r="M20" s="134"/>
      <c r="N20" s="134"/>
      <c r="O20" s="134"/>
      <c r="P20" s="134"/>
      <c r="Q20" s="134"/>
      <c r="R20" s="134"/>
      <c r="S20" s="136"/>
      <c r="T20" s="137"/>
      <c r="U20" s="134"/>
      <c r="V20" s="134"/>
      <c r="W20" s="134"/>
      <c r="X20" s="134"/>
      <c r="Y20" s="134"/>
      <c r="Z20" s="134"/>
      <c r="AA20" s="134"/>
      <c r="AB20" s="134"/>
      <c r="AC20" s="134"/>
      <c r="AD20" s="134"/>
      <c r="AE20" s="134"/>
      <c r="AF20" s="134"/>
      <c r="AG20" s="134"/>
      <c r="AH20" s="134"/>
      <c r="AI20" s="134"/>
      <c r="AJ20" s="134"/>
      <c r="AK20" s="134"/>
      <c r="AL20" s="136"/>
      <c r="AM20" s="137"/>
      <c r="AN20" s="134"/>
      <c r="AO20" s="134"/>
      <c r="AP20" s="134"/>
      <c r="AQ20" s="134"/>
      <c r="AR20" s="134"/>
      <c r="AS20" s="134"/>
      <c r="AT20" s="134"/>
      <c r="AU20" s="134"/>
      <c r="AV20" s="134"/>
      <c r="AW20" s="134"/>
      <c r="AX20" s="134"/>
      <c r="AY20" s="134"/>
      <c r="AZ20" s="134"/>
      <c r="BA20" s="134"/>
      <c r="BB20" s="134"/>
      <c r="BC20" s="134"/>
      <c r="BD20" s="134"/>
      <c r="BE20" s="136"/>
      <c r="BF20" s="137"/>
      <c r="BG20" s="134"/>
      <c r="BH20" s="134"/>
      <c r="BI20" s="134"/>
      <c r="BJ20" s="134"/>
      <c r="BK20" s="134"/>
      <c r="BL20" s="134"/>
      <c r="BM20" s="134"/>
      <c r="BN20" s="134"/>
      <c r="BO20" s="134"/>
      <c r="BP20" s="134"/>
      <c r="BQ20" s="134"/>
      <c r="BR20" s="134"/>
      <c r="BS20" s="134"/>
      <c r="BT20" s="134"/>
      <c r="BU20" s="134"/>
      <c r="BV20" s="134"/>
      <c r="BW20" s="134"/>
      <c r="BX20" s="136"/>
    </row>
    <row r="21" spans="1:76" ht="12.75" customHeight="1">
      <c r="A21" s="123"/>
      <c r="B21" s="124"/>
      <c r="C21" s="124"/>
      <c r="D21" s="124"/>
      <c r="E21" s="124"/>
      <c r="F21" s="124"/>
      <c r="G21" s="124"/>
      <c r="H21" s="124"/>
      <c r="I21" s="124"/>
      <c r="J21" s="124"/>
      <c r="K21" s="124"/>
      <c r="L21" s="124"/>
      <c r="M21" s="124"/>
      <c r="N21" s="124"/>
      <c r="O21" s="124"/>
      <c r="P21" s="124"/>
      <c r="Q21" s="124"/>
      <c r="R21" s="124"/>
      <c r="S21" s="125"/>
      <c r="T21" s="123"/>
      <c r="U21" s="124"/>
      <c r="V21" s="124"/>
      <c r="W21" s="124"/>
      <c r="X21" s="124"/>
      <c r="Y21" s="124"/>
      <c r="Z21" s="124"/>
      <c r="AA21" s="124"/>
      <c r="AB21" s="124"/>
      <c r="AC21" s="124"/>
      <c r="AD21" s="124"/>
      <c r="AE21" s="124"/>
      <c r="AF21" s="124"/>
      <c r="AG21" s="124"/>
      <c r="AH21" s="124"/>
      <c r="AI21" s="124"/>
      <c r="AJ21" s="124"/>
      <c r="AK21" s="124"/>
      <c r="AL21" s="125"/>
      <c r="AM21" s="123"/>
      <c r="AN21" s="124"/>
      <c r="AO21" s="124"/>
      <c r="AP21" s="124"/>
      <c r="AQ21" s="124"/>
      <c r="AR21" s="124"/>
      <c r="AS21" s="124"/>
      <c r="AT21" s="124"/>
      <c r="AU21" s="124"/>
      <c r="AV21" s="124"/>
      <c r="AW21" s="124"/>
      <c r="AX21" s="124"/>
      <c r="AY21" s="124"/>
      <c r="AZ21" s="124"/>
      <c r="BA21" s="124"/>
      <c r="BB21" s="124"/>
      <c r="BC21" s="124"/>
      <c r="BD21" s="124"/>
      <c r="BE21" s="125"/>
      <c r="BF21" s="123"/>
      <c r="BG21" s="124"/>
      <c r="BH21" s="124"/>
      <c r="BI21" s="124"/>
      <c r="BJ21" s="124"/>
      <c r="BK21" s="124"/>
      <c r="BL21" s="124"/>
      <c r="BM21" s="124"/>
      <c r="BN21" s="124"/>
      <c r="BO21" s="124"/>
      <c r="BP21" s="124"/>
      <c r="BQ21" s="124"/>
      <c r="BR21" s="124"/>
      <c r="BS21" s="124"/>
      <c r="BT21" s="124"/>
      <c r="BU21" s="124"/>
      <c r="BV21" s="124"/>
      <c r="BW21" s="124"/>
      <c r="BX21" s="125"/>
    </row>
    <row r="22" spans="1:76" ht="12.75" customHeight="1">
      <c r="A22" s="126"/>
      <c r="B22" s="127"/>
      <c r="C22" s="127"/>
      <c r="D22" s="127"/>
      <c r="E22" s="127"/>
      <c r="F22" s="127"/>
      <c r="G22" s="127"/>
      <c r="H22" s="127"/>
      <c r="I22" s="127"/>
      <c r="J22" s="127"/>
      <c r="K22" s="127"/>
      <c r="L22" s="127"/>
      <c r="M22" s="127"/>
      <c r="N22" s="127"/>
      <c r="O22" s="127"/>
      <c r="P22" s="127"/>
      <c r="Q22" s="127"/>
      <c r="R22" s="127"/>
      <c r="S22" s="128"/>
      <c r="T22" s="126"/>
      <c r="U22" s="127"/>
      <c r="V22" s="127"/>
      <c r="W22" s="127"/>
      <c r="X22" s="127"/>
      <c r="Y22" s="127"/>
      <c r="Z22" s="127"/>
      <c r="AA22" s="127"/>
      <c r="AB22" s="127"/>
      <c r="AC22" s="127"/>
      <c r="AD22" s="127"/>
      <c r="AE22" s="127"/>
      <c r="AF22" s="127"/>
      <c r="AG22" s="127"/>
      <c r="AH22" s="127"/>
      <c r="AI22" s="127"/>
      <c r="AJ22" s="127"/>
      <c r="AK22" s="127"/>
      <c r="AL22" s="128"/>
      <c r="AM22" s="126"/>
      <c r="AN22" s="127"/>
      <c r="AO22" s="127"/>
      <c r="AP22" s="127"/>
      <c r="AQ22" s="127"/>
      <c r="AR22" s="127"/>
      <c r="AS22" s="127"/>
      <c r="AT22" s="127"/>
      <c r="AU22" s="127"/>
      <c r="AV22" s="127"/>
      <c r="AW22" s="127"/>
      <c r="AX22" s="127"/>
      <c r="AY22" s="127"/>
      <c r="AZ22" s="127"/>
      <c r="BA22" s="127"/>
      <c r="BB22" s="127"/>
      <c r="BC22" s="127"/>
      <c r="BD22" s="127"/>
      <c r="BE22" s="128"/>
      <c r="BF22" s="126"/>
      <c r="BG22" s="127"/>
      <c r="BH22" s="127"/>
      <c r="BI22" s="127"/>
      <c r="BJ22" s="127"/>
      <c r="BK22" s="127"/>
      <c r="BL22" s="127"/>
      <c r="BM22" s="127"/>
      <c r="BN22" s="127"/>
      <c r="BO22" s="127"/>
      <c r="BP22" s="127"/>
      <c r="BQ22" s="127"/>
      <c r="BR22" s="127"/>
      <c r="BS22" s="127"/>
      <c r="BT22" s="127"/>
      <c r="BU22" s="127"/>
      <c r="BV22" s="127"/>
      <c r="BW22" s="127"/>
      <c r="BX22" s="128"/>
    </row>
    <row r="23" spans="1:76" ht="12.75" customHeight="1">
      <c r="A23" s="126"/>
      <c r="B23" s="127"/>
      <c r="C23" s="127"/>
      <c r="D23" s="127"/>
      <c r="E23" s="127"/>
      <c r="F23" s="127"/>
      <c r="G23" s="127"/>
      <c r="H23" s="127"/>
      <c r="I23" s="127"/>
      <c r="J23" s="127"/>
      <c r="K23" s="127"/>
      <c r="L23" s="127"/>
      <c r="M23" s="127"/>
      <c r="N23" s="127"/>
      <c r="O23" s="127"/>
      <c r="P23" s="127"/>
      <c r="Q23" s="127"/>
      <c r="R23" s="127"/>
      <c r="S23" s="128"/>
      <c r="T23" s="126"/>
      <c r="U23" s="127"/>
      <c r="V23" s="127"/>
      <c r="W23" s="127"/>
      <c r="X23" s="127"/>
      <c r="Y23" s="127"/>
      <c r="Z23" s="127"/>
      <c r="AA23" s="127"/>
      <c r="AB23" s="127"/>
      <c r="AC23" s="127"/>
      <c r="AD23" s="127"/>
      <c r="AE23" s="127"/>
      <c r="AF23" s="127"/>
      <c r="AG23" s="127"/>
      <c r="AH23" s="127"/>
      <c r="AI23" s="127"/>
      <c r="AJ23" s="127"/>
      <c r="AK23" s="127"/>
      <c r="AL23" s="128"/>
      <c r="AM23" s="126"/>
      <c r="AN23" s="127"/>
      <c r="AO23" s="127"/>
      <c r="AP23" s="127"/>
      <c r="AQ23" s="127"/>
      <c r="AR23" s="127"/>
      <c r="AS23" s="127"/>
      <c r="AT23" s="127"/>
      <c r="AU23" s="127"/>
      <c r="AV23" s="127"/>
      <c r="AW23" s="127"/>
      <c r="AX23" s="127"/>
      <c r="AY23" s="127"/>
      <c r="AZ23" s="127"/>
      <c r="BA23" s="127"/>
      <c r="BB23" s="127"/>
      <c r="BC23" s="127"/>
      <c r="BD23" s="127"/>
      <c r="BE23" s="128"/>
      <c r="BF23" s="126"/>
      <c r="BG23" s="127"/>
      <c r="BH23" s="127"/>
      <c r="BI23" s="127"/>
      <c r="BJ23" s="127"/>
      <c r="BK23" s="127"/>
      <c r="BL23" s="127"/>
      <c r="BM23" s="127"/>
      <c r="BN23" s="127"/>
      <c r="BO23" s="127"/>
      <c r="BP23" s="127"/>
      <c r="BQ23" s="127"/>
      <c r="BR23" s="127"/>
      <c r="BS23" s="127"/>
      <c r="BT23" s="127"/>
      <c r="BU23" s="127"/>
      <c r="BV23" s="127"/>
      <c r="BW23" s="127"/>
      <c r="BX23" s="128"/>
    </row>
    <row r="24" spans="1:76" ht="12.75" customHeight="1">
      <c r="A24" s="126"/>
      <c r="B24" s="127"/>
      <c r="C24" s="127"/>
      <c r="D24" s="127"/>
      <c r="E24" s="127"/>
      <c r="F24" s="127"/>
      <c r="G24" s="127"/>
      <c r="H24" s="127"/>
      <c r="I24" s="127"/>
      <c r="J24" s="127"/>
      <c r="K24" s="127"/>
      <c r="L24" s="127"/>
      <c r="M24" s="127"/>
      <c r="N24" s="127"/>
      <c r="O24" s="127"/>
      <c r="P24" s="127"/>
      <c r="Q24" s="127"/>
      <c r="R24" s="127"/>
      <c r="S24" s="128"/>
      <c r="T24" s="126"/>
      <c r="U24" s="127"/>
      <c r="V24" s="127"/>
      <c r="W24" s="127"/>
      <c r="X24" s="127"/>
      <c r="Y24" s="127"/>
      <c r="Z24" s="127"/>
      <c r="AA24" s="127"/>
      <c r="AB24" s="127"/>
      <c r="AC24" s="127"/>
      <c r="AD24" s="127"/>
      <c r="AE24" s="127"/>
      <c r="AF24" s="127"/>
      <c r="AG24" s="127"/>
      <c r="AH24" s="127"/>
      <c r="AI24" s="127"/>
      <c r="AJ24" s="127"/>
      <c r="AK24" s="127"/>
      <c r="AL24" s="128"/>
      <c r="AM24" s="126"/>
      <c r="AN24" s="127"/>
      <c r="AO24" s="127"/>
      <c r="AP24" s="127"/>
      <c r="AQ24" s="127"/>
      <c r="AR24" s="127"/>
      <c r="AS24" s="127"/>
      <c r="AT24" s="127"/>
      <c r="AU24" s="127"/>
      <c r="AV24" s="127"/>
      <c r="AW24" s="127"/>
      <c r="AX24" s="127"/>
      <c r="AY24" s="127"/>
      <c r="AZ24" s="127"/>
      <c r="BA24" s="127"/>
      <c r="BB24" s="127"/>
      <c r="BC24" s="127"/>
      <c r="BD24" s="127"/>
      <c r="BE24" s="128"/>
      <c r="BF24" s="126"/>
      <c r="BG24" s="127"/>
      <c r="BH24" s="127"/>
      <c r="BI24" s="127"/>
      <c r="BJ24" s="127"/>
      <c r="BK24" s="127"/>
      <c r="BL24" s="127"/>
      <c r="BM24" s="127"/>
      <c r="BN24" s="127"/>
      <c r="BO24" s="127"/>
      <c r="BP24" s="127"/>
      <c r="BQ24" s="127"/>
      <c r="BR24" s="127"/>
      <c r="BS24" s="127"/>
      <c r="BT24" s="127"/>
      <c r="BU24" s="127"/>
      <c r="BV24" s="127"/>
      <c r="BW24" s="127"/>
      <c r="BX24" s="128"/>
    </row>
    <row r="25" spans="1:76" ht="12.75" customHeight="1">
      <c r="A25" s="126"/>
      <c r="B25" s="127"/>
      <c r="C25" s="127"/>
      <c r="D25" s="127"/>
      <c r="E25" s="127"/>
      <c r="F25" s="127"/>
      <c r="G25" s="127"/>
      <c r="H25" s="127"/>
      <c r="I25" s="127"/>
      <c r="J25" s="127"/>
      <c r="K25" s="127"/>
      <c r="L25" s="127"/>
      <c r="M25" s="127"/>
      <c r="N25" s="127"/>
      <c r="O25" s="127"/>
      <c r="P25" s="127"/>
      <c r="Q25" s="127"/>
      <c r="R25" s="127"/>
      <c r="S25" s="128"/>
      <c r="T25" s="126"/>
      <c r="U25" s="127"/>
      <c r="V25" s="127"/>
      <c r="W25" s="127"/>
      <c r="X25" s="127"/>
      <c r="Y25" s="127"/>
      <c r="Z25" s="127"/>
      <c r="AA25" s="127"/>
      <c r="AB25" s="127"/>
      <c r="AC25" s="127"/>
      <c r="AD25" s="127"/>
      <c r="AE25" s="127"/>
      <c r="AF25" s="127"/>
      <c r="AG25" s="127"/>
      <c r="AH25" s="127"/>
      <c r="AI25" s="127"/>
      <c r="AJ25" s="127"/>
      <c r="AK25" s="127"/>
      <c r="AL25" s="128"/>
      <c r="AM25" s="126"/>
      <c r="AN25" s="127"/>
      <c r="AO25" s="127"/>
      <c r="AP25" s="127"/>
      <c r="AQ25" s="127"/>
      <c r="AR25" s="127"/>
      <c r="AS25" s="127"/>
      <c r="AT25" s="127"/>
      <c r="AU25" s="127"/>
      <c r="AV25" s="127"/>
      <c r="AW25" s="127"/>
      <c r="AX25" s="127"/>
      <c r="AY25" s="127"/>
      <c r="AZ25" s="127"/>
      <c r="BA25" s="127"/>
      <c r="BB25" s="127"/>
      <c r="BC25" s="127"/>
      <c r="BD25" s="127"/>
      <c r="BE25" s="128"/>
      <c r="BF25" s="126"/>
      <c r="BG25" s="127"/>
      <c r="BH25" s="127"/>
      <c r="BI25" s="127"/>
      <c r="BJ25" s="127"/>
      <c r="BK25" s="127"/>
      <c r="BL25" s="127"/>
      <c r="BM25" s="127"/>
      <c r="BN25" s="127"/>
      <c r="BO25" s="127"/>
      <c r="BP25" s="127"/>
      <c r="BQ25" s="127"/>
      <c r="BR25" s="127"/>
      <c r="BS25" s="127"/>
      <c r="BT25" s="127"/>
      <c r="BU25" s="127"/>
      <c r="BV25" s="127"/>
      <c r="BW25" s="127"/>
      <c r="BX25" s="128"/>
    </row>
    <row r="26" spans="1:76" ht="12.75" customHeight="1">
      <c r="A26" s="126"/>
      <c r="B26" s="127"/>
      <c r="C26" s="127"/>
      <c r="D26" s="127"/>
      <c r="E26" s="127"/>
      <c r="F26" s="127"/>
      <c r="G26" s="127"/>
      <c r="H26" s="127"/>
      <c r="I26" s="127"/>
      <c r="J26" s="127"/>
      <c r="K26" s="127"/>
      <c r="L26" s="127"/>
      <c r="M26" s="127"/>
      <c r="N26" s="127"/>
      <c r="O26" s="127"/>
      <c r="P26" s="127"/>
      <c r="Q26" s="127"/>
      <c r="R26" s="127"/>
      <c r="S26" s="128"/>
      <c r="T26" s="126"/>
      <c r="U26" s="127"/>
      <c r="V26" s="127"/>
      <c r="W26" s="127"/>
      <c r="X26" s="127"/>
      <c r="Y26" s="127"/>
      <c r="Z26" s="127"/>
      <c r="AA26" s="127"/>
      <c r="AB26" s="127"/>
      <c r="AC26" s="127"/>
      <c r="AD26" s="127"/>
      <c r="AE26" s="127"/>
      <c r="AF26" s="127"/>
      <c r="AG26" s="127"/>
      <c r="AH26" s="127"/>
      <c r="AI26" s="127"/>
      <c r="AJ26" s="127"/>
      <c r="AK26" s="127"/>
      <c r="AL26" s="128"/>
      <c r="AM26" s="126"/>
      <c r="AN26" s="127"/>
      <c r="AO26" s="127"/>
      <c r="AP26" s="127"/>
      <c r="AQ26" s="127"/>
      <c r="AR26" s="127"/>
      <c r="AS26" s="127"/>
      <c r="AT26" s="127"/>
      <c r="AU26" s="127"/>
      <c r="AV26" s="127"/>
      <c r="AW26" s="127"/>
      <c r="AX26" s="127"/>
      <c r="AY26" s="127"/>
      <c r="AZ26" s="127"/>
      <c r="BA26" s="127"/>
      <c r="BB26" s="127"/>
      <c r="BC26" s="127"/>
      <c r="BD26" s="127"/>
      <c r="BE26" s="128"/>
      <c r="BF26" s="126"/>
      <c r="BG26" s="127"/>
      <c r="BH26" s="127"/>
      <c r="BI26" s="127"/>
      <c r="BJ26" s="127"/>
      <c r="BK26" s="127"/>
      <c r="BL26" s="127"/>
      <c r="BM26" s="127"/>
      <c r="BN26" s="127"/>
      <c r="BO26" s="127"/>
      <c r="BP26" s="127"/>
      <c r="BQ26" s="127"/>
      <c r="BR26" s="127"/>
      <c r="BS26" s="127"/>
      <c r="BT26" s="127"/>
      <c r="BU26" s="127"/>
      <c r="BV26" s="127"/>
      <c r="BW26" s="127"/>
      <c r="BX26" s="128"/>
    </row>
    <row r="27" spans="1:76" ht="12.75" customHeight="1">
      <c r="A27" s="126"/>
      <c r="B27" s="127"/>
      <c r="C27" s="127"/>
      <c r="D27" s="127"/>
      <c r="E27" s="127"/>
      <c r="F27" s="127"/>
      <c r="G27" s="127"/>
      <c r="H27" s="127"/>
      <c r="I27" s="127"/>
      <c r="J27" s="127"/>
      <c r="K27" s="127"/>
      <c r="L27" s="127"/>
      <c r="M27" s="127"/>
      <c r="N27" s="127"/>
      <c r="O27" s="127"/>
      <c r="P27" s="127"/>
      <c r="Q27" s="127"/>
      <c r="R27" s="127"/>
      <c r="S27" s="128"/>
      <c r="T27" s="126"/>
      <c r="U27" s="127"/>
      <c r="V27" s="127"/>
      <c r="W27" s="127"/>
      <c r="X27" s="127"/>
      <c r="Y27" s="127"/>
      <c r="Z27" s="127"/>
      <c r="AA27" s="127"/>
      <c r="AB27" s="127"/>
      <c r="AC27" s="127"/>
      <c r="AD27" s="127"/>
      <c r="AE27" s="127"/>
      <c r="AF27" s="127"/>
      <c r="AG27" s="127"/>
      <c r="AH27" s="127"/>
      <c r="AI27" s="127"/>
      <c r="AJ27" s="127"/>
      <c r="AK27" s="127"/>
      <c r="AL27" s="128"/>
      <c r="AM27" s="126"/>
      <c r="AN27" s="127"/>
      <c r="AO27" s="127"/>
      <c r="AP27" s="127"/>
      <c r="AQ27" s="127"/>
      <c r="AR27" s="127"/>
      <c r="AS27" s="127"/>
      <c r="AT27" s="127"/>
      <c r="AU27" s="127"/>
      <c r="AV27" s="127"/>
      <c r="AW27" s="127"/>
      <c r="AX27" s="127"/>
      <c r="AY27" s="127"/>
      <c r="AZ27" s="127"/>
      <c r="BA27" s="127"/>
      <c r="BB27" s="127"/>
      <c r="BC27" s="127"/>
      <c r="BD27" s="127"/>
      <c r="BE27" s="128"/>
      <c r="BF27" s="126"/>
      <c r="BG27" s="127"/>
      <c r="BH27" s="127"/>
      <c r="BI27" s="127"/>
      <c r="BJ27" s="127"/>
      <c r="BK27" s="127"/>
      <c r="BL27" s="127"/>
      <c r="BM27" s="127"/>
      <c r="BN27" s="127"/>
      <c r="BO27" s="127"/>
      <c r="BP27" s="127"/>
      <c r="BQ27" s="127"/>
      <c r="BR27" s="127"/>
      <c r="BS27" s="127"/>
      <c r="BT27" s="127"/>
      <c r="BU27" s="127"/>
      <c r="BV27" s="127"/>
      <c r="BW27" s="127"/>
      <c r="BX27" s="128"/>
    </row>
    <row r="28" spans="1:76" ht="12.75" customHeight="1">
      <c r="A28" s="126"/>
      <c r="B28" s="127"/>
      <c r="C28" s="127"/>
      <c r="D28" s="127"/>
      <c r="E28" s="127"/>
      <c r="F28" s="127"/>
      <c r="G28" s="127"/>
      <c r="H28" s="127"/>
      <c r="I28" s="127"/>
      <c r="J28" s="127"/>
      <c r="K28" s="127"/>
      <c r="L28" s="127"/>
      <c r="M28" s="127"/>
      <c r="N28" s="127"/>
      <c r="O28" s="127"/>
      <c r="P28" s="127"/>
      <c r="Q28" s="127"/>
      <c r="R28" s="127"/>
      <c r="S28" s="128"/>
      <c r="T28" s="126"/>
      <c r="U28" s="127"/>
      <c r="V28" s="127"/>
      <c r="W28" s="127"/>
      <c r="X28" s="127"/>
      <c r="Y28" s="127"/>
      <c r="Z28" s="127"/>
      <c r="AA28" s="127"/>
      <c r="AB28" s="127"/>
      <c r="AC28" s="127"/>
      <c r="AD28" s="127"/>
      <c r="AE28" s="127"/>
      <c r="AF28" s="127"/>
      <c r="AG28" s="127"/>
      <c r="AH28" s="127"/>
      <c r="AI28" s="127"/>
      <c r="AJ28" s="127"/>
      <c r="AK28" s="127"/>
      <c r="AL28" s="128"/>
      <c r="AM28" s="126"/>
      <c r="AN28" s="127"/>
      <c r="AO28" s="127"/>
      <c r="AP28" s="127"/>
      <c r="AQ28" s="127"/>
      <c r="AR28" s="127"/>
      <c r="AS28" s="127"/>
      <c r="AT28" s="127"/>
      <c r="AU28" s="127"/>
      <c r="AV28" s="127"/>
      <c r="AW28" s="127"/>
      <c r="AX28" s="127"/>
      <c r="AY28" s="127"/>
      <c r="AZ28" s="127"/>
      <c r="BA28" s="127"/>
      <c r="BB28" s="127"/>
      <c r="BC28" s="127"/>
      <c r="BD28" s="127"/>
      <c r="BE28" s="128"/>
      <c r="BF28" s="126"/>
      <c r="BG28" s="127"/>
      <c r="BH28" s="127"/>
      <c r="BI28" s="127"/>
      <c r="BJ28" s="127"/>
      <c r="BK28" s="127"/>
      <c r="BL28" s="127"/>
      <c r="BM28" s="127"/>
      <c r="BN28" s="127"/>
      <c r="BO28" s="127"/>
      <c r="BP28" s="127"/>
      <c r="BQ28" s="127"/>
      <c r="BR28" s="127"/>
      <c r="BS28" s="127"/>
      <c r="BT28" s="127"/>
      <c r="BU28" s="127"/>
      <c r="BV28" s="127"/>
      <c r="BW28" s="127"/>
      <c r="BX28" s="128"/>
    </row>
    <row r="29" spans="1:76" ht="12.75" customHeight="1">
      <c r="A29" s="126"/>
      <c r="B29" s="127"/>
      <c r="C29" s="127"/>
      <c r="D29" s="127"/>
      <c r="E29" s="127"/>
      <c r="F29" s="127"/>
      <c r="G29" s="127"/>
      <c r="H29" s="127"/>
      <c r="I29" s="127"/>
      <c r="J29" s="127"/>
      <c r="K29" s="127"/>
      <c r="L29" s="127"/>
      <c r="M29" s="127"/>
      <c r="N29" s="127"/>
      <c r="O29" s="127"/>
      <c r="P29" s="127"/>
      <c r="Q29" s="127"/>
      <c r="R29" s="127"/>
      <c r="S29" s="128"/>
      <c r="T29" s="126"/>
      <c r="U29" s="127"/>
      <c r="V29" s="127"/>
      <c r="W29" s="127"/>
      <c r="X29" s="127"/>
      <c r="Y29" s="127"/>
      <c r="Z29" s="127"/>
      <c r="AA29" s="127"/>
      <c r="AB29" s="127"/>
      <c r="AC29" s="127"/>
      <c r="AD29" s="127"/>
      <c r="AE29" s="127"/>
      <c r="AF29" s="127"/>
      <c r="AG29" s="127"/>
      <c r="AH29" s="127"/>
      <c r="AI29" s="127"/>
      <c r="AJ29" s="127"/>
      <c r="AK29" s="127"/>
      <c r="AL29" s="128"/>
      <c r="AM29" s="126"/>
      <c r="AN29" s="127"/>
      <c r="AO29" s="127"/>
      <c r="AP29" s="127"/>
      <c r="AQ29" s="127"/>
      <c r="AR29" s="127"/>
      <c r="AS29" s="127"/>
      <c r="AT29" s="127"/>
      <c r="AU29" s="127"/>
      <c r="AV29" s="127"/>
      <c r="AW29" s="127"/>
      <c r="AX29" s="127"/>
      <c r="AY29" s="127"/>
      <c r="AZ29" s="127"/>
      <c r="BA29" s="127"/>
      <c r="BB29" s="127"/>
      <c r="BC29" s="127"/>
      <c r="BD29" s="127"/>
      <c r="BE29" s="128"/>
      <c r="BF29" s="126"/>
      <c r="BG29" s="127"/>
      <c r="BH29" s="127"/>
      <c r="BI29" s="127"/>
      <c r="BJ29" s="127"/>
      <c r="BK29" s="127"/>
      <c r="BL29" s="127"/>
      <c r="BM29" s="127"/>
      <c r="BN29" s="127"/>
      <c r="BO29" s="127"/>
      <c r="BP29" s="127"/>
      <c r="BQ29" s="127"/>
      <c r="BR29" s="127"/>
      <c r="BS29" s="127"/>
      <c r="BT29" s="127"/>
      <c r="BU29" s="127"/>
      <c r="BV29" s="127"/>
      <c r="BW29" s="127"/>
      <c r="BX29" s="128"/>
    </row>
    <row r="30" spans="1:76" ht="12.75" customHeight="1">
      <c r="A30" s="126"/>
      <c r="B30" s="127"/>
      <c r="C30" s="127"/>
      <c r="D30" s="127"/>
      <c r="E30" s="127"/>
      <c r="F30" s="127"/>
      <c r="G30" s="127"/>
      <c r="H30" s="127"/>
      <c r="I30" s="127"/>
      <c r="J30" s="127"/>
      <c r="K30" s="127"/>
      <c r="L30" s="127"/>
      <c r="M30" s="127"/>
      <c r="N30" s="127"/>
      <c r="O30" s="127"/>
      <c r="P30" s="127"/>
      <c r="Q30" s="127"/>
      <c r="R30" s="127"/>
      <c r="S30" s="128"/>
      <c r="T30" s="126"/>
      <c r="U30" s="127"/>
      <c r="V30" s="127"/>
      <c r="W30" s="127"/>
      <c r="X30" s="127"/>
      <c r="Y30" s="127"/>
      <c r="Z30" s="127"/>
      <c r="AA30" s="127"/>
      <c r="AB30" s="127"/>
      <c r="AC30" s="127"/>
      <c r="AD30" s="127"/>
      <c r="AE30" s="127"/>
      <c r="AF30" s="127"/>
      <c r="AG30" s="127"/>
      <c r="AH30" s="127"/>
      <c r="AI30" s="127"/>
      <c r="AJ30" s="127"/>
      <c r="AK30" s="127"/>
      <c r="AL30" s="128"/>
      <c r="AM30" s="126"/>
      <c r="AN30" s="127"/>
      <c r="AO30" s="127"/>
      <c r="AP30" s="127"/>
      <c r="AQ30" s="127"/>
      <c r="AR30" s="127"/>
      <c r="AS30" s="127"/>
      <c r="AT30" s="127"/>
      <c r="AU30" s="127"/>
      <c r="AV30" s="127"/>
      <c r="AW30" s="127"/>
      <c r="AX30" s="127"/>
      <c r="AY30" s="127"/>
      <c r="AZ30" s="127"/>
      <c r="BA30" s="127"/>
      <c r="BB30" s="127"/>
      <c r="BC30" s="127"/>
      <c r="BD30" s="127"/>
      <c r="BE30" s="128"/>
      <c r="BF30" s="126"/>
      <c r="BG30" s="127"/>
      <c r="BH30" s="127"/>
      <c r="BI30" s="127"/>
      <c r="BJ30" s="127"/>
      <c r="BK30" s="127"/>
      <c r="BL30" s="127"/>
      <c r="BM30" s="127"/>
      <c r="BN30" s="127"/>
      <c r="BO30" s="127"/>
      <c r="BP30" s="127"/>
      <c r="BQ30" s="127"/>
      <c r="BR30" s="127"/>
      <c r="BS30" s="127"/>
      <c r="BT30" s="127"/>
      <c r="BU30" s="127"/>
      <c r="BV30" s="127"/>
      <c r="BW30" s="127"/>
      <c r="BX30" s="128"/>
    </row>
    <row r="31" spans="1:76" ht="12.75" customHeight="1">
      <c r="A31" s="126"/>
      <c r="B31" s="127"/>
      <c r="C31" s="127"/>
      <c r="D31" s="127"/>
      <c r="E31" s="127"/>
      <c r="F31" s="127"/>
      <c r="G31" s="127"/>
      <c r="H31" s="127"/>
      <c r="I31" s="127"/>
      <c r="J31" s="127"/>
      <c r="K31" s="127"/>
      <c r="L31" s="127"/>
      <c r="M31" s="127"/>
      <c r="N31" s="127"/>
      <c r="O31" s="127"/>
      <c r="P31" s="127"/>
      <c r="Q31" s="127"/>
      <c r="R31" s="127"/>
      <c r="S31" s="128"/>
      <c r="T31" s="126"/>
      <c r="U31" s="127"/>
      <c r="V31" s="127"/>
      <c r="W31" s="127"/>
      <c r="X31" s="127"/>
      <c r="Y31" s="127"/>
      <c r="Z31" s="127"/>
      <c r="AA31" s="127"/>
      <c r="AB31" s="127"/>
      <c r="AC31" s="127"/>
      <c r="AD31" s="127"/>
      <c r="AE31" s="127"/>
      <c r="AF31" s="127"/>
      <c r="AG31" s="127"/>
      <c r="AH31" s="127"/>
      <c r="AI31" s="127"/>
      <c r="AJ31" s="127"/>
      <c r="AK31" s="127"/>
      <c r="AL31" s="128"/>
      <c r="AM31" s="126"/>
      <c r="AN31" s="127"/>
      <c r="AO31" s="127"/>
      <c r="AP31" s="127"/>
      <c r="AQ31" s="127"/>
      <c r="AR31" s="127"/>
      <c r="AS31" s="127"/>
      <c r="AT31" s="127"/>
      <c r="AU31" s="127"/>
      <c r="AV31" s="127"/>
      <c r="AW31" s="127"/>
      <c r="AX31" s="127"/>
      <c r="AY31" s="127"/>
      <c r="AZ31" s="127"/>
      <c r="BA31" s="127"/>
      <c r="BB31" s="127"/>
      <c r="BC31" s="127"/>
      <c r="BD31" s="127"/>
      <c r="BE31" s="128"/>
      <c r="BF31" s="126"/>
      <c r="BG31" s="127"/>
      <c r="BH31" s="127"/>
      <c r="BI31" s="127"/>
      <c r="BJ31" s="127"/>
      <c r="BK31" s="127"/>
      <c r="BL31" s="127"/>
      <c r="BM31" s="127"/>
      <c r="BN31" s="127"/>
      <c r="BO31" s="127"/>
      <c r="BP31" s="127"/>
      <c r="BQ31" s="127"/>
      <c r="BR31" s="127"/>
      <c r="BS31" s="127"/>
      <c r="BT31" s="127"/>
      <c r="BU31" s="127"/>
      <c r="BV31" s="127"/>
      <c r="BW31" s="127"/>
      <c r="BX31" s="128"/>
    </row>
    <row r="32" spans="1:76" ht="12.75" customHeight="1">
      <c r="A32" s="126"/>
      <c r="B32" s="127"/>
      <c r="C32" s="127"/>
      <c r="D32" s="127"/>
      <c r="E32" s="21"/>
      <c r="F32" s="21"/>
      <c r="G32" s="129" t="s">
        <v>382</v>
      </c>
      <c r="H32" s="127"/>
      <c r="I32" s="127"/>
      <c r="J32" s="127"/>
      <c r="K32" s="127"/>
      <c r="L32" s="127"/>
      <c r="M32" s="127"/>
      <c r="N32" s="127"/>
      <c r="O32" s="127"/>
      <c r="P32" s="127"/>
      <c r="Q32" s="127"/>
      <c r="R32" s="127"/>
      <c r="S32" s="128"/>
      <c r="T32" s="126"/>
      <c r="U32" s="127"/>
      <c r="V32" s="127"/>
      <c r="W32" s="127"/>
      <c r="X32" s="21"/>
      <c r="Y32" s="21"/>
      <c r="Z32" s="129" t="s">
        <v>382</v>
      </c>
      <c r="AA32" s="127"/>
      <c r="AB32" s="127"/>
      <c r="AC32" s="127"/>
      <c r="AD32" s="127"/>
      <c r="AE32" s="127"/>
      <c r="AF32" s="127"/>
      <c r="AG32" s="127"/>
      <c r="AH32" s="127"/>
      <c r="AI32" s="127"/>
      <c r="AJ32" s="127"/>
      <c r="AK32" s="127"/>
      <c r="AL32" s="128"/>
      <c r="AM32" s="126"/>
      <c r="AN32" s="127"/>
      <c r="AO32" s="127"/>
      <c r="AP32" s="127"/>
      <c r="AQ32" s="21"/>
      <c r="AR32" s="21"/>
      <c r="AS32" s="129" t="s">
        <v>382</v>
      </c>
      <c r="AT32" s="127"/>
      <c r="AU32" s="127"/>
      <c r="AV32" s="127"/>
      <c r="AW32" s="127"/>
      <c r="AX32" s="127"/>
      <c r="AY32" s="127"/>
      <c r="AZ32" s="127"/>
      <c r="BA32" s="127"/>
      <c r="BB32" s="127"/>
      <c r="BC32" s="127"/>
      <c r="BD32" s="127"/>
      <c r="BE32" s="128"/>
      <c r="BF32" s="126"/>
      <c r="BG32" s="127"/>
      <c r="BH32" s="127"/>
      <c r="BI32" s="127"/>
      <c r="BJ32" s="21"/>
      <c r="BK32" s="21"/>
      <c r="BL32" s="129" t="s">
        <v>382</v>
      </c>
      <c r="BM32" s="127"/>
      <c r="BN32" s="127"/>
      <c r="BO32" s="127"/>
      <c r="BP32" s="127"/>
      <c r="BQ32" s="127"/>
      <c r="BR32" s="127"/>
      <c r="BS32" s="127"/>
      <c r="BT32" s="127"/>
      <c r="BU32" s="127"/>
      <c r="BV32" s="127"/>
      <c r="BW32" s="127"/>
      <c r="BX32" s="128"/>
    </row>
    <row r="33" spans="1:76" ht="12.75" customHeight="1">
      <c r="A33" s="126"/>
      <c r="B33" s="127"/>
      <c r="C33" s="127"/>
      <c r="D33" s="129"/>
      <c r="E33" s="21"/>
      <c r="F33" s="127"/>
      <c r="G33" s="21"/>
      <c r="H33" s="127"/>
      <c r="I33" s="127"/>
      <c r="J33" s="127"/>
      <c r="K33" s="127"/>
      <c r="L33" s="127"/>
      <c r="M33" s="127"/>
      <c r="N33" s="127"/>
      <c r="O33" s="127"/>
      <c r="P33" s="127"/>
      <c r="Q33" s="127"/>
      <c r="R33" s="127"/>
      <c r="S33" s="128"/>
      <c r="T33" s="126"/>
      <c r="U33" s="127"/>
      <c r="V33" s="127"/>
      <c r="W33" s="129"/>
      <c r="X33" s="21"/>
      <c r="Y33" s="127"/>
      <c r="Z33" s="21"/>
      <c r="AA33" s="127"/>
      <c r="AB33" s="127"/>
      <c r="AC33" s="127"/>
      <c r="AD33" s="127"/>
      <c r="AE33" s="127"/>
      <c r="AF33" s="127"/>
      <c r="AG33" s="127"/>
      <c r="AH33" s="127"/>
      <c r="AI33" s="127"/>
      <c r="AJ33" s="127"/>
      <c r="AK33" s="127"/>
      <c r="AL33" s="128"/>
      <c r="AM33" s="126"/>
      <c r="AN33" s="127"/>
      <c r="AO33" s="127"/>
      <c r="AP33" s="129"/>
      <c r="AQ33" s="21"/>
      <c r="AR33" s="127"/>
      <c r="AS33" s="21"/>
      <c r="AT33" s="127"/>
      <c r="AU33" s="127"/>
      <c r="AV33" s="127"/>
      <c r="AW33" s="127"/>
      <c r="AX33" s="127"/>
      <c r="AY33" s="127"/>
      <c r="AZ33" s="127"/>
      <c r="BA33" s="127"/>
      <c r="BB33" s="127"/>
      <c r="BC33" s="127"/>
      <c r="BD33" s="127"/>
      <c r="BE33" s="128"/>
      <c r="BF33" s="126"/>
      <c r="BG33" s="127"/>
      <c r="BH33" s="127"/>
      <c r="BI33" s="129"/>
      <c r="BJ33" s="21"/>
      <c r="BK33" s="127"/>
      <c r="BL33" s="21"/>
      <c r="BM33" s="127"/>
      <c r="BN33" s="127"/>
      <c r="BO33" s="127"/>
      <c r="BP33" s="127"/>
      <c r="BQ33" s="127"/>
      <c r="BR33" s="127"/>
      <c r="BS33" s="127"/>
      <c r="BT33" s="127"/>
      <c r="BU33" s="127"/>
      <c r="BV33" s="127"/>
      <c r="BW33" s="127"/>
      <c r="BX33" s="128"/>
    </row>
    <row r="34" spans="1:76" ht="12.75" customHeight="1">
      <c r="A34" s="126"/>
      <c r="B34" s="127"/>
      <c r="C34" s="127"/>
      <c r="D34" s="127"/>
      <c r="E34" s="127"/>
      <c r="F34" s="127"/>
      <c r="G34" s="129" t="s">
        <v>383</v>
      </c>
      <c r="H34" s="127"/>
      <c r="I34" s="127"/>
      <c r="J34" s="127"/>
      <c r="K34" s="127"/>
      <c r="L34" s="127"/>
      <c r="M34" s="127"/>
      <c r="N34" s="127"/>
      <c r="O34" s="127"/>
      <c r="P34" s="127"/>
      <c r="Q34" s="127"/>
      <c r="R34" s="127"/>
      <c r="S34" s="128"/>
      <c r="T34" s="126"/>
      <c r="U34" s="127"/>
      <c r="V34" s="127"/>
      <c r="W34" s="127"/>
      <c r="X34" s="127"/>
      <c r="Y34" s="127"/>
      <c r="Z34" s="129" t="s">
        <v>383</v>
      </c>
      <c r="AA34" s="127"/>
      <c r="AB34" s="127"/>
      <c r="AC34" s="127"/>
      <c r="AD34" s="127"/>
      <c r="AE34" s="127"/>
      <c r="AF34" s="127"/>
      <c r="AG34" s="127"/>
      <c r="AH34" s="127"/>
      <c r="AI34" s="127"/>
      <c r="AJ34" s="127"/>
      <c r="AK34" s="127"/>
      <c r="AL34" s="128"/>
      <c r="AM34" s="126"/>
      <c r="AN34" s="127"/>
      <c r="AO34" s="127"/>
      <c r="AP34" s="127"/>
      <c r="AQ34" s="127"/>
      <c r="AR34" s="127"/>
      <c r="AS34" s="129" t="s">
        <v>383</v>
      </c>
      <c r="AT34" s="127"/>
      <c r="AU34" s="127"/>
      <c r="AV34" s="127"/>
      <c r="AW34" s="127"/>
      <c r="AX34" s="127"/>
      <c r="AY34" s="127"/>
      <c r="AZ34" s="127"/>
      <c r="BA34" s="127"/>
      <c r="BB34" s="127"/>
      <c r="BC34" s="127"/>
      <c r="BD34" s="127"/>
      <c r="BE34" s="128"/>
      <c r="BF34" s="126"/>
      <c r="BG34" s="127"/>
      <c r="BH34" s="127"/>
      <c r="BI34" s="127"/>
      <c r="BJ34" s="127"/>
      <c r="BK34" s="127"/>
      <c r="BL34" s="129" t="s">
        <v>383</v>
      </c>
      <c r="BM34" s="127"/>
      <c r="BN34" s="127"/>
      <c r="BO34" s="127"/>
      <c r="BP34" s="127"/>
      <c r="BQ34" s="127"/>
      <c r="BR34" s="127"/>
      <c r="BS34" s="127"/>
      <c r="BT34" s="127"/>
      <c r="BU34" s="127"/>
      <c r="BV34" s="127"/>
      <c r="BW34" s="127"/>
      <c r="BX34" s="128"/>
    </row>
    <row r="35" spans="1:76" ht="12.75" customHeight="1">
      <c r="A35" s="20"/>
      <c r="B35" s="127"/>
      <c r="C35" s="127"/>
      <c r="D35" s="127"/>
      <c r="E35" s="127"/>
      <c r="F35" s="127"/>
      <c r="G35" s="127"/>
      <c r="H35" s="127"/>
      <c r="I35" s="127"/>
      <c r="J35" s="127"/>
      <c r="K35" s="127"/>
      <c r="L35" s="127"/>
      <c r="M35" s="127"/>
      <c r="N35" s="127"/>
      <c r="O35" s="127"/>
      <c r="P35" s="127"/>
      <c r="Q35" s="127"/>
      <c r="R35" s="127"/>
      <c r="S35" s="128"/>
      <c r="T35" s="20"/>
      <c r="U35" s="127"/>
      <c r="V35" s="127"/>
      <c r="W35" s="127"/>
      <c r="X35" s="127"/>
      <c r="Y35" s="127"/>
      <c r="Z35" s="127"/>
      <c r="AA35" s="127"/>
      <c r="AB35" s="127"/>
      <c r="AC35" s="127"/>
      <c r="AD35" s="127"/>
      <c r="AE35" s="127"/>
      <c r="AF35" s="127"/>
      <c r="AG35" s="127"/>
      <c r="AH35" s="127"/>
      <c r="AI35" s="127"/>
      <c r="AJ35" s="127"/>
      <c r="AK35" s="127"/>
      <c r="AL35" s="128"/>
      <c r="AM35" s="20"/>
      <c r="AN35" s="127"/>
      <c r="AO35" s="127"/>
      <c r="AP35" s="127"/>
      <c r="AQ35" s="127"/>
      <c r="AR35" s="127"/>
      <c r="AS35" s="127"/>
      <c r="AT35" s="127"/>
      <c r="AU35" s="127"/>
      <c r="AV35" s="127"/>
      <c r="AW35" s="127"/>
      <c r="AX35" s="127"/>
      <c r="AY35" s="127"/>
      <c r="AZ35" s="127"/>
      <c r="BA35" s="127"/>
      <c r="BB35" s="127"/>
      <c r="BC35" s="127"/>
      <c r="BD35" s="127"/>
      <c r="BE35" s="128"/>
      <c r="BF35" s="20"/>
      <c r="BG35" s="127"/>
      <c r="BH35" s="127"/>
      <c r="BI35" s="127"/>
      <c r="BJ35" s="127"/>
      <c r="BK35" s="127"/>
      <c r="BL35" s="127"/>
      <c r="BM35" s="127"/>
      <c r="BN35" s="127"/>
      <c r="BO35" s="127"/>
      <c r="BP35" s="127"/>
      <c r="BQ35" s="127"/>
      <c r="BR35" s="127"/>
      <c r="BS35" s="127"/>
      <c r="BT35" s="127"/>
      <c r="BU35" s="127"/>
      <c r="BV35" s="127"/>
      <c r="BW35" s="127"/>
      <c r="BX35" s="128"/>
    </row>
    <row r="36" spans="1:76" ht="12.75" customHeight="1">
      <c r="A36" s="20"/>
      <c r="B36" s="127"/>
      <c r="C36" s="127"/>
      <c r="D36" s="127"/>
      <c r="E36" s="127"/>
      <c r="F36" s="127"/>
      <c r="G36" s="127"/>
      <c r="H36" s="127"/>
      <c r="I36" s="127"/>
      <c r="J36" s="127"/>
      <c r="K36" s="127"/>
      <c r="L36" s="127"/>
      <c r="M36" s="127"/>
      <c r="N36" s="127"/>
      <c r="O36" s="127"/>
      <c r="P36" s="127"/>
      <c r="Q36" s="127"/>
      <c r="R36" s="127"/>
      <c r="S36" s="128"/>
      <c r="T36" s="20"/>
      <c r="U36" s="127"/>
      <c r="V36" s="127"/>
      <c r="W36" s="127"/>
      <c r="X36" s="127"/>
      <c r="Y36" s="127"/>
      <c r="Z36" s="127"/>
      <c r="AA36" s="127"/>
      <c r="AB36" s="127"/>
      <c r="AC36" s="127"/>
      <c r="AD36" s="127"/>
      <c r="AE36" s="127"/>
      <c r="AF36" s="127"/>
      <c r="AG36" s="127"/>
      <c r="AH36" s="127"/>
      <c r="AI36" s="127"/>
      <c r="AJ36" s="127"/>
      <c r="AK36" s="127"/>
      <c r="AL36" s="128"/>
      <c r="AM36" s="20"/>
      <c r="AN36" s="127"/>
      <c r="AO36" s="127"/>
      <c r="AP36" s="127"/>
      <c r="AQ36" s="127"/>
      <c r="AR36" s="127"/>
      <c r="AS36" s="127"/>
      <c r="AT36" s="127"/>
      <c r="AU36" s="127"/>
      <c r="AV36" s="127"/>
      <c r="AW36" s="127"/>
      <c r="AX36" s="127"/>
      <c r="AY36" s="127"/>
      <c r="AZ36" s="127"/>
      <c r="BA36" s="127"/>
      <c r="BB36" s="127"/>
      <c r="BC36" s="127"/>
      <c r="BD36" s="127"/>
      <c r="BE36" s="128"/>
      <c r="BF36" s="20"/>
      <c r="BG36" s="127"/>
      <c r="BH36" s="127"/>
      <c r="BI36" s="127"/>
      <c r="BJ36" s="127"/>
      <c r="BK36" s="127"/>
      <c r="BL36" s="127"/>
      <c r="BM36" s="127"/>
      <c r="BN36" s="127"/>
      <c r="BO36" s="127"/>
      <c r="BP36" s="127"/>
      <c r="BQ36" s="127"/>
      <c r="BR36" s="127"/>
      <c r="BS36" s="127"/>
      <c r="BT36" s="127"/>
      <c r="BU36" s="127"/>
      <c r="BV36" s="127"/>
      <c r="BW36" s="127"/>
      <c r="BX36" s="128"/>
    </row>
    <row r="37" spans="1:76" ht="12.75" customHeight="1">
      <c r="A37" s="20"/>
      <c r="B37" s="127"/>
      <c r="C37" s="127"/>
      <c r="D37" s="127"/>
      <c r="E37" s="127"/>
      <c r="F37" s="127"/>
      <c r="G37" s="127"/>
      <c r="H37" s="127"/>
      <c r="I37" s="127"/>
      <c r="J37" s="127"/>
      <c r="K37" s="127"/>
      <c r="L37" s="127"/>
      <c r="M37" s="127"/>
      <c r="N37" s="127"/>
      <c r="O37" s="127"/>
      <c r="P37" s="127"/>
      <c r="Q37" s="127"/>
      <c r="R37" s="127"/>
      <c r="S37" s="128"/>
      <c r="T37" s="20"/>
      <c r="U37" s="127"/>
      <c r="V37" s="127"/>
      <c r="W37" s="127"/>
      <c r="X37" s="127"/>
      <c r="Y37" s="127"/>
      <c r="Z37" s="127"/>
      <c r="AA37" s="127"/>
      <c r="AB37" s="127"/>
      <c r="AC37" s="127"/>
      <c r="AD37" s="127"/>
      <c r="AE37" s="127"/>
      <c r="AF37" s="127"/>
      <c r="AG37" s="127"/>
      <c r="AH37" s="127"/>
      <c r="AI37" s="127"/>
      <c r="AJ37" s="127"/>
      <c r="AK37" s="127"/>
      <c r="AL37" s="128"/>
      <c r="AM37" s="20"/>
      <c r="AN37" s="127"/>
      <c r="AO37" s="127"/>
      <c r="AP37" s="127"/>
      <c r="AQ37" s="127"/>
      <c r="AR37" s="127"/>
      <c r="AS37" s="127"/>
      <c r="AT37" s="127"/>
      <c r="AU37" s="127"/>
      <c r="AV37" s="127"/>
      <c r="AW37" s="127"/>
      <c r="AX37" s="127"/>
      <c r="AY37" s="127"/>
      <c r="AZ37" s="127"/>
      <c r="BA37" s="127"/>
      <c r="BB37" s="127"/>
      <c r="BC37" s="127"/>
      <c r="BD37" s="127"/>
      <c r="BE37" s="128"/>
      <c r="BF37" s="20"/>
      <c r="BG37" s="127"/>
      <c r="BH37" s="127"/>
      <c r="BI37" s="127"/>
      <c r="BJ37" s="127"/>
      <c r="BK37" s="127"/>
      <c r="BL37" s="127"/>
      <c r="BM37" s="127"/>
      <c r="BN37" s="127"/>
      <c r="BO37" s="127"/>
      <c r="BP37" s="127"/>
      <c r="BQ37" s="127"/>
      <c r="BR37" s="127"/>
      <c r="BS37" s="127"/>
      <c r="BT37" s="127"/>
      <c r="BU37" s="127"/>
      <c r="BV37" s="127"/>
      <c r="BW37" s="127"/>
      <c r="BX37" s="128"/>
    </row>
    <row r="38" spans="1:76" ht="12.75" customHeight="1">
      <c r="A38" s="20"/>
      <c r="B38" s="127"/>
      <c r="C38" s="127"/>
      <c r="D38" s="127"/>
      <c r="E38" s="127"/>
      <c r="F38" s="127"/>
      <c r="G38" s="127"/>
      <c r="H38" s="127"/>
      <c r="I38" s="127"/>
      <c r="J38" s="127"/>
      <c r="K38" s="127"/>
      <c r="L38" s="127"/>
      <c r="M38" s="127"/>
      <c r="N38" s="127"/>
      <c r="O38" s="127"/>
      <c r="P38" s="127"/>
      <c r="Q38" s="127"/>
      <c r="R38" s="127"/>
      <c r="S38" s="128"/>
      <c r="T38" s="20"/>
      <c r="U38" s="127"/>
      <c r="V38" s="127"/>
      <c r="W38" s="127"/>
      <c r="X38" s="127"/>
      <c r="Y38" s="127"/>
      <c r="Z38" s="127"/>
      <c r="AA38" s="127"/>
      <c r="AB38" s="127"/>
      <c r="AC38" s="127"/>
      <c r="AD38" s="127"/>
      <c r="AE38" s="127"/>
      <c r="AF38" s="127"/>
      <c r="AG38" s="127"/>
      <c r="AH38" s="127"/>
      <c r="AI38" s="127"/>
      <c r="AJ38" s="127"/>
      <c r="AK38" s="127"/>
      <c r="AL38" s="128"/>
      <c r="AM38" s="20"/>
      <c r="AN38" s="127"/>
      <c r="AO38" s="127"/>
      <c r="AP38" s="127"/>
      <c r="AQ38" s="127"/>
      <c r="AR38" s="127"/>
      <c r="AS38" s="127"/>
      <c r="AT38" s="127"/>
      <c r="AU38" s="127"/>
      <c r="AV38" s="127"/>
      <c r="AW38" s="127"/>
      <c r="AX38" s="127"/>
      <c r="AY38" s="127"/>
      <c r="AZ38" s="127"/>
      <c r="BA38" s="127"/>
      <c r="BB38" s="127"/>
      <c r="BC38" s="127"/>
      <c r="BD38" s="127"/>
      <c r="BE38" s="128"/>
      <c r="BF38" s="20"/>
      <c r="BG38" s="127"/>
      <c r="BH38" s="127"/>
      <c r="BI38" s="127"/>
      <c r="BJ38" s="127"/>
      <c r="BK38" s="127"/>
      <c r="BL38" s="127"/>
      <c r="BM38" s="127"/>
      <c r="BN38" s="127"/>
      <c r="BO38" s="127"/>
      <c r="BP38" s="127"/>
      <c r="BQ38" s="127"/>
      <c r="BR38" s="127"/>
      <c r="BS38" s="127"/>
      <c r="BT38" s="127"/>
      <c r="BU38" s="127"/>
      <c r="BV38" s="127"/>
      <c r="BW38" s="127"/>
      <c r="BX38" s="128"/>
    </row>
    <row r="39" spans="1:76" ht="12.75" customHeight="1">
      <c r="A39" s="20"/>
      <c r="B39" s="127"/>
      <c r="C39" s="127"/>
      <c r="D39" s="127"/>
      <c r="E39" s="127"/>
      <c r="F39" s="127"/>
      <c r="G39" s="127"/>
      <c r="H39" s="127"/>
      <c r="I39" s="127"/>
      <c r="J39" s="127"/>
      <c r="K39" s="127"/>
      <c r="L39" s="127"/>
      <c r="M39" s="127"/>
      <c r="N39" s="127"/>
      <c r="O39" s="127"/>
      <c r="P39" s="127"/>
      <c r="Q39" s="127"/>
      <c r="R39" s="127"/>
      <c r="S39" s="128"/>
      <c r="T39" s="20"/>
      <c r="U39" s="127"/>
      <c r="V39" s="127"/>
      <c r="W39" s="127"/>
      <c r="X39" s="127"/>
      <c r="Y39" s="127"/>
      <c r="Z39" s="127"/>
      <c r="AA39" s="127"/>
      <c r="AB39" s="127"/>
      <c r="AC39" s="127"/>
      <c r="AD39" s="127"/>
      <c r="AE39" s="127"/>
      <c r="AF39" s="127"/>
      <c r="AG39" s="127"/>
      <c r="AH39" s="127"/>
      <c r="AI39" s="127"/>
      <c r="AJ39" s="127"/>
      <c r="AK39" s="127"/>
      <c r="AL39" s="128"/>
      <c r="AM39" s="20"/>
      <c r="AN39" s="127"/>
      <c r="AO39" s="127"/>
      <c r="AP39" s="127"/>
      <c r="AQ39" s="127"/>
      <c r="AR39" s="127"/>
      <c r="AS39" s="127"/>
      <c r="AT39" s="127"/>
      <c r="AU39" s="127"/>
      <c r="AV39" s="127"/>
      <c r="AW39" s="127"/>
      <c r="AX39" s="127"/>
      <c r="AY39" s="127"/>
      <c r="AZ39" s="127"/>
      <c r="BA39" s="127"/>
      <c r="BB39" s="127"/>
      <c r="BC39" s="127"/>
      <c r="BD39" s="127"/>
      <c r="BE39" s="128"/>
      <c r="BF39" s="20"/>
      <c r="BG39" s="127"/>
      <c r="BH39" s="127"/>
      <c r="BI39" s="127"/>
      <c r="BJ39" s="127"/>
      <c r="BK39" s="127"/>
      <c r="BL39" s="127"/>
      <c r="BM39" s="127"/>
      <c r="BN39" s="127"/>
      <c r="BO39" s="127"/>
      <c r="BP39" s="127"/>
      <c r="BQ39" s="127"/>
      <c r="BR39" s="127"/>
      <c r="BS39" s="127"/>
      <c r="BT39" s="127"/>
      <c r="BU39" s="127"/>
      <c r="BV39" s="127"/>
      <c r="BW39" s="127"/>
      <c r="BX39" s="128"/>
    </row>
    <row r="40" spans="1:76" ht="12.75" customHeight="1">
      <c r="A40" s="20"/>
      <c r="B40" s="127"/>
      <c r="C40" s="127"/>
      <c r="D40" s="127"/>
      <c r="E40" s="127"/>
      <c r="F40" s="127"/>
      <c r="G40" s="127"/>
      <c r="H40" s="127"/>
      <c r="I40" s="127"/>
      <c r="J40" s="127"/>
      <c r="K40" s="127"/>
      <c r="L40" s="127"/>
      <c r="M40" s="127"/>
      <c r="N40" s="127"/>
      <c r="O40" s="127"/>
      <c r="P40" s="127"/>
      <c r="Q40" s="127"/>
      <c r="R40" s="127"/>
      <c r="S40" s="128"/>
      <c r="T40" s="20"/>
      <c r="U40" s="127"/>
      <c r="V40" s="127"/>
      <c r="W40" s="127"/>
      <c r="X40" s="127"/>
      <c r="Y40" s="127"/>
      <c r="Z40" s="127"/>
      <c r="AA40" s="127"/>
      <c r="AB40" s="127"/>
      <c r="AC40" s="127"/>
      <c r="AD40" s="127"/>
      <c r="AE40" s="127"/>
      <c r="AF40" s="127"/>
      <c r="AG40" s="127"/>
      <c r="AH40" s="127"/>
      <c r="AI40" s="127"/>
      <c r="AJ40" s="127"/>
      <c r="AK40" s="127"/>
      <c r="AL40" s="128"/>
      <c r="AM40" s="20"/>
      <c r="AN40" s="127"/>
      <c r="AO40" s="127"/>
      <c r="AP40" s="127"/>
      <c r="AQ40" s="127"/>
      <c r="AR40" s="127"/>
      <c r="AS40" s="127"/>
      <c r="AT40" s="127"/>
      <c r="AU40" s="127"/>
      <c r="AV40" s="127"/>
      <c r="AW40" s="127"/>
      <c r="AX40" s="127"/>
      <c r="AY40" s="127"/>
      <c r="AZ40" s="127"/>
      <c r="BA40" s="127"/>
      <c r="BB40" s="127"/>
      <c r="BC40" s="127"/>
      <c r="BD40" s="127"/>
      <c r="BE40" s="128"/>
      <c r="BF40" s="20"/>
      <c r="BG40" s="127"/>
      <c r="BH40" s="127"/>
      <c r="BI40" s="127"/>
      <c r="BJ40" s="127"/>
      <c r="BK40" s="127"/>
      <c r="BL40" s="127"/>
      <c r="BM40" s="127"/>
      <c r="BN40" s="127"/>
      <c r="BO40" s="127"/>
      <c r="BP40" s="127"/>
      <c r="BQ40" s="127"/>
      <c r="BR40" s="127"/>
      <c r="BS40" s="127"/>
      <c r="BT40" s="127"/>
      <c r="BU40" s="127"/>
      <c r="BV40" s="127"/>
      <c r="BW40" s="127"/>
      <c r="BX40" s="128"/>
    </row>
    <row r="41" spans="1:76" ht="12.75" customHeight="1">
      <c r="A41" s="20"/>
      <c r="B41" s="127"/>
      <c r="C41" s="127"/>
      <c r="D41" s="127"/>
      <c r="E41" s="127"/>
      <c r="F41" s="127"/>
      <c r="G41" s="127"/>
      <c r="H41" s="127"/>
      <c r="I41" s="127"/>
      <c r="J41" s="127"/>
      <c r="K41" s="127"/>
      <c r="L41" s="127"/>
      <c r="M41" s="127"/>
      <c r="N41" s="127"/>
      <c r="O41" s="127"/>
      <c r="P41" s="127"/>
      <c r="Q41" s="127"/>
      <c r="R41" s="127"/>
      <c r="S41" s="128"/>
      <c r="T41" s="20"/>
      <c r="U41" s="127"/>
      <c r="V41" s="127"/>
      <c r="W41" s="127"/>
      <c r="X41" s="127"/>
      <c r="Y41" s="127"/>
      <c r="Z41" s="127"/>
      <c r="AA41" s="127"/>
      <c r="AB41" s="127"/>
      <c r="AC41" s="127"/>
      <c r="AD41" s="127"/>
      <c r="AE41" s="127"/>
      <c r="AF41" s="127"/>
      <c r="AG41" s="127"/>
      <c r="AH41" s="127"/>
      <c r="AI41" s="127"/>
      <c r="AJ41" s="127"/>
      <c r="AK41" s="127"/>
      <c r="AL41" s="128"/>
      <c r="AM41" s="20"/>
      <c r="AN41" s="127"/>
      <c r="AO41" s="127"/>
      <c r="AP41" s="127"/>
      <c r="AQ41" s="127"/>
      <c r="AR41" s="127"/>
      <c r="AS41" s="127"/>
      <c r="AT41" s="127"/>
      <c r="AU41" s="127"/>
      <c r="AV41" s="127"/>
      <c r="AW41" s="127"/>
      <c r="AX41" s="127"/>
      <c r="AY41" s="127"/>
      <c r="AZ41" s="127"/>
      <c r="BA41" s="127"/>
      <c r="BB41" s="127"/>
      <c r="BC41" s="127"/>
      <c r="BD41" s="127"/>
      <c r="BE41" s="128"/>
      <c r="BF41" s="20"/>
      <c r="BG41" s="127"/>
      <c r="BH41" s="127"/>
      <c r="BI41" s="127"/>
      <c r="BJ41" s="127"/>
      <c r="BK41" s="127"/>
      <c r="BL41" s="127"/>
      <c r="BM41" s="127"/>
      <c r="BN41" s="127"/>
      <c r="BO41" s="127"/>
      <c r="BP41" s="127"/>
      <c r="BQ41" s="127"/>
      <c r="BR41" s="127"/>
      <c r="BS41" s="127"/>
      <c r="BT41" s="127"/>
      <c r="BU41" s="127"/>
      <c r="BV41" s="127"/>
      <c r="BW41" s="127"/>
      <c r="BX41" s="128"/>
    </row>
    <row r="42" spans="1:76" ht="12.75" customHeight="1">
      <c r="A42" s="20"/>
      <c r="B42" s="127"/>
      <c r="C42" s="127"/>
      <c r="D42" s="127"/>
      <c r="E42" s="127"/>
      <c r="F42" s="127"/>
      <c r="G42" s="127"/>
      <c r="H42" s="127"/>
      <c r="I42" s="127"/>
      <c r="J42" s="127"/>
      <c r="K42" s="127"/>
      <c r="L42" s="127"/>
      <c r="M42" s="127"/>
      <c r="N42" s="127"/>
      <c r="O42" s="127"/>
      <c r="P42" s="127"/>
      <c r="Q42" s="127"/>
      <c r="R42" s="127"/>
      <c r="S42" s="128"/>
      <c r="T42" s="20"/>
      <c r="U42" s="127"/>
      <c r="V42" s="127"/>
      <c r="W42" s="127"/>
      <c r="X42" s="127"/>
      <c r="Y42" s="127"/>
      <c r="Z42" s="127"/>
      <c r="AA42" s="127"/>
      <c r="AB42" s="127"/>
      <c r="AC42" s="127"/>
      <c r="AD42" s="127"/>
      <c r="AE42" s="127"/>
      <c r="AF42" s="127"/>
      <c r="AG42" s="127"/>
      <c r="AH42" s="127"/>
      <c r="AI42" s="127"/>
      <c r="AJ42" s="127"/>
      <c r="AK42" s="127"/>
      <c r="AL42" s="128"/>
      <c r="AM42" s="20"/>
      <c r="AN42" s="127"/>
      <c r="AO42" s="127"/>
      <c r="AP42" s="127"/>
      <c r="AQ42" s="127"/>
      <c r="AR42" s="127"/>
      <c r="AS42" s="127"/>
      <c r="AT42" s="127"/>
      <c r="AU42" s="127"/>
      <c r="AV42" s="127"/>
      <c r="AW42" s="127"/>
      <c r="AX42" s="127"/>
      <c r="AY42" s="127"/>
      <c r="AZ42" s="127"/>
      <c r="BA42" s="127"/>
      <c r="BB42" s="127"/>
      <c r="BC42" s="127"/>
      <c r="BD42" s="127"/>
      <c r="BE42" s="128"/>
      <c r="BF42" s="20"/>
      <c r="BG42" s="127"/>
      <c r="BH42" s="127"/>
      <c r="BI42" s="127"/>
      <c r="BJ42" s="127"/>
      <c r="BK42" s="127"/>
      <c r="BL42" s="127"/>
      <c r="BM42" s="127"/>
      <c r="BN42" s="127"/>
      <c r="BO42" s="127"/>
      <c r="BP42" s="127"/>
      <c r="BQ42" s="127"/>
      <c r="BR42" s="127"/>
      <c r="BS42" s="127"/>
      <c r="BT42" s="127"/>
      <c r="BU42" s="127"/>
      <c r="BV42" s="127"/>
      <c r="BW42" s="127"/>
      <c r="BX42" s="128"/>
    </row>
    <row r="43" spans="1:76" ht="12.75" customHeight="1">
      <c r="A43" s="20"/>
      <c r="B43" s="127"/>
      <c r="C43" s="127"/>
      <c r="D43" s="127"/>
      <c r="E43" s="127"/>
      <c r="F43" s="127"/>
      <c r="G43" s="127"/>
      <c r="H43" s="127"/>
      <c r="I43" s="127"/>
      <c r="J43" s="127"/>
      <c r="K43" s="127"/>
      <c r="L43" s="127"/>
      <c r="M43" s="127"/>
      <c r="N43" s="127"/>
      <c r="O43" s="127"/>
      <c r="P43" s="127"/>
      <c r="Q43" s="127"/>
      <c r="R43" s="127"/>
      <c r="S43" s="128"/>
      <c r="T43" s="20"/>
      <c r="U43" s="127"/>
      <c r="V43" s="127"/>
      <c r="W43" s="127"/>
      <c r="X43" s="127"/>
      <c r="Y43" s="127"/>
      <c r="Z43" s="127"/>
      <c r="AA43" s="127"/>
      <c r="AB43" s="127"/>
      <c r="AC43" s="127"/>
      <c r="AD43" s="127"/>
      <c r="AE43" s="127"/>
      <c r="AF43" s="127"/>
      <c r="AG43" s="127"/>
      <c r="AH43" s="127"/>
      <c r="AI43" s="127"/>
      <c r="AJ43" s="127"/>
      <c r="AK43" s="127"/>
      <c r="AL43" s="128"/>
      <c r="AM43" s="20"/>
      <c r="AN43" s="127"/>
      <c r="AO43" s="127"/>
      <c r="AP43" s="127"/>
      <c r="AQ43" s="127"/>
      <c r="AR43" s="127"/>
      <c r="AS43" s="127"/>
      <c r="AT43" s="127"/>
      <c r="AU43" s="127"/>
      <c r="AV43" s="127"/>
      <c r="AW43" s="127"/>
      <c r="AX43" s="127"/>
      <c r="AY43" s="127"/>
      <c r="AZ43" s="127"/>
      <c r="BA43" s="127"/>
      <c r="BB43" s="127"/>
      <c r="BC43" s="127"/>
      <c r="BD43" s="127"/>
      <c r="BE43" s="128"/>
      <c r="BF43" s="20"/>
      <c r="BG43" s="127"/>
      <c r="BH43" s="127"/>
      <c r="BI43" s="127"/>
      <c r="BJ43" s="127"/>
      <c r="BK43" s="127"/>
      <c r="BL43" s="127"/>
      <c r="BM43" s="127"/>
      <c r="BN43" s="127"/>
      <c r="BO43" s="127"/>
      <c r="BP43" s="127"/>
      <c r="BQ43" s="127"/>
      <c r="BR43" s="127"/>
      <c r="BS43" s="127"/>
      <c r="BT43" s="127"/>
      <c r="BU43" s="127"/>
      <c r="BV43" s="127"/>
      <c r="BW43" s="127"/>
      <c r="BX43" s="128"/>
    </row>
    <row r="44" spans="1:76" ht="12.75" customHeight="1">
      <c r="A44" s="28"/>
      <c r="B44" s="131"/>
      <c r="C44" s="131"/>
      <c r="D44" s="131"/>
      <c r="E44" s="131"/>
      <c r="F44" s="131"/>
      <c r="G44" s="131"/>
      <c r="H44" s="131"/>
      <c r="I44" s="131"/>
      <c r="J44" s="131"/>
      <c r="K44" s="131"/>
      <c r="L44" s="131"/>
      <c r="M44" s="131"/>
      <c r="N44" s="131"/>
      <c r="O44" s="131"/>
      <c r="P44" s="131"/>
      <c r="Q44" s="131"/>
      <c r="R44" s="131"/>
      <c r="S44" s="132"/>
      <c r="T44" s="28"/>
      <c r="U44" s="131"/>
      <c r="V44" s="131"/>
      <c r="W44" s="131"/>
      <c r="X44" s="131"/>
      <c r="Y44" s="131"/>
      <c r="Z44" s="131"/>
      <c r="AA44" s="131"/>
      <c r="AB44" s="131"/>
      <c r="AC44" s="131"/>
      <c r="AD44" s="131"/>
      <c r="AE44" s="131"/>
      <c r="AF44" s="131"/>
      <c r="AG44" s="131"/>
      <c r="AH44" s="131"/>
      <c r="AI44" s="131"/>
      <c r="AJ44" s="131"/>
      <c r="AK44" s="131"/>
      <c r="AL44" s="132"/>
      <c r="AM44" s="28"/>
      <c r="AN44" s="131"/>
      <c r="AO44" s="131"/>
      <c r="AP44" s="131"/>
      <c r="AQ44" s="131"/>
      <c r="AR44" s="131"/>
      <c r="AS44" s="131"/>
      <c r="AT44" s="131"/>
      <c r="AU44" s="131"/>
      <c r="AV44" s="131"/>
      <c r="AW44" s="131"/>
      <c r="AX44" s="131"/>
      <c r="AY44" s="131"/>
      <c r="AZ44" s="131"/>
      <c r="BA44" s="131"/>
      <c r="BB44" s="131"/>
      <c r="BC44" s="131"/>
      <c r="BD44" s="131"/>
      <c r="BE44" s="132"/>
      <c r="BF44" s="28"/>
      <c r="BG44" s="131"/>
      <c r="BH44" s="131"/>
      <c r="BI44" s="131"/>
      <c r="BJ44" s="131"/>
      <c r="BK44" s="131"/>
      <c r="BL44" s="131"/>
      <c r="BM44" s="131"/>
      <c r="BN44" s="131"/>
      <c r="BO44" s="131"/>
      <c r="BP44" s="131"/>
      <c r="BQ44" s="131"/>
      <c r="BR44" s="131"/>
      <c r="BS44" s="131"/>
      <c r="BT44" s="131"/>
      <c r="BU44" s="131"/>
      <c r="BV44" s="131"/>
      <c r="BW44" s="131"/>
      <c r="BX44" s="132"/>
    </row>
    <row r="45" spans="1:76" ht="12.75" customHeight="1">
      <c r="A45" s="133" t="s">
        <v>384</v>
      </c>
      <c r="B45" s="134"/>
      <c r="C45" s="134"/>
      <c r="D45" s="134"/>
      <c r="E45" s="134"/>
      <c r="F45" s="134"/>
      <c r="G45" s="134"/>
      <c r="H45" s="134"/>
      <c r="I45" s="134"/>
      <c r="J45" s="134"/>
      <c r="K45" s="134"/>
      <c r="L45" s="134"/>
      <c r="M45" s="134"/>
      <c r="N45" s="134"/>
      <c r="O45" s="134"/>
      <c r="P45" s="134"/>
      <c r="Q45" s="134"/>
      <c r="R45" s="134"/>
      <c r="S45" s="136"/>
      <c r="T45" s="133" t="s">
        <v>384</v>
      </c>
      <c r="U45" s="134"/>
      <c r="V45" s="134"/>
      <c r="W45" s="134"/>
      <c r="X45" s="134"/>
      <c r="Y45" s="134"/>
      <c r="Z45" s="134"/>
      <c r="AA45" s="134"/>
      <c r="AB45" s="134"/>
      <c r="AC45" s="134"/>
      <c r="AD45" s="134"/>
      <c r="AE45" s="134"/>
      <c r="AF45" s="134"/>
      <c r="AG45" s="134"/>
      <c r="AH45" s="134"/>
      <c r="AI45" s="134"/>
      <c r="AJ45" s="134"/>
      <c r="AK45" s="134"/>
      <c r="AL45" s="136"/>
      <c r="AM45" s="133" t="s">
        <v>384</v>
      </c>
      <c r="AN45" s="134"/>
      <c r="AO45" s="134"/>
      <c r="AP45" s="134"/>
      <c r="AQ45" s="134"/>
      <c r="AR45" s="134"/>
      <c r="AS45" s="134"/>
      <c r="AT45" s="134"/>
      <c r="AU45" s="134"/>
      <c r="AV45" s="134"/>
      <c r="AW45" s="134"/>
      <c r="AX45" s="134"/>
      <c r="AY45" s="134"/>
      <c r="AZ45" s="134"/>
      <c r="BA45" s="134"/>
      <c r="BB45" s="134"/>
      <c r="BC45" s="134"/>
      <c r="BD45" s="134"/>
      <c r="BE45" s="136"/>
      <c r="BF45" s="133" t="s">
        <v>384</v>
      </c>
      <c r="BG45" s="134"/>
      <c r="BH45" s="134"/>
      <c r="BI45" s="134"/>
      <c r="BJ45" s="134"/>
      <c r="BK45" s="134"/>
      <c r="BL45" s="134"/>
      <c r="BM45" s="134"/>
      <c r="BN45" s="134"/>
      <c r="BO45" s="134"/>
      <c r="BP45" s="134"/>
      <c r="BQ45" s="134"/>
      <c r="BR45" s="134"/>
      <c r="BS45" s="134"/>
      <c r="BT45" s="134"/>
      <c r="BU45" s="134"/>
      <c r="BV45" s="134"/>
      <c r="BW45" s="134"/>
      <c r="BX45" s="136"/>
    </row>
    <row r="46" spans="1:76" ht="12.75" customHeight="1">
      <c r="A46" s="137"/>
      <c r="B46" s="134"/>
      <c r="C46" s="134"/>
      <c r="D46" s="134"/>
      <c r="E46" s="134"/>
      <c r="F46" s="134"/>
      <c r="G46" s="134"/>
      <c r="H46" s="134"/>
      <c r="I46" s="134"/>
      <c r="J46" s="134"/>
      <c r="K46" s="134"/>
      <c r="L46" s="134"/>
      <c r="M46" s="134"/>
      <c r="N46" s="134"/>
      <c r="O46" s="134"/>
      <c r="P46" s="134"/>
      <c r="Q46" s="134"/>
      <c r="R46" s="134"/>
      <c r="S46" s="136"/>
      <c r="T46" s="137"/>
      <c r="U46" s="134"/>
      <c r="V46" s="134"/>
      <c r="W46" s="134"/>
      <c r="X46" s="134"/>
      <c r="Y46" s="134"/>
      <c r="Z46" s="134"/>
      <c r="AA46" s="134"/>
      <c r="AB46" s="134"/>
      <c r="AC46" s="134"/>
      <c r="AD46" s="134"/>
      <c r="AE46" s="134"/>
      <c r="AF46" s="134"/>
      <c r="AG46" s="134"/>
      <c r="AH46" s="134"/>
      <c r="AI46" s="134"/>
      <c r="AJ46" s="134"/>
      <c r="AK46" s="134"/>
      <c r="AL46" s="136"/>
      <c r="AM46" s="137"/>
      <c r="AN46" s="134"/>
      <c r="AO46" s="134"/>
      <c r="AP46" s="134"/>
      <c r="AQ46" s="134"/>
      <c r="AR46" s="134"/>
      <c r="AS46" s="134"/>
      <c r="AT46" s="134"/>
      <c r="AU46" s="134"/>
      <c r="AV46" s="134"/>
      <c r="AW46" s="134"/>
      <c r="AX46" s="134"/>
      <c r="AY46" s="134"/>
      <c r="AZ46" s="134"/>
      <c r="BA46" s="134"/>
      <c r="BB46" s="134"/>
      <c r="BC46" s="134"/>
      <c r="BD46" s="134"/>
      <c r="BE46" s="136"/>
      <c r="BF46" s="137"/>
      <c r="BG46" s="134"/>
      <c r="BH46" s="134"/>
      <c r="BI46" s="134"/>
      <c r="BJ46" s="134"/>
      <c r="BK46" s="134"/>
      <c r="BL46" s="134"/>
      <c r="BM46" s="134"/>
      <c r="BN46" s="134"/>
      <c r="BO46" s="134"/>
      <c r="BP46" s="134"/>
      <c r="BQ46" s="134"/>
      <c r="BR46" s="134"/>
      <c r="BS46" s="134"/>
      <c r="BT46" s="134"/>
      <c r="BU46" s="134"/>
      <c r="BV46" s="134"/>
      <c r="BW46" s="134"/>
      <c r="BX46" s="136"/>
    </row>
    <row r="47" spans="1:76" ht="12.75" customHeight="1">
      <c r="A47" s="133" t="s">
        <v>385</v>
      </c>
      <c r="B47" s="138"/>
      <c r="C47" s="138"/>
      <c r="D47" s="138"/>
      <c r="E47" s="138"/>
      <c r="F47" s="138"/>
      <c r="G47" s="138"/>
      <c r="H47" s="138"/>
      <c r="I47" s="138"/>
      <c r="J47" s="138"/>
      <c r="K47" s="138"/>
      <c r="L47" s="138"/>
      <c r="M47" s="138"/>
      <c r="N47" s="138"/>
      <c r="O47" s="138"/>
      <c r="P47" s="138"/>
      <c r="Q47" s="138"/>
      <c r="R47" s="138"/>
      <c r="S47" s="139"/>
      <c r="T47" s="133" t="s">
        <v>385</v>
      </c>
      <c r="U47" s="138"/>
      <c r="V47" s="138"/>
      <c r="W47" s="138"/>
      <c r="X47" s="138"/>
      <c r="Y47" s="138"/>
      <c r="Z47" s="138"/>
      <c r="AA47" s="138"/>
      <c r="AB47" s="138"/>
      <c r="AC47" s="138"/>
      <c r="AD47" s="138"/>
      <c r="AE47" s="138"/>
      <c r="AF47" s="138"/>
      <c r="AG47" s="138"/>
      <c r="AH47" s="138"/>
      <c r="AI47" s="138"/>
      <c r="AJ47" s="138"/>
      <c r="AK47" s="138"/>
      <c r="AL47" s="139"/>
      <c r="AM47" s="133" t="s">
        <v>385</v>
      </c>
      <c r="AN47" s="138"/>
      <c r="AO47" s="138"/>
      <c r="AP47" s="138"/>
      <c r="AQ47" s="138"/>
      <c r="AR47" s="138"/>
      <c r="AS47" s="138"/>
      <c r="AT47" s="138"/>
      <c r="AU47" s="138"/>
      <c r="AV47" s="138"/>
      <c r="AW47" s="138"/>
      <c r="AX47" s="138"/>
      <c r="AY47" s="138"/>
      <c r="AZ47" s="138"/>
      <c r="BA47" s="138"/>
      <c r="BB47" s="138"/>
      <c r="BC47" s="138"/>
      <c r="BD47" s="138"/>
      <c r="BE47" s="139"/>
      <c r="BF47" s="133" t="s">
        <v>385</v>
      </c>
      <c r="BG47" s="138"/>
      <c r="BH47" s="138"/>
      <c r="BI47" s="138"/>
      <c r="BJ47" s="138"/>
      <c r="BK47" s="138"/>
      <c r="BL47" s="138"/>
      <c r="BM47" s="138"/>
      <c r="BN47" s="138"/>
      <c r="BO47" s="138"/>
      <c r="BP47" s="138"/>
      <c r="BQ47" s="138"/>
      <c r="BR47" s="138"/>
      <c r="BS47" s="138"/>
      <c r="BT47" s="138"/>
      <c r="BU47" s="138"/>
      <c r="BV47" s="138"/>
      <c r="BW47" s="138"/>
      <c r="BX47" s="139"/>
    </row>
    <row r="48" spans="1:76" ht="12.75" customHeight="1">
      <c r="A48" s="333" t="s">
        <v>611</v>
      </c>
      <c r="B48" s="264"/>
      <c r="C48" s="285"/>
      <c r="D48" s="330">
        <v>0</v>
      </c>
      <c r="E48" s="268"/>
      <c r="F48" s="133"/>
      <c r="G48" s="6"/>
      <c r="H48" s="141"/>
      <c r="I48" s="138"/>
      <c r="J48" s="138"/>
      <c r="K48" s="138"/>
      <c r="L48" s="138"/>
      <c r="M48" s="138"/>
      <c r="N48" s="138"/>
      <c r="O48" s="138"/>
      <c r="P48" s="138"/>
      <c r="Q48" s="138"/>
      <c r="R48" s="138"/>
      <c r="S48" s="139"/>
      <c r="T48" s="333" t="s">
        <v>612</v>
      </c>
      <c r="U48" s="264"/>
      <c r="V48" s="285"/>
      <c r="W48" s="330">
        <v>0</v>
      </c>
      <c r="X48" s="268"/>
      <c r="Y48" s="133"/>
      <c r="Z48" s="6"/>
      <c r="AA48" s="141"/>
      <c r="AB48" s="138"/>
      <c r="AC48" s="138"/>
      <c r="AD48" s="138"/>
      <c r="AE48" s="138"/>
      <c r="AF48" s="138"/>
      <c r="AG48" s="138"/>
      <c r="AH48" s="138"/>
      <c r="AI48" s="138"/>
      <c r="AJ48" s="138"/>
      <c r="AK48" s="138"/>
      <c r="AL48" s="139"/>
      <c r="AM48" s="333" t="s">
        <v>613</v>
      </c>
      <c r="AN48" s="264"/>
      <c r="AO48" s="285"/>
      <c r="AP48" s="330">
        <v>0</v>
      </c>
      <c r="AQ48" s="268"/>
      <c r="AR48" s="133"/>
      <c r="AS48" s="6"/>
      <c r="AT48" s="141"/>
      <c r="AU48" s="138"/>
      <c r="AV48" s="138"/>
      <c r="AW48" s="138"/>
      <c r="AX48" s="138"/>
      <c r="AY48" s="138"/>
      <c r="AZ48" s="138"/>
      <c r="BA48" s="138"/>
      <c r="BB48" s="138"/>
      <c r="BC48" s="138"/>
      <c r="BD48" s="138"/>
      <c r="BE48" s="139"/>
      <c r="BF48" s="333" t="s">
        <v>614</v>
      </c>
      <c r="BG48" s="264"/>
      <c r="BH48" s="285"/>
      <c r="BI48" s="330">
        <v>0</v>
      </c>
      <c r="BJ48" s="268"/>
      <c r="BK48" s="133"/>
      <c r="BL48" s="6"/>
      <c r="BM48" s="141"/>
      <c r="BN48" s="138"/>
      <c r="BO48" s="138"/>
      <c r="BP48" s="138"/>
      <c r="BQ48" s="138"/>
      <c r="BR48" s="138"/>
      <c r="BS48" s="138"/>
      <c r="BT48" s="138"/>
      <c r="BU48" s="138"/>
      <c r="BV48" s="138"/>
      <c r="BW48" s="138"/>
      <c r="BX48" s="139"/>
    </row>
    <row r="49" spans="1:76" ht="12.75" customHeight="1">
      <c r="A49" s="143"/>
      <c r="B49" s="138"/>
      <c r="C49" s="138"/>
      <c r="D49" s="138"/>
      <c r="E49" s="138"/>
      <c r="F49" s="138"/>
      <c r="G49" s="138"/>
      <c r="H49" s="138"/>
      <c r="I49" s="138"/>
      <c r="J49" s="138"/>
      <c r="K49" s="138"/>
      <c r="L49" s="138"/>
      <c r="M49" s="138"/>
      <c r="N49" s="138"/>
      <c r="O49" s="138"/>
      <c r="P49" s="138"/>
      <c r="Q49" s="138"/>
      <c r="R49" s="138"/>
      <c r="S49" s="139"/>
      <c r="T49" s="143"/>
      <c r="U49" s="138"/>
      <c r="V49" s="138"/>
      <c r="W49" s="138"/>
      <c r="X49" s="138"/>
      <c r="Y49" s="138"/>
      <c r="Z49" s="138"/>
      <c r="AA49" s="138"/>
      <c r="AB49" s="138"/>
      <c r="AC49" s="138"/>
      <c r="AD49" s="138"/>
      <c r="AE49" s="138"/>
      <c r="AF49" s="138"/>
      <c r="AG49" s="138"/>
      <c r="AH49" s="138"/>
      <c r="AI49" s="138"/>
      <c r="AJ49" s="138"/>
      <c r="AK49" s="138"/>
      <c r="AL49" s="139"/>
      <c r="AM49" s="143"/>
      <c r="AN49" s="138"/>
      <c r="AO49" s="138"/>
      <c r="AP49" s="138"/>
      <c r="AQ49" s="138"/>
      <c r="AR49" s="138"/>
      <c r="AS49" s="138"/>
      <c r="AT49" s="138"/>
      <c r="AU49" s="138"/>
      <c r="AV49" s="138"/>
      <c r="AW49" s="138"/>
      <c r="AX49" s="138"/>
      <c r="AY49" s="138"/>
      <c r="AZ49" s="138"/>
      <c r="BA49" s="138"/>
      <c r="BB49" s="138"/>
      <c r="BC49" s="138"/>
      <c r="BD49" s="138"/>
      <c r="BE49" s="139"/>
      <c r="BF49" s="143"/>
      <c r="BG49" s="138"/>
      <c r="BH49" s="138"/>
      <c r="BI49" s="138"/>
      <c r="BJ49" s="138"/>
      <c r="BK49" s="138"/>
      <c r="BL49" s="138"/>
      <c r="BM49" s="138"/>
      <c r="BN49" s="138"/>
      <c r="BO49" s="138"/>
      <c r="BP49" s="138"/>
      <c r="BQ49" s="138"/>
      <c r="BR49" s="138"/>
      <c r="BS49" s="138"/>
      <c r="BT49" s="138"/>
      <c r="BU49" s="138"/>
      <c r="BV49" s="138"/>
      <c r="BW49" s="138"/>
      <c r="BX49" s="139"/>
    </row>
    <row r="50" spans="1:76" ht="12.75" customHeight="1">
      <c r="A50" s="144" t="s">
        <v>389</v>
      </c>
      <c r="B50" s="138"/>
      <c r="C50" s="138"/>
      <c r="D50" s="138"/>
      <c r="E50" s="138"/>
      <c r="F50" s="138"/>
      <c r="G50" s="138"/>
      <c r="H50" s="138"/>
      <c r="I50" s="138"/>
      <c r="J50" s="138"/>
      <c r="K50" s="138"/>
      <c r="L50" s="138"/>
      <c r="M50" s="138"/>
      <c r="N50" s="138"/>
      <c r="O50" s="138"/>
      <c r="P50" s="138"/>
      <c r="Q50" s="138"/>
      <c r="R50" s="138"/>
      <c r="S50" s="139"/>
      <c r="T50" s="144" t="s">
        <v>389</v>
      </c>
      <c r="U50" s="138"/>
      <c r="V50" s="138"/>
      <c r="W50" s="138"/>
      <c r="X50" s="138"/>
      <c r="Y50" s="138"/>
      <c r="Z50" s="138"/>
      <c r="AA50" s="138"/>
      <c r="AB50" s="138"/>
      <c r="AC50" s="138"/>
      <c r="AD50" s="138"/>
      <c r="AE50" s="138"/>
      <c r="AF50" s="138"/>
      <c r="AG50" s="138"/>
      <c r="AH50" s="138"/>
      <c r="AI50" s="138"/>
      <c r="AJ50" s="138"/>
      <c r="AK50" s="138"/>
      <c r="AL50" s="139"/>
      <c r="AM50" s="144" t="s">
        <v>389</v>
      </c>
      <c r="AN50" s="138"/>
      <c r="AO50" s="138"/>
      <c r="AP50" s="138"/>
      <c r="AQ50" s="138"/>
      <c r="AR50" s="138"/>
      <c r="AS50" s="138"/>
      <c r="AT50" s="138"/>
      <c r="AU50" s="138"/>
      <c r="AV50" s="138"/>
      <c r="AW50" s="138"/>
      <c r="AX50" s="138"/>
      <c r="AY50" s="138"/>
      <c r="AZ50" s="138"/>
      <c r="BA50" s="138"/>
      <c r="BB50" s="138"/>
      <c r="BC50" s="138"/>
      <c r="BD50" s="138"/>
      <c r="BE50" s="139"/>
      <c r="BF50" s="144" t="s">
        <v>389</v>
      </c>
      <c r="BG50" s="138"/>
      <c r="BH50" s="138"/>
      <c r="BI50" s="138"/>
      <c r="BJ50" s="138"/>
      <c r="BK50" s="138"/>
      <c r="BL50" s="138"/>
      <c r="BM50" s="138"/>
      <c r="BN50" s="138"/>
      <c r="BO50" s="138"/>
      <c r="BP50" s="138"/>
      <c r="BQ50" s="138"/>
      <c r="BR50" s="138"/>
      <c r="BS50" s="138"/>
      <c r="BT50" s="138"/>
      <c r="BU50" s="138"/>
      <c r="BV50" s="138"/>
      <c r="BW50" s="138"/>
      <c r="BX50" s="139"/>
    </row>
    <row r="51" spans="1:76" ht="15.75" customHeight="1">
      <c r="A51" s="6"/>
      <c r="B51" s="349" t="s">
        <v>615</v>
      </c>
      <c r="C51" s="285"/>
      <c r="D51" s="350">
        <v>0</v>
      </c>
      <c r="E51" s="268"/>
      <c r="F51" s="141"/>
      <c r="G51" s="141"/>
      <c r="H51" s="141"/>
      <c r="I51" s="141"/>
      <c r="J51" s="141"/>
      <c r="K51" s="141"/>
      <c r="L51" s="141"/>
      <c r="M51" s="141"/>
      <c r="N51" s="141"/>
      <c r="O51" s="138"/>
      <c r="P51" s="138"/>
      <c r="Q51" s="138"/>
      <c r="R51" s="138"/>
      <c r="S51" s="139"/>
      <c r="T51" s="6"/>
      <c r="U51" s="349" t="s">
        <v>616</v>
      </c>
      <c r="V51" s="285"/>
      <c r="W51" s="350">
        <v>0</v>
      </c>
      <c r="X51" s="268"/>
      <c r="Y51" s="141"/>
      <c r="Z51" s="141"/>
      <c r="AA51" s="141"/>
      <c r="AB51" s="141"/>
      <c r="AC51" s="141"/>
      <c r="AD51" s="141"/>
      <c r="AE51" s="141"/>
      <c r="AF51" s="141"/>
      <c r="AG51" s="141"/>
      <c r="AH51" s="138"/>
      <c r="AI51" s="138"/>
      <c r="AJ51" s="138"/>
      <c r="AK51" s="138"/>
      <c r="AL51" s="139"/>
      <c r="AM51" s="6"/>
      <c r="AN51" s="349" t="s">
        <v>617</v>
      </c>
      <c r="AO51" s="285"/>
      <c r="AP51" s="350">
        <v>0</v>
      </c>
      <c r="AQ51" s="268"/>
      <c r="AR51" s="141"/>
      <c r="AS51" s="141"/>
      <c r="AT51" s="141"/>
      <c r="AU51" s="141"/>
      <c r="AV51" s="141"/>
      <c r="AW51" s="141"/>
      <c r="AX51" s="141"/>
      <c r="AY51" s="141"/>
      <c r="AZ51" s="141"/>
      <c r="BA51" s="138"/>
      <c r="BB51" s="138"/>
      <c r="BC51" s="138"/>
      <c r="BD51" s="138"/>
      <c r="BE51" s="139"/>
      <c r="BF51" s="6"/>
      <c r="BG51" s="349" t="s">
        <v>619</v>
      </c>
      <c r="BH51" s="285"/>
      <c r="BI51" s="350">
        <v>0</v>
      </c>
      <c r="BJ51" s="268"/>
      <c r="BK51" s="141"/>
      <c r="BL51" s="141"/>
      <c r="BM51" s="141"/>
      <c r="BN51" s="141"/>
      <c r="BO51" s="141"/>
      <c r="BP51" s="141"/>
      <c r="BQ51" s="141"/>
      <c r="BR51" s="141"/>
      <c r="BS51" s="141"/>
      <c r="BT51" s="138"/>
      <c r="BU51" s="138"/>
      <c r="BV51" s="138"/>
      <c r="BW51" s="138"/>
      <c r="BX51" s="139"/>
    </row>
    <row r="52" spans="1:76" ht="15.75" customHeight="1">
      <c r="A52" s="147"/>
      <c r="B52" s="145"/>
      <c r="C52" s="148"/>
      <c r="D52" s="149"/>
      <c r="E52" s="141"/>
      <c r="F52" s="141"/>
      <c r="G52" s="141"/>
      <c r="H52" s="141"/>
      <c r="I52" s="141"/>
      <c r="J52" s="141"/>
      <c r="K52" s="141"/>
      <c r="L52" s="141"/>
      <c r="M52" s="141"/>
      <c r="N52" s="141"/>
      <c r="O52" s="138"/>
      <c r="P52" s="138"/>
      <c r="Q52" s="138"/>
      <c r="R52" s="138"/>
      <c r="S52" s="139"/>
      <c r="T52" s="147"/>
      <c r="U52" s="145"/>
      <c r="V52" s="148"/>
      <c r="W52" s="149"/>
      <c r="X52" s="141"/>
      <c r="Y52" s="141"/>
      <c r="Z52" s="141"/>
      <c r="AA52" s="141"/>
      <c r="AB52" s="141"/>
      <c r="AC52" s="141"/>
      <c r="AD52" s="141"/>
      <c r="AE52" s="141"/>
      <c r="AF52" s="141"/>
      <c r="AG52" s="141"/>
      <c r="AH52" s="138"/>
      <c r="AI52" s="138"/>
      <c r="AJ52" s="138"/>
      <c r="AK52" s="138"/>
      <c r="AL52" s="139"/>
      <c r="AM52" s="147"/>
      <c r="AN52" s="145"/>
      <c r="AO52" s="148"/>
      <c r="AP52" s="149"/>
      <c r="AQ52" s="141"/>
      <c r="AR52" s="141"/>
      <c r="AS52" s="141"/>
      <c r="AT52" s="141"/>
      <c r="AU52" s="141"/>
      <c r="AV52" s="141"/>
      <c r="AW52" s="141"/>
      <c r="AX52" s="141"/>
      <c r="AY52" s="141"/>
      <c r="AZ52" s="141"/>
      <c r="BA52" s="138"/>
      <c r="BB52" s="138"/>
      <c r="BC52" s="138"/>
      <c r="BD52" s="138"/>
      <c r="BE52" s="139"/>
      <c r="BF52" s="147"/>
      <c r="BG52" s="145"/>
      <c r="BH52" s="148"/>
      <c r="BI52" s="149"/>
      <c r="BJ52" s="141"/>
      <c r="BK52" s="141"/>
      <c r="BL52" s="141"/>
      <c r="BM52" s="141"/>
      <c r="BN52" s="141"/>
      <c r="BO52" s="141"/>
      <c r="BP52" s="141"/>
      <c r="BQ52" s="141"/>
      <c r="BR52" s="141"/>
      <c r="BS52" s="141"/>
      <c r="BT52" s="138"/>
      <c r="BU52" s="138"/>
      <c r="BV52" s="138"/>
      <c r="BW52" s="138"/>
      <c r="BX52" s="139"/>
    </row>
    <row r="53" spans="1:76" ht="15.75" customHeight="1">
      <c r="A53" s="347" t="s">
        <v>621</v>
      </c>
      <c r="B53" s="264"/>
      <c r="C53" s="285"/>
      <c r="D53" s="348">
        <f>IF(D51&gt;0,D48/(PI()*25*D51),0)</f>
        <v>0</v>
      </c>
      <c r="E53" s="268"/>
      <c r="F53" s="141"/>
      <c r="G53" s="141"/>
      <c r="H53" s="141"/>
      <c r="I53" s="141"/>
      <c r="J53" s="141"/>
      <c r="K53" s="141"/>
      <c r="L53" s="141"/>
      <c r="M53" s="141"/>
      <c r="N53" s="141"/>
      <c r="O53" s="141"/>
      <c r="P53" s="138"/>
      <c r="Q53" s="138"/>
      <c r="R53" s="138"/>
      <c r="S53" s="139"/>
      <c r="T53" s="347" t="s">
        <v>623</v>
      </c>
      <c r="U53" s="264"/>
      <c r="V53" s="285"/>
      <c r="W53" s="348">
        <f>IF(W51&gt;0,W48/(PI()*25*W51),0)</f>
        <v>0</v>
      </c>
      <c r="X53" s="268"/>
      <c r="Y53" s="141"/>
      <c r="Z53" s="141"/>
      <c r="AA53" s="141"/>
      <c r="AB53" s="141"/>
      <c r="AC53" s="141"/>
      <c r="AD53" s="141"/>
      <c r="AE53" s="141"/>
      <c r="AF53" s="141"/>
      <c r="AG53" s="141"/>
      <c r="AH53" s="141"/>
      <c r="AI53" s="138"/>
      <c r="AJ53" s="138"/>
      <c r="AK53" s="138"/>
      <c r="AL53" s="139"/>
      <c r="AM53" s="347" t="s">
        <v>625</v>
      </c>
      <c r="AN53" s="264"/>
      <c r="AO53" s="285"/>
      <c r="AP53" s="348">
        <f>IF(AP51&gt;0,AP48/(PI()*25*AP51),0)</f>
        <v>0</v>
      </c>
      <c r="AQ53" s="268"/>
      <c r="AR53" s="141"/>
      <c r="AS53" s="141"/>
      <c r="AT53" s="141"/>
      <c r="AU53" s="141"/>
      <c r="AV53" s="141"/>
      <c r="AW53" s="141"/>
      <c r="AX53" s="141"/>
      <c r="AY53" s="141"/>
      <c r="AZ53" s="141"/>
      <c r="BA53" s="141"/>
      <c r="BB53" s="138"/>
      <c r="BC53" s="138"/>
      <c r="BD53" s="138"/>
      <c r="BE53" s="139"/>
      <c r="BF53" s="347" t="s">
        <v>628</v>
      </c>
      <c r="BG53" s="264"/>
      <c r="BH53" s="285"/>
      <c r="BI53" s="348">
        <f>IF(BI51&gt;0,BI48/(PI()*25*BI51),0)</f>
        <v>0</v>
      </c>
      <c r="BJ53" s="268"/>
      <c r="BK53" s="141"/>
      <c r="BL53" s="141"/>
      <c r="BM53" s="141"/>
      <c r="BN53" s="141"/>
      <c r="BO53" s="141"/>
      <c r="BP53" s="141"/>
      <c r="BQ53" s="141"/>
      <c r="BR53" s="141"/>
      <c r="BS53" s="141"/>
      <c r="BT53" s="141"/>
      <c r="BU53" s="138"/>
      <c r="BV53" s="138"/>
      <c r="BW53" s="138"/>
      <c r="BX53" s="139"/>
    </row>
    <row r="54" spans="1:76" ht="12.75" customHeight="1">
      <c r="A54" s="150"/>
      <c r="B54" s="151"/>
      <c r="C54" s="151"/>
      <c r="D54" s="151"/>
      <c r="E54" s="151"/>
      <c r="F54" s="151"/>
      <c r="G54" s="151"/>
      <c r="H54" s="151"/>
      <c r="I54" s="151"/>
      <c r="J54" s="151"/>
      <c r="K54" s="151"/>
      <c r="L54" s="151"/>
      <c r="M54" s="151"/>
      <c r="N54" s="151"/>
      <c r="O54" s="151"/>
      <c r="P54" s="151"/>
      <c r="Q54" s="151"/>
      <c r="R54" s="151"/>
      <c r="S54" s="152"/>
      <c r="T54" s="150"/>
      <c r="U54" s="151"/>
      <c r="V54" s="151"/>
      <c r="W54" s="151"/>
      <c r="X54" s="151"/>
      <c r="Y54" s="151"/>
      <c r="Z54" s="151"/>
      <c r="AA54" s="151"/>
      <c r="AB54" s="151"/>
      <c r="AC54" s="151"/>
      <c r="AD54" s="151"/>
      <c r="AE54" s="151"/>
      <c r="AF54" s="151"/>
      <c r="AG54" s="151"/>
      <c r="AH54" s="151"/>
      <c r="AI54" s="151"/>
      <c r="AJ54" s="151"/>
      <c r="AK54" s="151"/>
      <c r="AL54" s="152"/>
      <c r="AM54" s="150"/>
      <c r="AN54" s="151"/>
      <c r="AO54" s="151"/>
      <c r="AP54" s="151"/>
      <c r="AQ54" s="151"/>
      <c r="AR54" s="151"/>
      <c r="AS54" s="151"/>
      <c r="AT54" s="151"/>
      <c r="AU54" s="151"/>
      <c r="AV54" s="151"/>
      <c r="AW54" s="151"/>
      <c r="AX54" s="151"/>
      <c r="AY54" s="151"/>
      <c r="AZ54" s="151"/>
      <c r="BA54" s="151"/>
      <c r="BB54" s="151"/>
      <c r="BC54" s="151"/>
      <c r="BD54" s="151"/>
      <c r="BE54" s="152"/>
      <c r="BF54" s="150"/>
      <c r="BG54" s="151"/>
      <c r="BH54" s="151"/>
      <c r="BI54" s="151"/>
      <c r="BJ54" s="151"/>
      <c r="BK54" s="151"/>
      <c r="BL54" s="151"/>
      <c r="BM54" s="151"/>
      <c r="BN54" s="151"/>
      <c r="BO54" s="151"/>
      <c r="BP54" s="151"/>
      <c r="BQ54" s="151"/>
      <c r="BR54" s="151"/>
      <c r="BS54" s="151"/>
      <c r="BT54" s="151"/>
      <c r="BU54" s="151"/>
      <c r="BV54" s="151"/>
      <c r="BW54" s="151"/>
      <c r="BX54" s="152"/>
    </row>
    <row r="55" spans="1:76" ht="12.75" customHeight="1">
      <c r="A55" s="18"/>
      <c r="B55" s="19"/>
      <c r="C55" s="19"/>
      <c r="D55" s="19"/>
      <c r="E55" s="19"/>
      <c r="F55" s="19"/>
      <c r="G55" s="19"/>
      <c r="H55" s="19"/>
      <c r="I55" s="19"/>
      <c r="J55" s="19"/>
      <c r="K55" s="19"/>
      <c r="L55" s="19"/>
      <c r="M55" s="19"/>
      <c r="N55" s="19"/>
      <c r="O55" s="19"/>
      <c r="P55" s="19"/>
      <c r="Q55" s="19"/>
      <c r="R55" s="19"/>
      <c r="S55" s="77"/>
      <c r="T55" s="18"/>
      <c r="U55" s="19"/>
      <c r="V55" s="19"/>
      <c r="W55" s="19"/>
      <c r="X55" s="19"/>
      <c r="Y55" s="19"/>
      <c r="Z55" s="19"/>
      <c r="AA55" s="19"/>
      <c r="AB55" s="19"/>
      <c r="AC55" s="19"/>
      <c r="AD55" s="19"/>
      <c r="AE55" s="19"/>
      <c r="AF55" s="19"/>
      <c r="AG55" s="19"/>
      <c r="AH55" s="19"/>
      <c r="AI55" s="19"/>
      <c r="AJ55" s="19"/>
      <c r="AK55" s="19"/>
      <c r="AL55" s="77"/>
      <c r="AM55" s="18"/>
      <c r="AN55" s="19"/>
      <c r="AO55" s="19"/>
      <c r="AP55" s="19"/>
      <c r="AQ55" s="19"/>
      <c r="AR55" s="19"/>
      <c r="AS55" s="19"/>
      <c r="AT55" s="19"/>
      <c r="AU55" s="19"/>
      <c r="AV55" s="19"/>
      <c r="AW55" s="19"/>
      <c r="AX55" s="19"/>
      <c r="AY55" s="19"/>
      <c r="AZ55" s="19"/>
      <c r="BA55" s="19"/>
      <c r="BB55" s="19"/>
      <c r="BC55" s="19"/>
      <c r="BD55" s="19"/>
      <c r="BE55" s="77"/>
      <c r="BF55" s="18"/>
      <c r="BG55" s="19"/>
      <c r="BH55" s="19"/>
      <c r="BI55" s="19"/>
      <c r="BJ55" s="19"/>
      <c r="BK55" s="19"/>
      <c r="BL55" s="19"/>
      <c r="BM55" s="19"/>
      <c r="BN55" s="19"/>
      <c r="BO55" s="19"/>
      <c r="BP55" s="19"/>
      <c r="BQ55" s="19"/>
      <c r="BR55" s="19"/>
      <c r="BS55" s="19"/>
      <c r="BT55" s="19"/>
      <c r="BU55" s="19"/>
      <c r="BV55" s="19"/>
      <c r="BW55" s="19"/>
      <c r="BX55" s="77"/>
    </row>
    <row r="56" spans="1:76" ht="12.75" customHeight="1">
      <c r="A56" s="153" t="s">
        <v>400</v>
      </c>
      <c r="B56" s="21"/>
      <c r="C56" s="21"/>
      <c r="D56" s="21"/>
      <c r="E56" s="21"/>
      <c r="F56" s="21"/>
      <c r="G56" s="21"/>
      <c r="H56" s="21"/>
      <c r="I56" s="21"/>
      <c r="J56" s="21"/>
      <c r="K56" s="21"/>
      <c r="L56" s="21"/>
      <c r="M56" s="21"/>
      <c r="N56" s="21"/>
      <c r="O56" s="21"/>
      <c r="P56" s="21"/>
      <c r="Q56" s="21"/>
      <c r="R56" s="21"/>
      <c r="S56" s="79"/>
      <c r="T56" s="153" t="s">
        <v>400</v>
      </c>
      <c r="U56" s="21"/>
      <c r="V56" s="21"/>
      <c r="W56" s="21"/>
      <c r="X56" s="21"/>
      <c r="Y56" s="21"/>
      <c r="Z56" s="21"/>
      <c r="AA56" s="21"/>
      <c r="AB56" s="21"/>
      <c r="AC56" s="21"/>
      <c r="AD56" s="21"/>
      <c r="AE56" s="21"/>
      <c r="AF56" s="21"/>
      <c r="AG56" s="21"/>
      <c r="AH56" s="21"/>
      <c r="AI56" s="21"/>
      <c r="AJ56" s="21"/>
      <c r="AK56" s="21"/>
      <c r="AL56" s="79"/>
      <c r="AM56" s="153" t="s">
        <v>400</v>
      </c>
      <c r="AN56" s="21"/>
      <c r="AO56" s="21"/>
      <c r="AP56" s="21"/>
      <c r="AQ56" s="21"/>
      <c r="AR56" s="21"/>
      <c r="AS56" s="21"/>
      <c r="AT56" s="21"/>
      <c r="AU56" s="21"/>
      <c r="AV56" s="21"/>
      <c r="AW56" s="21"/>
      <c r="AX56" s="21"/>
      <c r="AY56" s="21"/>
      <c r="AZ56" s="21"/>
      <c r="BA56" s="21"/>
      <c r="BB56" s="21"/>
      <c r="BC56" s="21"/>
      <c r="BD56" s="21"/>
      <c r="BE56" s="79"/>
      <c r="BF56" s="153" t="s">
        <v>400</v>
      </c>
      <c r="BG56" s="21"/>
      <c r="BH56" s="21"/>
      <c r="BI56" s="21"/>
      <c r="BJ56" s="21"/>
      <c r="BK56" s="21"/>
      <c r="BL56" s="21"/>
      <c r="BM56" s="21"/>
      <c r="BN56" s="21"/>
      <c r="BO56" s="21"/>
      <c r="BP56" s="21"/>
      <c r="BQ56" s="21"/>
      <c r="BR56" s="21"/>
      <c r="BS56" s="21"/>
      <c r="BT56" s="21"/>
      <c r="BU56" s="21"/>
      <c r="BV56" s="21"/>
      <c r="BW56" s="21"/>
      <c r="BX56" s="79"/>
    </row>
    <row r="57" spans="1:76" ht="12.75" customHeight="1">
      <c r="A57" s="20" t="s">
        <v>403</v>
      </c>
      <c r="B57" s="21"/>
      <c r="C57" s="21"/>
      <c r="D57" s="21"/>
      <c r="E57" s="21"/>
      <c r="F57" s="21"/>
      <c r="G57" s="21"/>
      <c r="H57" s="21"/>
      <c r="I57" s="21"/>
      <c r="J57" s="21"/>
      <c r="K57" s="21"/>
      <c r="L57" s="21"/>
      <c r="M57" s="21"/>
      <c r="N57" s="21"/>
      <c r="O57" s="21"/>
      <c r="P57" s="21"/>
      <c r="Q57" s="21"/>
      <c r="R57" s="21"/>
      <c r="S57" s="79"/>
      <c r="T57" s="20" t="s">
        <v>403</v>
      </c>
      <c r="U57" s="21"/>
      <c r="V57" s="21"/>
      <c r="W57" s="21"/>
      <c r="X57" s="21"/>
      <c r="Y57" s="21"/>
      <c r="Z57" s="21"/>
      <c r="AA57" s="21"/>
      <c r="AB57" s="21"/>
      <c r="AC57" s="21"/>
      <c r="AD57" s="21"/>
      <c r="AE57" s="21"/>
      <c r="AF57" s="21"/>
      <c r="AG57" s="21"/>
      <c r="AH57" s="21"/>
      <c r="AI57" s="21"/>
      <c r="AJ57" s="21"/>
      <c r="AK57" s="21"/>
      <c r="AL57" s="79"/>
      <c r="AM57" s="20" t="s">
        <v>403</v>
      </c>
      <c r="AN57" s="21"/>
      <c r="AO57" s="21"/>
      <c r="AP57" s="21"/>
      <c r="AQ57" s="21"/>
      <c r="AR57" s="21"/>
      <c r="AS57" s="21"/>
      <c r="AT57" s="21"/>
      <c r="AU57" s="21"/>
      <c r="AV57" s="21"/>
      <c r="AW57" s="21"/>
      <c r="AX57" s="21"/>
      <c r="AY57" s="21"/>
      <c r="AZ57" s="21"/>
      <c r="BA57" s="21"/>
      <c r="BB57" s="21"/>
      <c r="BC57" s="21"/>
      <c r="BD57" s="21"/>
      <c r="BE57" s="79"/>
      <c r="BF57" s="20" t="s">
        <v>403</v>
      </c>
      <c r="BG57" s="21"/>
      <c r="BH57" s="21"/>
      <c r="BI57" s="21"/>
      <c r="BJ57" s="21"/>
      <c r="BK57" s="21"/>
      <c r="BL57" s="21"/>
      <c r="BM57" s="21"/>
      <c r="BN57" s="21"/>
      <c r="BO57" s="21"/>
      <c r="BP57" s="21"/>
      <c r="BQ57" s="21"/>
      <c r="BR57" s="21"/>
      <c r="BS57" s="21"/>
      <c r="BT57" s="21"/>
      <c r="BU57" s="21"/>
      <c r="BV57" s="21"/>
      <c r="BW57" s="21"/>
      <c r="BX57" s="79"/>
    </row>
    <row r="58" spans="1:76" ht="12.75" customHeight="1">
      <c r="A58" s="20"/>
      <c r="B58" s="21"/>
      <c r="C58" s="21"/>
      <c r="D58" s="21"/>
      <c r="E58" s="21"/>
      <c r="F58" s="21"/>
      <c r="G58" s="21"/>
      <c r="H58" s="21"/>
      <c r="I58" s="21"/>
      <c r="J58" s="21"/>
      <c r="K58" s="21"/>
      <c r="L58" s="21"/>
      <c r="M58" s="21"/>
      <c r="N58" s="21"/>
      <c r="O58" s="21"/>
      <c r="P58" s="21"/>
      <c r="Q58" s="21"/>
      <c r="R58" s="21"/>
      <c r="S58" s="79"/>
      <c r="T58" s="20"/>
      <c r="U58" s="21"/>
      <c r="V58" s="21"/>
      <c r="W58" s="21"/>
      <c r="X58" s="21"/>
      <c r="Y58" s="21"/>
      <c r="Z58" s="21"/>
      <c r="AA58" s="21"/>
      <c r="AB58" s="21"/>
      <c r="AC58" s="21"/>
      <c r="AD58" s="21"/>
      <c r="AE58" s="21"/>
      <c r="AF58" s="21"/>
      <c r="AG58" s="21"/>
      <c r="AH58" s="21"/>
      <c r="AI58" s="21"/>
      <c r="AJ58" s="21"/>
      <c r="AK58" s="21"/>
      <c r="AL58" s="79"/>
      <c r="AM58" s="20"/>
      <c r="AN58" s="21"/>
      <c r="AO58" s="21"/>
      <c r="AP58" s="21"/>
      <c r="AQ58" s="21"/>
      <c r="AR58" s="21"/>
      <c r="AS58" s="21"/>
      <c r="AT58" s="21"/>
      <c r="AU58" s="21"/>
      <c r="AV58" s="21"/>
      <c r="AW58" s="21"/>
      <c r="AX58" s="21"/>
      <c r="AY58" s="21"/>
      <c r="AZ58" s="21"/>
      <c r="BA58" s="21"/>
      <c r="BB58" s="21"/>
      <c r="BC58" s="21"/>
      <c r="BD58" s="21"/>
      <c r="BE58" s="79"/>
      <c r="BF58" s="20"/>
      <c r="BG58" s="21"/>
      <c r="BH58" s="21"/>
      <c r="BI58" s="21"/>
      <c r="BJ58" s="21"/>
      <c r="BK58" s="21"/>
      <c r="BL58" s="21"/>
      <c r="BM58" s="21"/>
      <c r="BN58" s="21"/>
      <c r="BO58" s="21"/>
      <c r="BP58" s="21"/>
      <c r="BQ58" s="21"/>
      <c r="BR58" s="21"/>
      <c r="BS58" s="21"/>
      <c r="BT58" s="21"/>
      <c r="BU58" s="21"/>
      <c r="BV58" s="21"/>
      <c r="BW58" s="21"/>
      <c r="BX58" s="79"/>
    </row>
    <row r="59" spans="1:76" ht="12.75" customHeight="1">
      <c r="A59" s="20"/>
      <c r="B59" s="21"/>
      <c r="C59" s="21"/>
      <c r="D59" s="21"/>
      <c r="E59" s="21"/>
      <c r="F59" s="21"/>
      <c r="G59" s="21"/>
      <c r="H59" s="21"/>
      <c r="I59" s="21"/>
      <c r="J59" s="21"/>
      <c r="K59" s="21"/>
      <c r="L59" s="21"/>
      <c r="M59" s="21"/>
      <c r="N59" s="21"/>
      <c r="O59" s="21"/>
      <c r="P59" s="21"/>
      <c r="Q59" s="21"/>
      <c r="R59" s="21"/>
      <c r="S59" s="79"/>
      <c r="T59" s="20"/>
      <c r="U59" s="21"/>
      <c r="V59" s="21"/>
      <c r="W59" s="21"/>
      <c r="X59" s="21"/>
      <c r="Y59" s="21"/>
      <c r="Z59" s="21"/>
      <c r="AA59" s="21"/>
      <c r="AB59" s="21"/>
      <c r="AC59" s="21"/>
      <c r="AD59" s="21"/>
      <c r="AE59" s="21"/>
      <c r="AF59" s="21"/>
      <c r="AG59" s="21"/>
      <c r="AH59" s="21"/>
      <c r="AI59" s="21"/>
      <c r="AJ59" s="21"/>
      <c r="AK59" s="21"/>
      <c r="AL59" s="79"/>
      <c r="AM59" s="20"/>
      <c r="AN59" s="21"/>
      <c r="AO59" s="21"/>
      <c r="AP59" s="21"/>
      <c r="AQ59" s="21"/>
      <c r="AR59" s="21"/>
      <c r="AS59" s="21"/>
      <c r="AT59" s="21"/>
      <c r="AU59" s="21"/>
      <c r="AV59" s="21"/>
      <c r="AW59" s="21"/>
      <c r="AX59" s="21"/>
      <c r="AY59" s="21"/>
      <c r="AZ59" s="21"/>
      <c r="BA59" s="21"/>
      <c r="BB59" s="21"/>
      <c r="BC59" s="21"/>
      <c r="BD59" s="21"/>
      <c r="BE59" s="79"/>
      <c r="BF59" s="20"/>
      <c r="BG59" s="21"/>
      <c r="BH59" s="21"/>
      <c r="BI59" s="21"/>
      <c r="BJ59" s="21"/>
      <c r="BK59" s="21"/>
      <c r="BL59" s="21"/>
      <c r="BM59" s="21"/>
      <c r="BN59" s="21"/>
      <c r="BO59" s="21"/>
      <c r="BP59" s="21"/>
      <c r="BQ59" s="21"/>
      <c r="BR59" s="21"/>
      <c r="BS59" s="21"/>
      <c r="BT59" s="21"/>
      <c r="BU59" s="21"/>
      <c r="BV59" s="21"/>
      <c r="BW59" s="21"/>
      <c r="BX59" s="79"/>
    </row>
    <row r="60" spans="1:76" ht="12.75" customHeight="1">
      <c r="A60" s="20"/>
      <c r="B60" s="21"/>
      <c r="C60" s="21"/>
      <c r="D60" s="21"/>
      <c r="E60" s="21"/>
      <c r="F60" s="21"/>
      <c r="G60" s="21"/>
      <c r="H60" s="21"/>
      <c r="I60" s="21"/>
      <c r="J60" s="21"/>
      <c r="K60" s="21"/>
      <c r="L60" s="21"/>
      <c r="M60" s="21"/>
      <c r="N60" s="21"/>
      <c r="O60" s="21"/>
      <c r="P60" s="21"/>
      <c r="Q60" s="21"/>
      <c r="R60" s="21"/>
      <c r="S60" s="79"/>
      <c r="T60" s="20"/>
      <c r="U60" s="21"/>
      <c r="V60" s="21"/>
      <c r="W60" s="21"/>
      <c r="X60" s="21"/>
      <c r="Y60" s="21"/>
      <c r="Z60" s="21"/>
      <c r="AA60" s="21"/>
      <c r="AB60" s="21"/>
      <c r="AC60" s="21"/>
      <c r="AD60" s="21"/>
      <c r="AE60" s="21"/>
      <c r="AF60" s="21"/>
      <c r="AG60" s="21"/>
      <c r="AH60" s="21"/>
      <c r="AI60" s="21"/>
      <c r="AJ60" s="21"/>
      <c r="AK60" s="21"/>
      <c r="AL60" s="79"/>
      <c r="AM60" s="20"/>
      <c r="AN60" s="21"/>
      <c r="AO60" s="21"/>
      <c r="AP60" s="21"/>
      <c r="AQ60" s="21"/>
      <c r="AR60" s="21"/>
      <c r="AS60" s="21"/>
      <c r="AT60" s="21"/>
      <c r="AU60" s="21"/>
      <c r="AV60" s="21"/>
      <c r="AW60" s="21"/>
      <c r="AX60" s="21"/>
      <c r="AY60" s="21"/>
      <c r="AZ60" s="21"/>
      <c r="BA60" s="21"/>
      <c r="BB60" s="21"/>
      <c r="BC60" s="21"/>
      <c r="BD60" s="21"/>
      <c r="BE60" s="79"/>
      <c r="BF60" s="20"/>
      <c r="BG60" s="21"/>
      <c r="BH60" s="21"/>
      <c r="BI60" s="21"/>
      <c r="BJ60" s="21"/>
      <c r="BK60" s="21"/>
      <c r="BL60" s="21"/>
      <c r="BM60" s="21"/>
      <c r="BN60" s="21"/>
      <c r="BO60" s="21"/>
      <c r="BP60" s="21"/>
      <c r="BQ60" s="21"/>
      <c r="BR60" s="21"/>
      <c r="BS60" s="21"/>
      <c r="BT60" s="21"/>
      <c r="BU60" s="21"/>
      <c r="BV60" s="21"/>
      <c r="BW60" s="21"/>
      <c r="BX60" s="79"/>
    </row>
    <row r="61" spans="1:76" ht="12.75" customHeight="1">
      <c r="A61" s="20"/>
      <c r="B61" s="21"/>
      <c r="C61" s="21"/>
      <c r="D61" s="21"/>
      <c r="E61" s="21"/>
      <c r="F61" s="21"/>
      <c r="G61" s="21"/>
      <c r="H61" s="21"/>
      <c r="I61" s="21"/>
      <c r="J61" s="21"/>
      <c r="K61" s="21"/>
      <c r="L61" s="21"/>
      <c r="M61" s="21"/>
      <c r="N61" s="21"/>
      <c r="O61" s="21"/>
      <c r="P61" s="21"/>
      <c r="Q61" s="21"/>
      <c r="R61" s="21"/>
      <c r="S61" s="79"/>
      <c r="T61" s="20"/>
      <c r="U61" s="21"/>
      <c r="V61" s="21"/>
      <c r="W61" s="21"/>
      <c r="X61" s="21"/>
      <c r="Y61" s="21"/>
      <c r="Z61" s="21"/>
      <c r="AA61" s="21"/>
      <c r="AB61" s="21"/>
      <c r="AC61" s="21"/>
      <c r="AD61" s="21"/>
      <c r="AE61" s="21"/>
      <c r="AF61" s="21"/>
      <c r="AG61" s="21"/>
      <c r="AH61" s="21"/>
      <c r="AI61" s="21"/>
      <c r="AJ61" s="21"/>
      <c r="AK61" s="21"/>
      <c r="AL61" s="79"/>
      <c r="AM61" s="20"/>
      <c r="AN61" s="21"/>
      <c r="AO61" s="21"/>
      <c r="AP61" s="21"/>
      <c r="AQ61" s="21"/>
      <c r="AR61" s="21"/>
      <c r="AS61" s="21"/>
      <c r="AT61" s="21"/>
      <c r="AU61" s="21"/>
      <c r="AV61" s="21"/>
      <c r="AW61" s="21"/>
      <c r="AX61" s="21"/>
      <c r="AY61" s="21"/>
      <c r="AZ61" s="21"/>
      <c r="BA61" s="21"/>
      <c r="BB61" s="21"/>
      <c r="BC61" s="21"/>
      <c r="BD61" s="21"/>
      <c r="BE61" s="79"/>
      <c r="BF61" s="20"/>
      <c r="BG61" s="21"/>
      <c r="BH61" s="21"/>
      <c r="BI61" s="21"/>
      <c r="BJ61" s="21"/>
      <c r="BK61" s="21"/>
      <c r="BL61" s="21"/>
      <c r="BM61" s="21"/>
      <c r="BN61" s="21"/>
      <c r="BO61" s="21"/>
      <c r="BP61" s="21"/>
      <c r="BQ61" s="21"/>
      <c r="BR61" s="21"/>
      <c r="BS61" s="21"/>
      <c r="BT61" s="21"/>
      <c r="BU61" s="21"/>
      <c r="BV61" s="21"/>
      <c r="BW61" s="21"/>
      <c r="BX61" s="79"/>
    </row>
    <row r="62" spans="1:76" ht="12.75" customHeight="1">
      <c r="A62" s="20"/>
      <c r="B62" s="21"/>
      <c r="C62" s="21"/>
      <c r="D62" s="21"/>
      <c r="E62" s="21"/>
      <c r="F62" s="21"/>
      <c r="G62" s="21"/>
      <c r="H62" s="21"/>
      <c r="I62" s="21"/>
      <c r="J62" s="21"/>
      <c r="K62" s="21"/>
      <c r="L62" s="21"/>
      <c r="M62" s="21"/>
      <c r="N62" s="21"/>
      <c r="O62" s="21"/>
      <c r="P62" s="21"/>
      <c r="Q62" s="21"/>
      <c r="R62" s="21"/>
      <c r="S62" s="79"/>
      <c r="T62" s="20"/>
      <c r="U62" s="21"/>
      <c r="V62" s="21"/>
      <c r="W62" s="21"/>
      <c r="X62" s="21"/>
      <c r="Y62" s="21"/>
      <c r="Z62" s="21"/>
      <c r="AA62" s="21"/>
      <c r="AB62" s="21"/>
      <c r="AC62" s="21"/>
      <c r="AD62" s="21"/>
      <c r="AE62" s="21"/>
      <c r="AF62" s="21"/>
      <c r="AG62" s="21"/>
      <c r="AH62" s="21"/>
      <c r="AI62" s="21"/>
      <c r="AJ62" s="21"/>
      <c r="AK62" s="21"/>
      <c r="AL62" s="79"/>
      <c r="AM62" s="20"/>
      <c r="AN62" s="21"/>
      <c r="AO62" s="21"/>
      <c r="AP62" s="21"/>
      <c r="AQ62" s="21"/>
      <c r="AR62" s="21"/>
      <c r="AS62" s="21"/>
      <c r="AT62" s="21"/>
      <c r="AU62" s="21"/>
      <c r="AV62" s="21"/>
      <c r="AW62" s="21"/>
      <c r="AX62" s="21"/>
      <c r="AY62" s="21"/>
      <c r="AZ62" s="21"/>
      <c r="BA62" s="21"/>
      <c r="BB62" s="21"/>
      <c r="BC62" s="21"/>
      <c r="BD62" s="21"/>
      <c r="BE62" s="79"/>
      <c r="BF62" s="20"/>
      <c r="BG62" s="21"/>
      <c r="BH62" s="21"/>
      <c r="BI62" s="21"/>
      <c r="BJ62" s="21"/>
      <c r="BK62" s="21"/>
      <c r="BL62" s="21"/>
      <c r="BM62" s="21"/>
      <c r="BN62" s="21"/>
      <c r="BO62" s="21"/>
      <c r="BP62" s="21"/>
      <c r="BQ62" s="21"/>
      <c r="BR62" s="21"/>
      <c r="BS62" s="21"/>
      <c r="BT62" s="21"/>
      <c r="BU62" s="21"/>
      <c r="BV62" s="21"/>
      <c r="BW62" s="21"/>
      <c r="BX62" s="79"/>
    </row>
    <row r="63" spans="1:76" ht="12.75" customHeight="1">
      <c r="A63" s="20"/>
      <c r="B63" s="21"/>
      <c r="C63" s="21"/>
      <c r="D63" s="21"/>
      <c r="E63" s="21"/>
      <c r="F63" s="21"/>
      <c r="G63" s="21"/>
      <c r="H63" s="21"/>
      <c r="I63" s="21"/>
      <c r="J63" s="21"/>
      <c r="K63" s="21"/>
      <c r="L63" s="21"/>
      <c r="M63" s="21"/>
      <c r="N63" s="21"/>
      <c r="O63" s="21"/>
      <c r="P63" s="21"/>
      <c r="Q63" s="21"/>
      <c r="R63" s="21"/>
      <c r="S63" s="79"/>
      <c r="T63" s="20"/>
      <c r="U63" s="21"/>
      <c r="V63" s="21"/>
      <c r="W63" s="21"/>
      <c r="X63" s="21"/>
      <c r="Y63" s="21"/>
      <c r="Z63" s="21"/>
      <c r="AA63" s="21"/>
      <c r="AB63" s="21"/>
      <c r="AC63" s="21"/>
      <c r="AD63" s="21"/>
      <c r="AE63" s="21"/>
      <c r="AF63" s="21"/>
      <c r="AG63" s="21"/>
      <c r="AH63" s="21"/>
      <c r="AI63" s="21"/>
      <c r="AJ63" s="21"/>
      <c r="AK63" s="21"/>
      <c r="AL63" s="79"/>
      <c r="AM63" s="20"/>
      <c r="AN63" s="21"/>
      <c r="AO63" s="21"/>
      <c r="AP63" s="21"/>
      <c r="AQ63" s="21"/>
      <c r="AR63" s="21"/>
      <c r="AS63" s="21"/>
      <c r="AT63" s="21"/>
      <c r="AU63" s="21"/>
      <c r="AV63" s="21"/>
      <c r="AW63" s="21"/>
      <c r="AX63" s="21"/>
      <c r="AY63" s="21"/>
      <c r="AZ63" s="21"/>
      <c r="BA63" s="21"/>
      <c r="BB63" s="21"/>
      <c r="BC63" s="21"/>
      <c r="BD63" s="21"/>
      <c r="BE63" s="79"/>
      <c r="BF63" s="20"/>
      <c r="BG63" s="21"/>
      <c r="BH63" s="21"/>
      <c r="BI63" s="21"/>
      <c r="BJ63" s="21"/>
      <c r="BK63" s="21"/>
      <c r="BL63" s="21"/>
      <c r="BM63" s="21"/>
      <c r="BN63" s="21"/>
      <c r="BO63" s="21"/>
      <c r="BP63" s="21"/>
      <c r="BQ63" s="21"/>
      <c r="BR63" s="21"/>
      <c r="BS63" s="21"/>
      <c r="BT63" s="21"/>
      <c r="BU63" s="21"/>
      <c r="BV63" s="21"/>
      <c r="BW63" s="21"/>
      <c r="BX63" s="79"/>
    </row>
    <row r="64" spans="1:76" ht="12.75" customHeight="1">
      <c r="A64" s="20"/>
      <c r="B64" s="21"/>
      <c r="C64" s="21"/>
      <c r="D64" s="21"/>
      <c r="E64" s="21"/>
      <c r="F64" s="21"/>
      <c r="G64" s="21"/>
      <c r="H64" s="21"/>
      <c r="I64" s="21"/>
      <c r="J64" s="21"/>
      <c r="K64" s="21"/>
      <c r="L64" s="21"/>
      <c r="M64" s="21"/>
      <c r="N64" s="21"/>
      <c r="O64" s="21"/>
      <c r="P64" s="21"/>
      <c r="Q64" s="21"/>
      <c r="R64" s="21"/>
      <c r="S64" s="79"/>
      <c r="T64" s="20"/>
      <c r="U64" s="21"/>
      <c r="V64" s="21"/>
      <c r="W64" s="21"/>
      <c r="X64" s="21"/>
      <c r="Y64" s="21"/>
      <c r="Z64" s="21"/>
      <c r="AA64" s="21"/>
      <c r="AB64" s="21"/>
      <c r="AC64" s="21"/>
      <c r="AD64" s="21"/>
      <c r="AE64" s="21"/>
      <c r="AF64" s="21"/>
      <c r="AG64" s="21"/>
      <c r="AH64" s="21"/>
      <c r="AI64" s="21"/>
      <c r="AJ64" s="21"/>
      <c r="AK64" s="21"/>
      <c r="AL64" s="79"/>
      <c r="AM64" s="20"/>
      <c r="AN64" s="21"/>
      <c r="AO64" s="21"/>
      <c r="AP64" s="21"/>
      <c r="AQ64" s="21"/>
      <c r="AR64" s="21"/>
      <c r="AS64" s="21"/>
      <c r="AT64" s="21"/>
      <c r="AU64" s="21"/>
      <c r="AV64" s="21"/>
      <c r="AW64" s="21"/>
      <c r="AX64" s="21"/>
      <c r="AY64" s="21"/>
      <c r="AZ64" s="21"/>
      <c r="BA64" s="21"/>
      <c r="BB64" s="21"/>
      <c r="BC64" s="21"/>
      <c r="BD64" s="21"/>
      <c r="BE64" s="79"/>
      <c r="BF64" s="20"/>
      <c r="BG64" s="21"/>
      <c r="BH64" s="21"/>
      <c r="BI64" s="21"/>
      <c r="BJ64" s="21"/>
      <c r="BK64" s="21"/>
      <c r="BL64" s="21"/>
      <c r="BM64" s="21"/>
      <c r="BN64" s="21"/>
      <c r="BO64" s="21"/>
      <c r="BP64" s="21"/>
      <c r="BQ64" s="21"/>
      <c r="BR64" s="21"/>
      <c r="BS64" s="21"/>
      <c r="BT64" s="21"/>
      <c r="BU64" s="21"/>
      <c r="BV64" s="21"/>
      <c r="BW64" s="21"/>
      <c r="BX64" s="79"/>
    </row>
    <row r="65" spans="1:76" ht="12.75" customHeight="1">
      <c r="A65" s="20"/>
      <c r="B65" s="21"/>
      <c r="C65" s="21"/>
      <c r="D65" s="21"/>
      <c r="E65" s="21"/>
      <c r="F65" s="21"/>
      <c r="G65" s="21"/>
      <c r="H65" s="21"/>
      <c r="I65" s="21"/>
      <c r="J65" s="21"/>
      <c r="K65" s="21"/>
      <c r="L65" s="21"/>
      <c r="M65" s="21"/>
      <c r="N65" s="21"/>
      <c r="O65" s="21"/>
      <c r="P65" s="21"/>
      <c r="Q65" s="21"/>
      <c r="R65" s="21"/>
      <c r="S65" s="79"/>
      <c r="T65" s="20"/>
      <c r="U65" s="21"/>
      <c r="V65" s="21"/>
      <c r="W65" s="21"/>
      <c r="X65" s="21"/>
      <c r="Y65" s="21"/>
      <c r="Z65" s="21"/>
      <c r="AA65" s="21"/>
      <c r="AB65" s="21"/>
      <c r="AC65" s="21"/>
      <c r="AD65" s="21"/>
      <c r="AE65" s="21"/>
      <c r="AF65" s="21"/>
      <c r="AG65" s="21"/>
      <c r="AH65" s="21"/>
      <c r="AI65" s="21"/>
      <c r="AJ65" s="21"/>
      <c r="AK65" s="21"/>
      <c r="AL65" s="79"/>
      <c r="AM65" s="20"/>
      <c r="AN65" s="21"/>
      <c r="AO65" s="21"/>
      <c r="AP65" s="21"/>
      <c r="AQ65" s="21"/>
      <c r="AR65" s="21"/>
      <c r="AS65" s="21"/>
      <c r="AT65" s="21"/>
      <c r="AU65" s="21"/>
      <c r="AV65" s="21"/>
      <c r="AW65" s="21"/>
      <c r="AX65" s="21"/>
      <c r="AY65" s="21"/>
      <c r="AZ65" s="21"/>
      <c r="BA65" s="21"/>
      <c r="BB65" s="21"/>
      <c r="BC65" s="21"/>
      <c r="BD65" s="21"/>
      <c r="BE65" s="79"/>
      <c r="BF65" s="20"/>
      <c r="BG65" s="21"/>
      <c r="BH65" s="21"/>
      <c r="BI65" s="21"/>
      <c r="BJ65" s="21"/>
      <c r="BK65" s="21"/>
      <c r="BL65" s="21"/>
      <c r="BM65" s="21"/>
      <c r="BN65" s="21"/>
      <c r="BO65" s="21"/>
      <c r="BP65" s="21"/>
      <c r="BQ65" s="21"/>
      <c r="BR65" s="21"/>
      <c r="BS65" s="21"/>
      <c r="BT65" s="21"/>
      <c r="BU65" s="21"/>
      <c r="BV65" s="21"/>
      <c r="BW65" s="21"/>
      <c r="BX65" s="79"/>
    </row>
    <row r="66" spans="1:76" ht="12.75" customHeight="1">
      <c r="A66" s="20"/>
      <c r="B66" s="21"/>
      <c r="C66" s="21"/>
      <c r="D66" s="21"/>
      <c r="E66" s="21"/>
      <c r="F66" s="21"/>
      <c r="G66" s="21"/>
      <c r="H66" s="21"/>
      <c r="I66" s="21"/>
      <c r="J66" s="21"/>
      <c r="K66" s="21"/>
      <c r="L66" s="21"/>
      <c r="M66" s="21"/>
      <c r="N66" s="21"/>
      <c r="O66" s="21"/>
      <c r="P66" s="21"/>
      <c r="Q66" s="21"/>
      <c r="R66" s="21"/>
      <c r="S66" s="79"/>
      <c r="T66" s="20"/>
      <c r="U66" s="21"/>
      <c r="V66" s="21"/>
      <c r="W66" s="21"/>
      <c r="X66" s="21"/>
      <c r="Y66" s="21"/>
      <c r="Z66" s="21"/>
      <c r="AA66" s="21"/>
      <c r="AB66" s="21"/>
      <c r="AC66" s="21"/>
      <c r="AD66" s="21"/>
      <c r="AE66" s="21"/>
      <c r="AF66" s="21"/>
      <c r="AG66" s="21"/>
      <c r="AH66" s="21"/>
      <c r="AI66" s="21"/>
      <c r="AJ66" s="21"/>
      <c r="AK66" s="21"/>
      <c r="AL66" s="79"/>
      <c r="AM66" s="20"/>
      <c r="AN66" s="21"/>
      <c r="AO66" s="21"/>
      <c r="AP66" s="21"/>
      <c r="AQ66" s="21"/>
      <c r="AR66" s="21"/>
      <c r="AS66" s="21"/>
      <c r="AT66" s="21"/>
      <c r="AU66" s="21"/>
      <c r="AV66" s="21"/>
      <c r="AW66" s="21"/>
      <c r="AX66" s="21"/>
      <c r="AY66" s="21"/>
      <c r="AZ66" s="21"/>
      <c r="BA66" s="21"/>
      <c r="BB66" s="21"/>
      <c r="BC66" s="21"/>
      <c r="BD66" s="21"/>
      <c r="BE66" s="79"/>
      <c r="BF66" s="20"/>
      <c r="BG66" s="21"/>
      <c r="BH66" s="21"/>
      <c r="BI66" s="21"/>
      <c r="BJ66" s="21"/>
      <c r="BK66" s="21"/>
      <c r="BL66" s="21"/>
      <c r="BM66" s="21"/>
      <c r="BN66" s="21"/>
      <c r="BO66" s="21"/>
      <c r="BP66" s="21"/>
      <c r="BQ66" s="21"/>
      <c r="BR66" s="21"/>
      <c r="BS66" s="21"/>
      <c r="BT66" s="21"/>
      <c r="BU66" s="21"/>
      <c r="BV66" s="21"/>
      <c r="BW66" s="21"/>
      <c r="BX66" s="79"/>
    </row>
    <row r="67" spans="1:76" ht="12.75" customHeight="1">
      <c r="A67" s="20"/>
      <c r="B67" s="21"/>
      <c r="C67" s="21"/>
      <c r="D67" s="21"/>
      <c r="E67" s="21"/>
      <c r="F67" s="21"/>
      <c r="G67" s="21"/>
      <c r="H67" s="21"/>
      <c r="I67" s="21"/>
      <c r="J67" s="21"/>
      <c r="K67" s="21"/>
      <c r="L67" s="21"/>
      <c r="M67" s="21"/>
      <c r="N67" s="21"/>
      <c r="O67" s="21"/>
      <c r="P67" s="21"/>
      <c r="Q67" s="21"/>
      <c r="R67" s="21"/>
      <c r="S67" s="79"/>
      <c r="T67" s="20"/>
      <c r="U67" s="21"/>
      <c r="V67" s="21"/>
      <c r="W67" s="21"/>
      <c r="X67" s="21"/>
      <c r="Y67" s="21"/>
      <c r="Z67" s="21"/>
      <c r="AA67" s="21"/>
      <c r="AB67" s="21"/>
      <c r="AC67" s="21"/>
      <c r="AD67" s="21"/>
      <c r="AE67" s="21"/>
      <c r="AF67" s="21"/>
      <c r="AG67" s="21"/>
      <c r="AH67" s="21"/>
      <c r="AI67" s="21"/>
      <c r="AJ67" s="21"/>
      <c r="AK67" s="21"/>
      <c r="AL67" s="79"/>
      <c r="AM67" s="20"/>
      <c r="AN67" s="21"/>
      <c r="AO67" s="21"/>
      <c r="AP67" s="21"/>
      <c r="AQ67" s="21"/>
      <c r="AR67" s="21"/>
      <c r="AS67" s="21"/>
      <c r="AT67" s="21"/>
      <c r="AU67" s="21"/>
      <c r="AV67" s="21"/>
      <c r="AW67" s="21"/>
      <c r="AX67" s="21"/>
      <c r="AY67" s="21"/>
      <c r="AZ67" s="21"/>
      <c r="BA67" s="21"/>
      <c r="BB67" s="21"/>
      <c r="BC67" s="21"/>
      <c r="BD67" s="21"/>
      <c r="BE67" s="79"/>
      <c r="BF67" s="20"/>
      <c r="BG67" s="21"/>
      <c r="BH67" s="21"/>
      <c r="BI67" s="21"/>
      <c r="BJ67" s="21"/>
      <c r="BK67" s="21"/>
      <c r="BL67" s="21"/>
      <c r="BM67" s="21"/>
      <c r="BN67" s="21"/>
      <c r="BO67" s="21"/>
      <c r="BP67" s="21"/>
      <c r="BQ67" s="21"/>
      <c r="BR67" s="21"/>
      <c r="BS67" s="21"/>
      <c r="BT67" s="21"/>
      <c r="BU67" s="21"/>
      <c r="BV67" s="21"/>
      <c r="BW67" s="21"/>
      <c r="BX67" s="79"/>
    </row>
    <row r="68" spans="1:76" ht="12.75" customHeight="1">
      <c r="A68" s="20"/>
      <c r="B68" s="21"/>
      <c r="C68" s="21"/>
      <c r="D68" s="21"/>
      <c r="E68" s="21"/>
      <c r="F68" s="21"/>
      <c r="G68" s="21"/>
      <c r="H68" s="21"/>
      <c r="I68" s="21"/>
      <c r="J68" s="21"/>
      <c r="K68" s="21"/>
      <c r="L68" s="21"/>
      <c r="M68" s="21"/>
      <c r="N68" s="21"/>
      <c r="O68" s="21"/>
      <c r="P68" s="21"/>
      <c r="Q68" s="21"/>
      <c r="R68" s="21"/>
      <c r="S68" s="79"/>
      <c r="T68" s="20"/>
      <c r="U68" s="21"/>
      <c r="V68" s="21"/>
      <c r="W68" s="21"/>
      <c r="X68" s="21"/>
      <c r="Y68" s="21"/>
      <c r="Z68" s="21"/>
      <c r="AA68" s="21"/>
      <c r="AB68" s="21"/>
      <c r="AC68" s="21"/>
      <c r="AD68" s="21"/>
      <c r="AE68" s="21"/>
      <c r="AF68" s="21"/>
      <c r="AG68" s="21"/>
      <c r="AH68" s="21"/>
      <c r="AI68" s="21"/>
      <c r="AJ68" s="21"/>
      <c r="AK68" s="21"/>
      <c r="AL68" s="79"/>
      <c r="AM68" s="20"/>
      <c r="AN68" s="21"/>
      <c r="AO68" s="21"/>
      <c r="AP68" s="21"/>
      <c r="AQ68" s="21"/>
      <c r="AR68" s="21"/>
      <c r="AS68" s="21"/>
      <c r="AT68" s="21"/>
      <c r="AU68" s="21"/>
      <c r="AV68" s="21"/>
      <c r="AW68" s="21"/>
      <c r="AX68" s="21"/>
      <c r="AY68" s="21"/>
      <c r="AZ68" s="21"/>
      <c r="BA68" s="21"/>
      <c r="BB68" s="21"/>
      <c r="BC68" s="21"/>
      <c r="BD68" s="21"/>
      <c r="BE68" s="79"/>
      <c r="BF68" s="20"/>
      <c r="BG68" s="21"/>
      <c r="BH68" s="21"/>
      <c r="BI68" s="21"/>
      <c r="BJ68" s="21"/>
      <c r="BK68" s="21"/>
      <c r="BL68" s="21"/>
      <c r="BM68" s="21"/>
      <c r="BN68" s="21"/>
      <c r="BO68" s="21"/>
      <c r="BP68" s="21"/>
      <c r="BQ68" s="21"/>
      <c r="BR68" s="21"/>
      <c r="BS68" s="21"/>
      <c r="BT68" s="21"/>
      <c r="BU68" s="21"/>
      <c r="BV68" s="21"/>
      <c r="BW68" s="21"/>
      <c r="BX68" s="79"/>
    </row>
    <row r="69" spans="1:76" ht="12.75" customHeight="1">
      <c r="A69" s="20"/>
      <c r="B69" s="21"/>
      <c r="C69" s="21"/>
      <c r="D69" s="21"/>
      <c r="E69" s="21"/>
      <c r="F69" s="21"/>
      <c r="G69" s="21"/>
      <c r="H69" s="21"/>
      <c r="I69" s="21"/>
      <c r="J69" s="21"/>
      <c r="K69" s="21"/>
      <c r="L69" s="21"/>
      <c r="M69" s="21"/>
      <c r="N69" s="21"/>
      <c r="O69" s="21"/>
      <c r="P69" s="21"/>
      <c r="Q69" s="21"/>
      <c r="R69" s="21"/>
      <c r="S69" s="79"/>
      <c r="T69" s="20"/>
      <c r="U69" s="21"/>
      <c r="V69" s="21"/>
      <c r="W69" s="21"/>
      <c r="X69" s="21"/>
      <c r="Y69" s="21"/>
      <c r="Z69" s="21"/>
      <c r="AA69" s="21"/>
      <c r="AB69" s="21"/>
      <c r="AC69" s="21"/>
      <c r="AD69" s="21"/>
      <c r="AE69" s="21"/>
      <c r="AF69" s="21"/>
      <c r="AG69" s="21"/>
      <c r="AH69" s="21"/>
      <c r="AI69" s="21"/>
      <c r="AJ69" s="21"/>
      <c r="AK69" s="21"/>
      <c r="AL69" s="79"/>
      <c r="AM69" s="20"/>
      <c r="AN69" s="21"/>
      <c r="AO69" s="21"/>
      <c r="AP69" s="21"/>
      <c r="AQ69" s="21"/>
      <c r="AR69" s="21"/>
      <c r="AS69" s="21"/>
      <c r="AT69" s="21"/>
      <c r="AU69" s="21"/>
      <c r="AV69" s="21"/>
      <c r="AW69" s="21"/>
      <c r="AX69" s="21"/>
      <c r="AY69" s="21"/>
      <c r="AZ69" s="21"/>
      <c r="BA69" s="21"/>
      <c r="BB69" s="21"/>
      <c r="BC69" s="21"/>
      <c r="BD69" s="21"/>
      <c r="BE69" s="79"/>
      <c r="BF69" s="20"/>
      <c r="BG69" s="21"/>
      <c r="BH69" s="21"/>
      <c r="BI69" s="21"/>
      <c r="BJ69" s="21"/>
      <c r="BK69" s="21"/>
      <c r="BL69" s="21"/>
      <c r="BM69" s="21"/>
      <c r="BN69" s="21"/>
      <c r="BO69" s="21"/>
      <c r="BP69" s="21"/>
      <c r="BQ69" s="21"/>
      <c r="BR69" s="21"/>
      <c r="BS69" s="21"/>
      <c r="BT69" s="21"/>
      <c r="BU69" s="21"/>
      <c r="BV69" s="21"/>
      <c r="BW69" s="21"/>
      <c r="BX69" s="79"/>
    </row>
    <row r="70" spans="1:76" ht="12.75" customHeight="1">
      <c r="A70" s="20"/>
      <c r="B70" s="21"/>
      <c r="C70" s="21"/>
      <c r="D70" s="21"/>
      <c r="E70" s="21"/>
      <c r="F70" s="21"/>
      <c r="G70" s="21"/>
      <c r="H70" s="21"/>
      <c r="I70" s="21"/>
      <c r="J70" s="21"/>
      <c r="K70" s="21"/>
      <c r="L70" s="21"/>
      <c r="M70" s="21"/>
      <c r="N70" s="21"/>
      <c r="O70" s="21"/>
      <c r="P70" s="21"/>
      <c r="Q70" s="21"/>
      <c r="R70" s="21"/>
      <c r="S70" s="79"/>
      <c r="T70" s="20"/>
      <c r="U70" s="21"/>
      <c r="V70" s="21"/>
      <c r="W70" s="21"/>
      <c r="X70" s="21"/>
      <c r="Y70" s="21"/>
      <c r="Z70" s="21"/>
      <c r="AA70" s="21"/>
      <c r="AB70" s="21"/>
      <c r="AC70" s="21"/>
      <c r="AD70" s="21"/>
      <c r="AE70" s="21"/>
      <c r="AF70" s="21"/>
      <c r="AG70" s="21"/>
      <c r="AH70" s="21"/>
      <c r="AI70" s="21"/>
      <c r="AJ70" s="21"/>
      <c r="AK70" s="21"/>
      <c r="AL70" s="79"/>
      <c r="AM70" s="20"/>
      <c r="AN70" s="21"/>
      <c r="AO70" s="21"/>
      <c r="AP70" s="21"/>
      <c r="AQ70" s="21"/>
      <c r="AR70" s="21"/>
      <c r="AS70" s="21"/>
      <c r="AT70" s="21"/>
      <c r="AU70" s="21"/>
      <c r="AV70" s="21"/>
      <c r="AW70" s="21"/>
      <c r="AX70" s="21"/>
      <c r="AY70" s="21"/>
      <c r="AZ70" s="21"/>
      <c r="BA70" s="21"/>
      <c r="BB70" s="21"/>
      <c r="BC70" s="21"/>
      <c r="BD70" s="21"/>
      <c r="BE70" s="79"/>
      <c r="BF70" s="20"/>
      <c r="BG70" s="21"/>
      <c r="BH70" s="21"/>
      <c r="BI70" s="21"/>
      <c r="BJ70" s="21"/>
      <c r="BK70" s="21"/>
      <c r="BL70" s="21"/>
      <c r="BM70" s="21"/>
      <c r="BN70" s="21"/>
      <c r="BO70" s="21"/>
      <c r="BP70" s="21"/>
      <c r="BQ70" s="21"/>
      <c r="BR70" s="21"/>
      <c r="BS70" s="21"/>
      <c r="BT70" s="21"/>
      <c r="BU70" s="21"/>
      <c r="BV70" s="21"/>
      <c r="BW70" s="21"/>
      <c r="BX70" s="79"/>
    </row>
    <row r="71" spans="1:76" ht="12.75" customHeight="1">
      <c r="A71" s="20"/>
      <c r="B71" s="21"/>
      <c r="C71" s="21"/>
      <c r="D71" s="21"/>
      <c r="E71" s="21"/>
      <c r="F71" s="21"/>
      <c r="G71" s="21"/>
      <c r="H71" s="21"/>
      <c r="I71" s="21"/>
      <c r="J71" s="21"/>
      <c r="K71" s="21"/>
      <c r="L71" s="21"/>
      <c r="M71" s="21"/>
      <c r="N71" s="21"/>
      <c r="O71" s="21"/>
      <c r="P71" s="21"/>
      <c r="Q71" s="21"/>
      <c r="R71" s="21"/>
      <c r="S71" s="79"/>
      <c r="T71" s="20"/>
      <c r="U71" s="21"/>
      <c r="V71" s="21"/>
      <c r="W71" s="21"/>
      <c r="X71" s="21"/>
      <c r="Y71" s="21"/>
      <c r="Z71" s="21"/>
      <c r="AA71" s="21"/>
      <c r="AB71" s="21"/>
      <c r="AC71" s="21"/>
      <c r="AD71" s="21"/>
      <c r="AE71" s="21"/>
      <c r="AF71" s="21"/>
      <c r="AG71" s="21"/>
      <c r="AH71" s="21"/>
      <c r="AI71" s="21"/>
      <c r="AJ71" s="21"/>
      <c r="AK71" s="21"/>
      <c r="AL71" s="79"/>
      <c r="AM71" s="20"/>
      <c r="AN71" s="21"/>
      <c r="AO71" s="21"/>
      <c r="AP71" s="21"/>
      <c r="AQ71" s="21"/>
      <c r="AR71" s="21"/>
      <c r="AS71" s="21"/>
      <c r="AT71" s="21"/>
      <c r="AU71" s="21"/>
      <c r="AV71" s="21"/>
      <c r="AW71" s="21"/>
      <c r="AX71" s="21"/>
      <c r="AY71" s="21"/>
      <c r="AZ71" s="21"/>
      <c r="BA71" s="21"/>
      <c r="BB71" s="21"/>
      <c r="BC71" s="21"/>
      <c r="BD71" s="21"/>
      <c r="BE71" s="79"/>
      <c r="BF71" s="20"/>
      <c r="BG71" s="21"/>
      <c r="BH71" s="21"/>
      <c r="BI71" s="21"/>
      <c r="BJ71" s="21"/>
      <c r="BK71" s="21"/>
      <c r="BL71" s="21"/>
      <c r="BM71" s="21"/>
      <c r="BN71" s="21"/>
      <c r="BO71" s="21"/>
      <c r="BP71" s="21"/>
      <c r="BQ71" s="21"/>
      <c r="BR71" s="21"/>
      <c r="BS71" s="21"/>
      <c r="BT71" s="21"/>
      <c r="BU71" s="21"/>
      <c r="BV71" s="21"/>
      <c r="BW71" s="21"/>
      <c r="BX71" s="79"/>
    </row>
    <row r="72" spans="1:76" ht="12.75" customHeight="1">
      <c r="A72" s="20"/>
      <c r="B72" s="21"/>
      <c r="C72" s="21"/>
      <c r="D72" s="21"/>
      <c r="E72" s="21"/>
      <c r="F72" s="21"/>
      <c r="G72" s="21"/>
      <c r="H72" s="21"/>
      <c r="I72" s="21"/>
      <c r="J72" s="21"/>
      <c r="K72" s="21"/>
      <c r="L72" s="21"/>
      <c r="M72" s="21"/>
      <c r="N72" s="21"/>
      <c r="O72" s="21"/>
      <c r="P72" s="21"/>
      <c r="Q72" s="21"/>
      <c r="R72" s="21"/>
      <c r="S72" s="79"/>
      <c r="T72" s="20"/>
      <c r="U72" s="21"/>
      <c r="V72" s="21"/>
      <c r="W72" s="21"/>
      <c r="X72" s="21"/>
      <c r="Y72" s="21"/>
      <c r="Z72" s="21"/>
      <c r="AA72" s="21"/>
      <c r="AB72" s="21"/>
      <c r="AC72" s="21"/>
      <c r="AD72" s="21"/>
      <c r="AE72" s="21"/>
      <c r="AF72" s="21"/>
      <c r="AG72" s="21"/>
      <c r="AH72" s="21"/>
      <c r="AI72" s="21"/>
      <c r="AJ72" s="21"/>
      <c r="AK72" s="21"/>
      <c r="AL72" s="79"/>
      <c r="AM72" s="20"/>
      <c r="AN72" s="21"/>
      <c r="AO72" s="21"/>
      <c r="AP72" s="21"/>
      <c r="AQ72" s="21"/>
      <c r="AR72" s="21"/>
      <c r="AS72" s="21"/>
      <c r="AT72" s="21"/>
      <c r="AU72" s="21"/>
      <c r="AV72" s="21"/>
      <c r="AW72" s="21"/>
      <c r="AX72" s="21"/>
      <c r="AY72" s="21"/>
      <c r="AZ72" s="21"/>
      <c r="BA72" s="21"/>
      <c r="BB72" s="21"/>
      <c r="BC72" s="21"/>
      <c r="BD72" s="21"/>
      <c r="BE72" s="79"/>
      <c r="BF72" s="20"/>
      <c r="BG72" s="21"/>
      <c r="BH72" s="21"/>
      <c r="BI72" s="21"/>
      <c r="BJ72" s="21"/>
      <c r="BK72" s="21"/>
      <c r="BL72" s="21"/>
      <c r="BM72" s="21"/>
      <c r="BN72" s="21"/>
      <c r="BO72" s="21"/>
      <c r="BP72" s="21"/>
      <c r="BQ72" s="21"/>
      <c r="BR72" s="21"/>
      <c r="BS72" s="21"/>
      <c r="BT72" s="21"/>
      <c r="BU72" s="21"/>
      <c r="BV72" s="21"/>
      <c r="BW72" s="21"/>
      <c r="BX72" s="79"/>
    </row>
    <row r="73" spans="1:76" ht="12.75" customHeight="1">
      <c r="A73" s="20"/>
      <c r="B73" s="21"/>
      <c r="C73" s="21"/>
      <c r="D73" s="21"/>
      <c r="E73" s="21"/>
      <c r="F73" s="21"/>
      <c r="G73" s="21"/>
      <c r="H73" s="21"/>
      <c r="I73" s="21"/>
      <c r="J73" s="21"/>
      <c r="K73" s="21"/>
      <c r="L73" s="21"/>
      <c r="M73" s="21"/>
      <c r="N73" s="21"/>
      <c r="O73" s="21"/>
      <c r="P73" s="21"/>
      <c r="Q73" s="21"/>
      <c r="R73" s="21"/>
      <c r="S73" s="79"/>
      <c r="T73" s="20"/>
      <c r="U73" s="21"/>
      <c r="V73" s="21"/>
      <c r="W73" s="21"/>
      <c r="X73" s="21"/>
      <c r="Y73" s="21"/>
      <c r="Z73" s="21"/>
      <c r="AA73" s="21"/>
      <c r="AB73" s="21"/>
      <c r="AC73" s="21"/>
      <c r="AD73" s="21"/>
      <c r="AE73" s="21"/>
      <c r="AF73" s="21"/>
      <c r="AG73" s="21"/>
      <c r="AH73" s="21"/>
      <c r="AI73" s="21"/>
      <c r="AJ73" s="21"/>
      <c r="AK73" s="21"/>
      <c r="AL73" s="79"/>
      <c r="AM73" s="20"/>
      <c r="AN73" s="21"/>
      <c r="AO73" s="21"/>
      <c r="AP73" s="21"/>
      <c r="AQ73" s="21"/>
      <c r="AR73" s="21"/>
      <c r="AS73" s="21"/>
      <c r="AT73" s="21"/>
      <c r="AU73" s="21"/>
      <c r="AV73" s="21"/>
      <c r="AW73" s="21"/>
      <c r="AX73" s="21"/>
      <c r="AY73" s="21"/>
      <c r="AZ73" s="21"/>
      <c r="BA73" s="21"/>
      <c r="BB73" s="21"/>
      <c r="BC73" s="21"/>
      <c r="BD73" s="21"/>
      <c r="BE73" s="79"/>
      <c r="BF73" s="20"/>
      <c r="BG73" s="21"/>
      <c r="BH73" s="21"/>
      <c r="BI73" s="21"/>
      <c r="BJ73" s="21"/>
      <c r="BK73" s="21"/>
      <c r="BL73" s="21"/>
      <c r="BM73" s="21"/>
      <c r="BN73" s="21"/>
      <c r="BO73" s="21"/>
      <c r="BP73" s="21"/>
      <c r="BQ73" s="21"/>
      <c r="BR73" s="21"/>
      <c r="BS73" s="21"/>
      <c r="BT73" s="21"/>
      <c r="BU73" s="21"/>
      <c r="BV73" s="21"/>
      <c r="BW73" s="21"/>
      <c r="BX73" s="79"/>
    </row>
    <row r="74" spans="1:76" ht="12.75" customHeight="1">
      <c r="A74" s="20"/>
      <c r="B74" s="21"/>
      <c r="C74" s="21"/>
      <c r="D74" s="21"/>
      <c r="E74" s="21"/>
      <c r="F74" s="21"/>
      <c r="G74" s="21"/>
      <c r="H74" s="21"/>
      <c r="I74" s="21"/>
      <c r="J74" s="21"/>
      <c r="K74" s="21"/>
      <c r="L74" s="21"/>
      <c r="M74" s="21"/>
      <c r="N74" s="21"/>
      <c r="O74" s="21"/>
      <c r="P74" s="21"/>
      <c r="Q74" s="21"/>
      <c r="R74" s="21"/>
      <c r="S74" s="79"/>
      <c r="T74" s="20"/>
      <c r="U74" s="21"/>
      <c r="V74" s="21"/>
      <c r="W74" s="21"/>
      <c r="X74" s="21"/>
      <c r="Y74" s="21"/>
      <c r="Z74" s="21"/>
      <c r="AA74" s="21"/>
      <c r="AB74" s="21"/>
      <c r="AC74" s="21"/>
      <c r="AD74" s="21"/>
      <c r="AE74" s="21"/>
      <c r="AF74" s="21"/>
      <c r="AG74" s="21"/>
      <c r="AH74" s="21"/>
      <c r="AI74" s="21"/>
      <c r="AJ74" s="21"/>
      <c r="AK74" s="21"/>
      <c r="AL74" s="79"/>
      <c r="AM74" s="20"/>
      <c r="AN74" s="21"/>
      <c r="AO74" s="21"/>
      <c r="AP74" s="21"/>
      <c r="AQ74" s="21"/>
      <c r="AR74" s="21"/>
      <c r="AS74" s="21"/>
      <c r="AT74" s="21"/>
      <c r="AU74" s="21"/>
      <c r="AV74" s="21"/>
      <c r="AW74" s="21"/>
      <c r="AX74" s="21"/>
      <c r="AY74" s="21"/>
      <c r="AZ74" s="21"/>
      <c r="BA74" s="21"/>
      <c r="BB74" s="21"/>
      <c r="BC74" s="21"/>
      <c r="BD74" s="21"/>
      <c r="BE74" s="79"/>
      <c r="BF74" s="20"/>
      <c r="BG74" s="21"/>
      <c r="BH74" s="21"/>
      <c r="BI74" s="21"/>
      <c r="BJ74" s="21"/>
      <c r="BK74" s="21"/>
      <c r="BL74" s="21"/>
      <c r="BM74" s="21"/>
      <c r="BN74" s="21"/>
      <c r="BO74" s="21"/>
      <c r="BP74" s="21"/>
      <c r="BQ74" s="21"/>
      <c r="BR74" s="21"/>
      <c r="BS74" s="21"/>
      <c r="BT74" s="21"/>
      <c r="BU74" s="21"/>
      <c r="BV74" s="21"/>
      <c r="BW74" s="21"/>
      <c r="BX74" s="79"/>
    </row>
    <row r="75" spans="1:76" ht="12.75" customHeight="1">
      <c r="A75" s="20"/>
      <c r="B75" s="21"/>
      <c r="C75" s="21"/>
      <c r="D75" s="21"/>
      <c r="E75" s="21"/>
      <c r="F75" s="21"/>
      <c r="G75" s="21"/>
      <c r="H75" s="21"/>
      <c r="I75" s="21"/>
      <c r="J75" s="21"/>
      <c r="K75" s="21"/>
      <c r="L75" s="21"/>
      <c r="M75" s="21"/>
      <c r="N75" s="21"/>
      <c r="O75" s="21"/>
      <c r="P75" s="21"/>
      <c r="Q75" s="21"/>
      <c r="R75" s="21"/>
      <c r="S75" s="79"/>
      <c r="T75" s="20"/>
      <c r="U75" s="21"/>
      <c r="V75" s="21"/>
      <c r="W75" s="21"/>
      <c r="X75" s="21"/>
      <c r="Y75" s="21"/>
      <c r="Z75" s="21"/>
      <c r="AA75" s="21"/>
      <c r="AB75" s="21"/>
      <c r="AC75" s="21"/>
      <c r="AD75" s="21"/>
      <c r="AE75" s="21"/>
      <c r="AF75" s="21"/>
      <c r="AG75" s="21"/>
      <c r="AH75" s="21"/>
      <c r="AI75" s="21"/>
      <c r="AJ75" s="21"/>
      <c r="AK75" s="21"/>
      <c r="AL75" s="79"/>
      <c r="AM75" s="20"/>
      <c r="AN75" s="21"/>
      <c r="AO75" s="21"/>
      <c r="AP75" s="21"/>
      <c r="AQ75" s="21"/>
      <c r="AR75" s="21"/>
      <c r="AS75" s="21"/>
      <c r="AT75" s="21"/>
      <c r="AU75" s="21"/>
      <c r="AV75" s="21"/>
      <c r="AW75" s="21"/>
      <c r="AX75" s="21"/>
      <c r="AY75" s="21"/>
      <c r="AZ75" s="21"/>
      <c r="BA75" s="21"/>
      <c r="BB75" s="21"/>
      <c r="BC75" s="21"/>
      <c r="BD75" s="21"/>
      <c r="BE75" s="79"/>
      <c r="BF75" s="20"/>
      <c r="BG75" s="21"/>
      <c r="BH75" s="21"/>
      <c r="BI75" s="21"/>
      <c r="BJ75" s="21"/>
      <c r="BK75" s="21"/>
      <c r="BL75" s="21"/>
      <c r="BM75" s="21"/>
      <c r="BN75" s="21"/>
      <c r="BO75" s="21"/>
      <c r="BP75" s="21"/>
      <c r="BQ75" s="21"/>
      <c r="BR75" s="21"/>
      <c r="BS75" s="21"/>
      <c r="BT75" s="21"/>
      <c r="BU75" s="21"/>
      <c r="BV75" s="21"/>
      <c r="BW75" s="21"/>
      <c r="BX75" s="79"/>
    </row>
    <row r="76" spans="1:76" ht="12.75" customHeight="1">
      <c r="A76" s="20"/>
      <c r="B76" s="21"/>
      <c r="C76" s="21"/>
      <c r="D76" s="21"/>
      <c r="E76" s="21"/>
      <c r="F76" s="21"/>
      <c r="G76" s="21"/>
      <c r="H76" s="21"/>
      <c r="I76" s="21"/>
      <c r="J76" s="21"/>
      <c r="K76" s="21"/>
      <c r="L76" s="21"/>
      <c r="M76" s="21"/>
      <c r="N76" s="21"/>
      <c r="O76" s="21"/>
      <c r="P76" s="21"/>
      <c r="Q76" s="21"/>
      <c r="R76" s="21"/>
      <c r="S76" s="79"/>
      <c r="T76" s="20"/>
      <c r="U76" s="21"/>
      <c r="V76" s="21"/>
      <c r="W76" s="21"/>
      <c r="X76" s="21"/>
      <c r="Y76" s="21"/>
      <c r="Z76" s="21"/>
      <c r="AA76" s="21"/>
      <c r="AB76" s="21"/>
      <c r="AC76" s="21"/>
      <c r="AD76" s="21"/>
      <c r="AE76" s="21"/>
      <c r="AF76" s="21"/>
      <c r="AG76" s="21"/>
      <c r="AH76" s="21"/>
      <c r="AI76" s="21"/>
      <c r="AJ76" s="21"/>
      <c r="AK76" s="21"/>
      <c r="AL76" s="79"/>
      <c r="AM76" s="20"/>
      <c r="AN76" s="21"/>
      <c r="AO76" s="21"/>
      <c r="AP76" s="21"/>
      <c r="AQ76" s="21"/>
      <c r="AR76" s="21"/>
      <c r="AS76" s="21"/>
      <c r="AT76" s="21"/>
      <c r="AU76" s="21"/>
      <c r="AV76" s="21"/>
      <c r="AW76" s="21"/>
      <c r="AX76" s="21"/>
      <c r="AY76" s="21"/>
      <c r="AZ76" s="21"/>
      <c r="BA76" s="21"/>
      <c r="BB76" s="21"/>
      <c r="BC76" s="21"/>
      <c r="BD76" s="21"/>
      <c r="BE76" s="79"/>
      <c r="BF76" s="20"/>
      <c r="BG76" s="21"/>
      <c r="BH76" s="21"/>
      <c r="BI76" s="21"/>
      <c r="BJ76" s="21"/>
      <c r="BK76" s="21"/>
      <c r="BL76" s="21"/>
      <c r="BM76" s="21"/>
      <c r="BN76" s="21"/>
      <c r="BO76" s="21"/>
      <c r="BP76" s="21"/>
      <c r="BQ76" s="21"/>
      <c r="BR76" s="21"/>
      <c r="BS76" s="21"/>
      <c r="BT76" s="21"/>
      <c r="BU76" s="21"/>
      <c r="BV76" s="21"/>
      <c r="BW76" s="21"/>
      <c r="BX76" s="79"/>
    </row>
    <row r="77" spans="1:76" ht="12.75" customHeight="1">
      <c r="A77" s="20"/>
      <c r="B77" s="21"/>
      <c r="C77" s="21"/>
      <c r="D77" s="21"/>
      <c r="E77" s="21"/>
      <c r="F77" s="21"/>
      <c r="G77" s="21"/>
      <c r="H77" s="21"/>
      <c r="I77" s="21"/>
      <c r="J77" s="21"/>
      <c r="K77" s="21"/>
      <c r="L77" s="21"/>
      <c r="M77" s="21"/>
      <c r="N77" s="21"/>
      <c r="O77" s="21"/>
      <c r="P77" s="21"/>
      <c r="Q77" s="21"/>
      <c r="R77" s="21"/>
      <c r="S77" s="79"/>
      <c r="T77" s="20"/>
      <c r="U77" s="21"/>
      <c r="V77" s="21"/>
      <c r="W77" s="21"/>
      <c r="X77" s="21"/>
      <c r="Y77" s="21"/>
      <c r="Z77" s="21"/>
      <c r="AA77" s="21"/>
      <c r="AB77" s="21"/>
      <c r="AC77" s="21"/>
      <c r="AD77" s="21"/>
      <c r="AE77" s="21"/>
      <c r="AF77" s="21"/>
      <c r="AG77" s="21"/>
      <c r="AH77" s="21"/>
      <c r="AI77" s="21"/>
      <c r="AJ77" s="21"/>
      <c r="AK77" s="21"/>
      <c r="AL77" s="79"/>
      <c r="AM77" s="20"/>
      <c r="AN77" s="21"/>
      <c r="AO77" s="21"/>
      <c r="AP77" s="21"/>
      <c r="AQ77" s="21"/>
      <c r="AR77" s="21"/>
      <c r="AS77" s="21"/>
      <c r="AT77" s="21"/>
      <c r="AU77" s="21"/>
      <c r="AV77" s="21"/>
      <c r="AW77" s="21"/>
      <c r="AX77" s="21"/>
      <c r="AY77" s="21"/>
      <c r="AZ77" s="21"/>
      <c r="BA77" s="21"/>
      <c r="BB77" s="21"/>
      <c r="BC77" s="21"/>
      <c r="BD77" s="21"/>
      <c r="BE77" s="79"/>
      <c r="BF77" s="20"/>
      <c r="BG77" s="21"/>
      <c r="BH77" s="21"/>
      <c r="BI77" s="21"/>
      <c r="BJ77" s="21"/>
      <c r="BK77" s="21"/>
      <c r="BL77" s="21"/>
      <c r="BM77" s="21"/>
      <c r="BN77" s="21"/>
      <c r="BO77" s="21"/>
      <c r="BP77" s="21"/>
      <c r="BQ77" s="21"/>
      <c r="BR77" s="21"/>
      <c r="BS77" s="21"/>
      <c r="BT77" s="21"/>
      <c r="BU77" s="21"/>
      <c r="BV77" s="21"/>
      <c r="BW77" s="21"/>
      <c r="BX77" s="79"/>
    </row>
    <row r="78" spans="1:76" ht="12.75" customHeight="1">
      <c r="A78" s="20"/>
      <c r="B78" s="21"/>
      <c r="C78" s="21"/>
      <c r="D78" s="21"/>
      <c r="E78" s="21"/>
      <c r="F78" s="21"/>
      <c r="G78" s="21"/>
      <c r="H78" s="21"/>
      <c r="I78" s="21"/>
      <c r="J78" s="21"/>
      <c r="K78" s="21"/>
      <c r="L78" s="21"/>
      <c r="M78" s="21"/>
      <c r="N78" s="21"/>
      <c r="O78" s="21"/>
      <c r="P78" s="21"/>
      <c r="Q78" s="21"/>
      <c r="R78" s="21"/>
      <c r="S78" s="79"/>
      <c r="T78" s="20"/>
      <c r="U78" s="21"/>
      <c r="V78" s="21"/>
      <c r="W78" s="21"/>
      <c r="X78" s="21"/>
      <c r="Y78" s="21"/>
      <c r="Z78" s="21"/>
      <c r="AA78" s="21"/>
      <c r="AB78" s="21"/>
      <c r="AC78" s="21"/>
      <c r="AD78" s="21"/>
      <c r="AE78" s="21"/>
      <c r="AF78" s="21"/>
      <c r="AG78" s="21"/>
      <c r="AH78" s="21"/>
      <c r="AI78" s="21"/>
      <c r="AJ78" s="21"/>
      <c r="AK78" s="21"/>
      <c r="AL78" s="79"/>
      <c r="AM78" s="20"/>
      <c r="AN78" s="21"/>
      <c r="AO78" s="21"/>
      <c r="AP78" s="21"/>
      <c r="AQ78" s="21"/>
      <c r="AR78" s="21"/>
      <c r="AS78" s="21"/>
      <c r="AT78" s="21"/>
      <c r="AU78" s="21"/>
      <c r="AV78" s="21"/>
      <c r="AW78" s="21"/>
      <c r="AX78" s="21"/>
      <c r="AY78" s="21"/>
      <c r="AZ78" s="21"/>
      <c r="BA78" s="21"/>
      <c r="BB78" s="21"/>
      <c r="BC78" s="21"/>
      <c r="BD78" s="21"/>
      <c r="BE78" s="79"/>
      <c r="BF78" s="20"/>
      <c r="BG78" s="21"/>
      <c r="BH78" s="21"/>
      <c r="BI78" s="21"/>
      <c r="BJ78" s="21"/>
      <c r="BK78" s="21"/>
      <c r="BL78" s="21"/>
      <c r="BM78" s="21"/>
      <c r="BN78" s="21"/>
      <c r="BO78" s="21"/>
      <c r="BP78" s="21"/>
      <c r="BQ78" s="21"/>
      <c r="BR78" s="21"/>
      <c r="BS78" s="21"/>
      <c r="BT78" s="21"/>
      <c r="BU78" s="21"/>
      <c r="BV78" s="21"/>
      <c r="BW78" s="21"/>
      <c r="BX78" s="79"/>
    </row>
    <row r="79" spans="1:76" ht="12.75" customHeight="1">
      <c r="A79" s="20"/>
      <c r="B79" s="21"/>
      <c r="C79" s="21"/>
      <c r="D79" s="21"/>
      <c r="E79" s="21"/>
      <c r="F79" s="21"/>
      <c r="G79" s="21"/>
      <c r="H79" s="21"/>
      <c r="I79" s="21"/>
      <c r="J79" s="21"/>
      <c r="K79" s="21"/>
      <c r="L79" s="21"/>
      <c r="M79" s="21"/>
      <c r="N79" s="21"/>
      <c r="O79" s="21"/>
      <c r="P79" s="21"/>
      <c r="Q79" s="21"/>
      <c r="R79" s="21"/>
      <c r="S79" s="79"/>
      <c r="T79" s="20"/>
      <c r="U79" s="21"/>
      <c r="V79" s="21"/>
      <c r="W79" s="21"/>
      <c r="X79" s="21"/>
      <c r="Y79" s="21"/>
      <c r="Z79" s="21"/>
      <c r="AA79" s="21"/>
      <c r="AB79" s="21"/>
      <c r="AC79" s="21"/>
      <c r="AD79" s="21"/>
      <c r="AE79" s="21"/>
      <c r="AF79" s="21"/>
      <c r="AG79" s="21"/>
      <c r="AH79" s="21"/>
      <c r="AI79" s="21"/>
      <c r="AJ79" s="21"/>
      <c r="AK79" s="21"/>
      <c r="AL79" s="79"/>
      <c r="AM79" s="20"/>
      <c r="AN79" s="21"/>
      <c r="AO79" s="21"/>
      <c r="AP79" s="21"/>
      <c r="AQ79" s="21"/>
      <c r="AR79" s="21"/>
      <c r="AS79" s="21"/>
      <c r="AT79" s="21"/>
      <c r="AU79" s="21"/>
      <c r="AV79" s="21"/>
      <c r="AW79" s="21"/>
      <c r="AX79" s="21"/>
      <c r="AY79" s="21"/>
      <c r="AZ79" s="21"/>
      <c r="BA79" s="21"/>
      <c r="BB79" s="21"/>
      <c r="BC79" s="21"/>
      <c r="BD79" s="21"/>
      <c r="BE79" s="79"/>
      <c r="BF79" s="20"/>
      <c r="BG79" s="21"/>
      <c r="BH79" s="21"/>
      <c r="BI79" s="21"/>
      <c r="BJ79" s="21"/>
      <c r="BK79" s="21"/>
      <c r="BL79" s="21"/>
      <c r="BM79" s="21"/>
      <c r="BN79" s="21"/>
      <c r="BO79" s="21"/>
      <c r="BP79" s="21"/>
      <c r="BQ79" s="21"/>
      <c r="BR79" s="21"/>
      <c r="BS79" s="21"/>
      <c r="BT79" s="21"/>
      <c r="BU79" s="21"/>
      <c r="BV79" s="21"/>
      <c r="BW79" s="21"/>
      <c r="BX79" s="79"/>
    </row>
    <row r="80" spans="1:76" ht="12.75" customHeight="1">
      <c r="A80" s="20"/>
      <c r="B80" s="21"/>
      <c r="C80" s="21"/>
      <c r="D80" s="21"/>
      <c r="E80" s="21"/>
      <c r="F80" s="21"/>
      <c r="G80" s="21"/>
      <c r="H80" s="21"/>
      <c r="I80" s="21"/>
      <c r="J80" s="21"/>
      <c r="K80" s="21"/>
      <c r="L80" s="21"/>
      <c r="M80" s="21"/>
      <c r="N80" s="21"/>
      <c r="O80" s="21"/>
      <c r="P80" s="21"/>
      <c r="Q80" s="21"/>
      <c r="R80" s="21"/>
      <c r="S80" s="79"/>
      <c r="T80" s="20"/>
      <c r="U80" s="21"/>
      <c r="V80" s="21"/>
      <c r="W80" s="21"/>
      <c r="X80" s="21"/>
      <c r="Y80" s="21"/>
      <c r="Z80" s="21"/>
      <c r="AA80" s="21"/>
      <c r="AB80" s="21"/>
      <c r="AC80" s="21"/>
      <c r="AD80" s="21"/>
      <c r="AE80" s="21"/>
      <c r="AF80" s="21"/>
      <c r="AG80" s="21"/>
      <c r="AH80" s="21"/>
      <c r="AI80" s="21"/>
      <c r="AJ80" s="21"/>
      <c r="AK80" s="21"/>
      <c r="AL80" s="79"/>
      <c r="AM80" s="20"/>
      <c r="AN80" s="21"/>
      <c r="AO80" s="21"/>
      <c r="AP80" s="21"/>
      <c r="AQ80" s="21"/>
      <c r="AR80" s="21"/>
      <c r="AS80" s="21"/>
      <c r="AT80" s="21"/>
      <c r="AU80" s="21"/>
      <c r="AV80" s="21"/>
      <c r="AW80" s="21"/>
      <c r="AX80" s="21"/>
      <c r="AY80" s="21"/>
      <c r="AZ80" s="21"/>
      <c r="BA80" s="21"/>
      <c r="BB80" s="21"/>
      <c r="BC80" s="21"/>
      <c r="BD80" s="21"/>
      <c r="BE80" s="79"/>
      <c r="BF80" s="20"/>
      <c r="BG80" s="21"/>
      <c r="BH80" s="21"/>
      <c r="BI80" s="21"/>
      <c r="BJ80" s="21"/>
      <c r="BK80" s="21"/>
      <c r="BL80" s="21"/>
      <c r="BM80" s="21"/>
      <c r="BN80" s="21"/>
      <c r="BO80" s="21"/>
      <c r="BP80" s="21"/>
      <c r="BQ80" s="21"/>
      <c r="BR80" s="21"/>
      <c r="BS80" s="21"/>
      <c r="BT80" s="21"/>
      <c r="BU80" s="21"/>
      <c r="BV80" s="21"/>
      <c r="BW80" s="21"/>
      <c r="BX80" s="79"/>
    </row>
    <row r="81" spans="1:76" ht="12.75" customHeight="1">
      <c r="A81" s="20"/>
      <c r="B81" s="21"/>
      <c r="C81" s="21"/>
      <c r="D81" s="21"/>
      <c r="E81" s="21"/>
      <c r="F81" s="21"/>
      <c r="G81" s="21"/>
      <c r="H81" s="21"/>
      <c r="I81" s="21"/>
      <c r="J81" s="21"/>
      <c r="K81" s="21"/>
      <c r="L81" s="21"/>
      <c r="M81" s="21"/>
      <c r="N81" s="21"/>
      <c r="O81" s="21"/>
      <c r="P81" s="21"/>
      <c r="Q81" s="21"/>
      <c r="R81" s="21"/>
      <c r="S81" s="79"/>
      <c r="T81" s="20"/>
      <c r="U81" s="21"/>
      <c r="V81" s="21"/>
      <c r="W81" s="21"/>
      <c r="X81" s="21"/>
      <c r="Y81" s="21"/>
      <c r="Z81" s="21"/>
      <c r="AA81" s="21"/>
      <c r="AB81" s="21"/>
      <c r="AC81" s="21"/>
      <c r="AD81" s="21"/>
      <c r="AE81" s="21"/>
      <c r="AF81" s="21"/>
      <c r="AG81" s="21"/>
      <c r="AH81" s="21"/>
      <c r="AI81" s="21"/>
      <c r="AJ81" s="21"/>
      <c r="AK81" s="21"/>
      <c r="AL81" s="79"/>
      <c r="AM81" s="20"/>
      <c r="AN81" s="21"/>
      <c r="AO81" s="21"/>
      <c r="AP81" s="21"/>
      <c r="AQ81" s="21"/>
      <c r="AR81" s="21"/>
      <c r="AS81" s="21"/>
      <c r="AT81" s="21"/>
      <c r="AU81" s="21"/>
      <c r="AV81" s="21"/>
      <c r="AW81" s="21"/>
      <c r="AX81" s="21"/>
      <c r="AY81" s="21"/>
      <c r="AZ81" s="21"/>
      <c r="BA81" s="21"/>
      <c r="BB81" s="21"/>
      <c r="BC81" s="21"/>
      <c r="BD81" s="21"/>
      <c r="BE81" s="79"/>
      <c r="BF81" s="20"/>
      <c r="BG81" s="21"/>
      <c r="BH81" s="21"/>
      <c r="BI81" s="21"/>
      <c r="BJ81" s="21"/>
      <c r="BK81" s="21"/>
      <c r="BL81" s="21"/>
      <c r="BM81" s="21"/>
      <c r="BN81" s="21"/>
      <c r="BO81" s="21"/>
      <c r="BP81" s="21"/>
      <c r="BQ81" s="21"/>
      <c r="BR81" s="21"/>
      <c r="BS81" s="21"/>
      <c r="BT81" s="21"/>
      <c r="BU81" s="21"/>
      <c r="BV81" s="21"/>
      <c r="BW81" s="21"/>
      <c r="BX81" s="79"/>
    </row>
    <row r="82" spans="1:76" ht="12.75" customHeight="1">
      <c r="A82" s="20"/>
      <c r="B82" s="21"/>
      <c r="C82" s="21"/>
      <c r="D82" s="21"/>
      <c r="E82" s="21"/>
      <c r="F82" s="21"/>
      <c r="G82" s="21"/>
      <c r="H82" s="21"/>
      <c r="I82" s="21"/>
      <c r="J82" s="21"/>
      <c r="K82" s="21"/>
      <c r="L82" s="21"/>
      <c r="M82" s="21"/>
      <c r="N82" s="21"/>
      <c r="O82" s="21"/>
      <c r="P82" s="21"/>
      <c r="Q82" s="21"/>
      <c r="R82" s="21"/>
      <c r="S82" s="79"/>
      <c r="T82" s="20"/>
      <c r="U82" s="21"/>
      <c r="V82" s="21"/>
      <c r="W82" s="21"/>
      <c r="X82" s="21"/>
      <c r="Y82" s="21"/>
      <c r="Z82" s="21"/>
      <c r="AA82" s="21"/>
      <c r="AB82" s="21"/>
      <c r="AC82" s="21"/>
      <c r="AD82" s="21"/>
      <c r="AE82" s="21"/>
      <c r="AF82" s="21"/>
      <c r="AG82" s="21"/>
      <c r="AH82" s="21"/>
      <c r="AI82" s="21"/>
      <c r="AJ82" s="21"/>
      <c r="AK82" s="21"/>
      <c r="AL82" s="79"/>
      <c r="AM82" s="20"/>
      <c r="AN82" s="21"/>
      <c r="AO82" s="21"/>
      <c r="AP82" s="21"/>
      <c r="AQ82" s="21"/>
      <c r="AR82" s="21"/>
      <c r="AS82" s="21"/>
      <c r="AT82" s="21"/>
      <c r="AU82" s="21"/>
      <c r="AV82" s="21"/>
      <c r="AW82" s="21"/>
      <c r="AX82" s="21"/>
      <c r="AY82" s="21"/>
      <c r="AZ82" s="21"/>
      <c r="BA82" s="21"/>
      <c r="BB82" s="21"/>
      <c r="BC82" s="21"/>
      <c r="BD82" s="21"/>
      <c r="BE82" s="79"/>
      <c r="BF82" s="20"/>
      <c r="BG82" s="21"/>
      <c r="BH82" s="21"/>
      <c r="BI82" s="21"/>
      <c r="BJ82" s="21"/>
      <c r="BK82" s="21"/>
      <c r="BL82" s="21"/>
      <c r="BM82" s="21"/>
      <c r="BN82" s="21"/>
      <c r="BO82" s="21"/>
      <c r="BP82" s="21"/>
      <c r="BQ82" s="21"/>
      <c r="BR82" s="21"/>
      <c r="BS82" s="21"/>
      <c r="BT82" s="21"/>
      <c r="BU82" s="21"/>
      <c r="BV82" s="21"/>
      <c r="BW82" s="21"/>
      <c r="BX82" s="79"/>
    </row>
    <row r="83" spans="1:76" ht="12.75" customHeight="1">
      <c r="A83" s="20"/>
      <c r="B83" s="21"/>
      <c r="C83" s="21"/>
      <c r="D83" s="21"/>
      <c r="E83" s="21"/>
      <c r="F83" s="21"/>
      <c r="G83" s="21"/>
      <c r="H83" s="21"/>
      <c r="I83" s="21"/>
      <c r="J83" s="21"/>
      <c r="K83" s="21"/>
      <c r="L83" s="21"/>
      <c r="M83" s="21"/>
      <c r="N83" s="21"/>
      <c r="O83" s="21"/>
      <c r="P83" s="21"/>
      <c r="Q83" s="21"/>
      <c r="R83" s="21"/>
      <c r="S83" s="79"/>
      <c r="T83" s="20"/>
      <c r="U83" s="21"/>
      <c r="V83" s="21"/>
      <c r="W83" s="21"/>
      <c r="X83" s="21"/>
      <c r="Y83" s="21"/>
      <c r="Z83" s="21"/>
      <c r="AA83" s="21"/>
      <c r="AB83" s="21"/>
      <c r="AC83" s="21"/>
      <c r="AD83" s="21"/>
      <c r="AE83" s="21"/>
      <c r="AF83" s="21"/>
      <c r="AG83" s="21"/>
      <c r="AH83" s="21"/>
      <c r="AI83" s="21"/>
      <c r="AJ83" s="21"/>
      <c r="AK83" s="21"/>
      <c r="AL83" s="79"/>
      <c r="AM83" s="20"/>
      <c r="AN83" s="21"/>
      <c r="AO83" s="21"/>
      <c r="AP83" s="21"/>
      <c r="AQ83" s="21"/>
      <c r="AR83" s="21"/>
      <c r="AS83" s="21"/>
      <c r="AT83" s="21"/>
      <c r="AU83" s="21"/>
      <c r="AV83" s="21"/>
      <c r="AW83" s="21"/>
      <c r="AX83" s="21"/>
      <c r="AY83" s="21"/>
      <c r="AZ83" s="21"/>
      <c r="BA83" s="21"/>
      <c r="BB83" s="21"/>
      <c r="BC83" s="21"/>
      <c r="BD83" s="21"/>
      <c r="BE83" s="79"/>
      <c r="BF83" s="20"/>
      <c r="BG83" s="21"/>
      <c r="BH83" s="21"/>
      <c r="BI83" s="21"/>
      <c r="BJ83" s="21"/>
      <c r="BK83" s="21"/>
      <c r="BL83" s="21"/>
      <c r="BM83" s="21"/>
      <c r="BN83" s="21"/>
      <c r="BO83" s="21"/>
      <c r="BP83" s="21"/>
      <c r="BQ83" s="21"/>
      <c r="BR83" s="21"/>
      <c r="BS83" s="21"/>
      <c r="BT83" s="21"/>
      <c r="BU83" s="21"/>
      <c r="BV83" s="21"/>
      <c r="BW83" s="21"/>
      <c r="BX83" s="79"/>
    </row>
    <row r="84" spans="1:76" ht="12.75" customHeight="1">
      <c r="A84" s="20"/>
      <c r="B84" s="21"/>
      <c r="C84" s="21"/>
      <c r="D84" s="21"/>
      <c r="E84" s="21"/>
      <c r="F84" s="21"/>
      <c r="G84" s="21"/>
      <c r="H84" s="21"/>
      <c r="I84" s="21"/>
      <c r="J84" s="21"/>
      <c r="K84" s="21"/>
      <c r="L84" s="21"/>
      <c r="M84" s="21"/>
      <c r="N84" s="21"/>
      <c r="O84" s="21"/>
      <c r="P84" s="21"/>
      <c r="Q84" s="21"/>
      <c r="R84" s="21"/>
      <c r="S84" s="79"/>
      <c r="T84" s="20"/>
      <c r="U84" s="21"/>
      <c r="V84" s="21"/>
      <c r="W84" s="21"/>
      <c r="X84" s="21"/>
      <c r="Y84" s="21"/>
      <c r="Z84" s="21"/>
      <c r="AA84" s="21"/>
      <c r="AB84" s="21"/>
      <c r="AC84" s="21"/>
      <c r="AD84" s="21"/>
      <c r="AE84" s="21"/>
      <c r="AF84" s="21"/>
      <c r="AG84" s="21"/>
      <c r="AH84" s="21"/>
      <c r="AI84" s="21"/>
      <c r="AJ84" s="21"/>
      <c r="AK84" s="21"/>
      <c r="AL84" s="79"/>
      <c r="AM84" s="20"/>
      <c r="AN84" s="21"/>
      <c r="AO84" s="21"/>
      <c r="AP84" s="21"/>
      <c r="AQ84" s="21"/>
      <c r="AR84" s="21"/>
      <c r="AS84" s="21"/>
      <c r="AT84" s="21"/>
      <c r="AU84" s="21"/>
      <c r="AV84" s="21"/>
      <c r="AW84" s="21"/>
      <c r="AX84" s="21"/>
      <c r="AY84" s="21"/>
      <c r="AZ84" s="21"/>
      <c r="BA84" s="21"/>
      <c r="BB84" s="21"/>
      <c r="BC84" s="21"/>
      <c r="BD84" s="21"/>
      <c r="BE84" s="79"/>
      <c r="BF84" s="20"/>
      <c r="BG84" s="21"/>
      <c r="BH84" s="21"/>
      <c r="BI84" s="21"/>
      <c r="BJ84" s="21"/>
      <c r="BK84" s="21"/>
      <c r="BL84" s="21"/>
      <c r="BM84" s="21"/>
      <c r="BN84" s="21"/>
      <c r="BO84" s="21"/>
      <c r="BP84" s="21"/>
      <c r="BQ84" s="21"/>
      <c r="BR84" s="21"/>
      <c r="BS84" s="21"/>
      <c r="BT84" s="21"/>
      <c r="BU84" s="21"/>
      <c r="BV84" s="21"/>
      <c r="BW84" s="21"/>
      <c r="BX84" s="79"/>
    </row>
    <row r="85" spans="1:76" ht="12.75" customHeight="1">
      <c r="A85" s="20"/>
      <c r="B85" s="21"/>
      <c r="C85" s="21"/>
      <c r="D85" s="21"/>
      <c r="E85" s="21"/>
      <c r="F85" s="21"/>
      <c r="G85" s="21"/>
      <c r="H85" s="21"/>
      <c r="I85" s="21"/>
      <c r="J85" s="21"/>
      <c r="K85" s="21"/>
      <c r="L85" s="21"/>
      <c r="M85" s="21"/>
      <c r="N85" s="21"/>
      <c r="O85" s="21"/>
      <c r="P85" s="21"/>
      <c r="Q85" s="21"/>
      <c r="R85" s="21"/>
      <c r="S85" s="79"/>
      <c r="T85" s="20"/>
      <c r="U85" s="21"/>
      <c r="V85" s="21"/>
      <c r="W85" s="21"/>
      <c r="X85" s="21"/>
      <c r="Y85" s="21"/>
      <c r="Z85" s="21"/>
      <c r="AA85" s="21"/>
      <c r="AB85" s="21"/>
      <c r="AC85" s="21"/>
      <c r="AD85" s="21"/>
      <c r="AE85" s="21"/>
      <c r="AF85" s="21"/>
      <c r="AG85" s="21"/>
      <c r="AH85" s="21"/>
      <c r="AI85" s="21"/>
      <c r="AJ85" s="21"/>
      <c r="AK85" s="21"/>
      <c r="AL85" s="79"/>
      <c r="AM85" s="20"/>
      <c r="AN85" s="21"/>
      <c r="AO85" s="21"/>
      <c r="AP85" s="21"/>
      <c r="AQ85" s="21"/>
      <c r="AR85" s="21"/>
      <c r="AS85" s="21"/>
      <c r="AT85" s="21"/>
      <c r="AU85" s="21"/>
      <c r="AV85" s="21"/>
      <c r="AW85" s="21"/>
      <c r="AX85" s="21"/>
      <c r="AY85" s="21"/>
      <c r="AZ85" s="21"/>
      <c r="BA85" s="21"/>
      <c r="BB85" s="21"/>
      <c r="BC85" s="21"/>
      <c r="BD85" s="21"/>
      <c r="BE85" s="79"/>
      <c r="BF85" s="20"/>
      <c r="BG85" s="21"/>
      <c r="BH85" s="21"/>
      <c r="BI85" s="21"/>
      <c r="BJ85" s="21"/>
      <c r="BK85" s="21"/>
      <c r="BL85" s="21"/>
      <c r="BM85" s="21"/>
      <c r="BN85" s="21"/>
      <c r="BO85" s="21"/>
      <c r="BP85" s="21"/>
      <c r="BQ85" s="21"/>
      <c r="BR85" s="21"/>
      <c r="BS85" s="21"/>
      <c r="BT85" s="21"/>
      <c r="BU85" s="21"/>
      <c r="BV85" s="21"/>
      <c r="BW85" s="21"/>
      <c r="BX85" s="79"/>
    </row>
    <row r="86" spans="1:76" ht="12.75" customHeight="1">
      <c r="A86" s="20"/>
      <c r="B86" s="21"/>
      <c r="C86" s="21"/>
      <c r="D86" s="21"/>
      <c r="E86" s="21"/>
      <c r="F86" s="21"/>
      <c r="G86" s="21"/>
      <c r="H86" s="21"/>
      <c r="I86" s="21"/>
      <c r="J86" s="21"/>
      <c r="K86" s="21"/>
      <c r="L86" s="21"/>
      <c r="M86" s="21"/>
      <c r="N86" s="21"/>
      <c r="O86" s="21"/>
      <c r="P86" s="21"/>
      <c r="Q86" s="21"/>
      <c r="R86" s="21"/>
      <c r="S86" s="79"/>
      <c r="T86" s="20"/>
      <c r="U86" s="21"/>
      <c r="V86" s="21"/>
      <c r="W86" s="21"/>
      <c r="X86" s="21"/>
      <c r="Y86" s="21"/>
      <c r="Z86" s="21"/>
      <c r="AA86" s="21"/>
      <c r="AB86" s="21"/>
      <c r="AC86" s="21"/>
      <c r="AD86" s="21"/>
      <c r="AE86" s="21"/>
      <c r="AF86" s="21"/>
      <c r="AG86" s="21"/>
      <c r="AH86" s="21"/>
      <c r="AI86" s="21"/>
      <c r="AJ86" s="21"/>
      <c r="AK86" s="21"/>
      <c r="AL86" s="79"/>
      <c r="AM86" s="20"/>
      <c r="AN86" s="21"/>
      <c r="AO86" s="21"/>
      <c r="AP86" s="21"/>
      <c r="AQ86" s="21"/>
      <c r="AR86" s="21"/>
      <c r="AS86" s="21"/>
      <c r="AT86" s="21"/>
      <c r="AU86" s="21"/>
      <c r="AV86" s="21"/>
      <c r="AW86" s="21"/>
      <c r="AX86" s="21"/>
      <c r="AY86" s="21"/>
      <c r="AZ86" s="21"/>
      <c r="BA86" s="21"/>
      <c r="BB86" s="21"/>
      <c r="BC86" s="21"/>
      <c r="BD86" s="21"/>
      <c r="BE86" s="79"/>
      <c r="BF86" s="20"/>
      <c r="BG86" s="21"/>
      <c r="BH86" s="21"/>
      <c r="BI86" s="21"/>
      <c r="BJ86" s="21"/>
      <c r="BK86" s="21"/>
      <c r="BL86" s="21"/>
      <c r="BM86" s="21"/>
      <c r="BN86" s="21"/>
      <c r="BO86" s="21"/>
      <c r="BP86" s="21"/>
      <c r="BQ86" s="21"/>
      <c r="BR86" s="21"/>
      <c r="BS86" s="21"/>
      <c r="BT86" s="21"/>
      <c r="BU86" s="21"/>
      <c r="BV86" s="21"/>
      <c r="BW86" s="21"/>
      <c r="BX86" s="79"/>
    </row>
    <row r="87" spans="1:76" ht="12.75" customHeight="1">
      <c r="A87" s="20"/>
      <c r="B87" s="21"/>
      <c r="C87" s="21"/>
      <c r="D87" s="21"/>
      <c r="E87" s="21"/>
      <c r="F87" s="21"/>
      <c r="G87" s="21"/>
      <c r="H87" s="21"/>
      <c r="I87" s="21"/>
      <c r="J87" s="21"/>
      <c r="K87" s="21"/>
      <c r="L87" s="21"/>
      <c r="M87" s="21"/>
      <c r="N87" s="21"/>
      <c r="O87" s="21"/>
      <c r="P87" s="21"/>
      <c r="Q87" s="21"/>
      <c r="R87" s="21"/>
      <c r="S87" s="79"/>
      <c r="T87" s="20"/>
      <c r="U87" s="21"/>
      <c r="V87" s="21"/>
      <c r="W87" s="21"/>
      <c r="X87" s="21"/>
      <c r="Y87" s="21"/>
      <c r="Z87" s="21"/>
      <c r="AA87" s="21"/>
      <c r="AB87" s="21"/>
      <c r="AC87" s="21"/>
      <c r="AD87" s="21"/>
      <c r="AE87" s="21"/>
      <c r="AF87" s="21"/>
      <c r="AG87" s="21"/>
      <c r="AH87" s="21"/>
      <c r="AI87" s="21"/>
      <c r="AJ87" s="21"/>
      <c r="AK87" s="21"/>
      <c r="AL87" s="79"/>
      <c r="AM87" s="20"/>
      <c r="AN87" s="21"/>
      <c r="AO87" s="21"/>
      <c r="AP87" s="21"/>
      <c r="AQ87" s="21"/>
      <c r="AR87" s="21"/>
      <c r="AS87" s="21"/>
      <c r="AT87" s="21"/>
      <c r="AU87" s="21"/>
      <c r="AV87" s="21"/>
      <c r="AW87" s="21"/>
      <c r="AX87" s="21"/>
      <c r="AY87" s="21"/>
      <c r="AZ87" s="21"/>
      <c r="BA87" s="21"/>
      <c r="BB87" s="21"/>
      <c r="BC87" s="21"/>
      <c r="BD87" s="21"/>
      <c r="BE87" s="79"/>
      <c r="BF87" s="20"/>
      <c r="BG87" s="21"/>
      <c r="BH87" s="21"/>
      <c r="BI87" s="21"/>
      <c r="BJ87" s="21"/>
      <c r="BK87" s="21"/>
      <c r="BL87" s="21"/>
      <c r="BM87" s="21"/>
      <c r="BN87" s="21"/>
      <c r="BO87" s="21"/>
      <c r="BP87" s="21"/>
      <c r="BQ87" s="21"/>
      <c r="BR87" s="21"/>
      <c r="BS87" s="21"/>
      <c r="BT87" s="21"/>
      <c r="BU87" s="21"/>
      <c r="BV87" s="21"/>
      <c r="BW87" s="21"/>
      <c r="BX87" s="79"/>
    </row>
    <row r="88" spans="1:76" ht="12.75" customHeight="1">
      <c r="A88" s="20"/>
      <c r="B88" s="21"/>
      <c r="C88" s="21"/>
      <c r="D88" s="21"/>
      <c r="E88" s="21"/>
      <c r="F88" s="21"/>
      <c r="G88" s="21"/>
      <c r="H88" s="21"/>
      <c r="I88" s="21"/>
      <c r="J88" s="21"/>
      <c r="K88" s="21"/>
      <c r="L88" s="21"/>
      <c r="M88" s="21"/>
      <c r="N88" s="21"/>
      <c r="O88" s="21"/>
      <c r="P88" s="21"/>
      <c r="Q88" s="21"/>
      <c r="R88" s="21"/>
      <c r="S88" s="79"/>
      <c r="T88" s="20"/>
      <c r="U88" s="21"/>
      <c r="V88" s="21"/>
      <c r="W88" s="21"/>
      <c r="X88" s="21"/>
      <c r="Y88" s="21"/>
      <c r="Z88" s="21"/>
      <c r="AA88" s="21"/>
      <c r="AB88" s="21"/>
      <c r="AC88" s="21"/>
      <c r="AD88" s="21"/>
      <c r="AE88" s="21"/>
      <c r="AF88" s="21"/>
      <c r="AG88" s="21"/>
      <c r="AH88" s="21"/>
      <c r="AI88" s="21"/>
      <c r="AJ88" s="21"/>
      <c r="AK88" s="21"/>
      <c r="AL88" s="79"/>
      <c r="AM88" s="20"/>
      <c r="AN88" s="21"/>
      <c r="AO88" s="21"/>
      <c r="AP88" s="21"/>
      <c r="AQ88" s="21"/>
      <c r="AR88" s="21"/>
      <c r="AS88" s="21"/>
      <c r="AT88" s="21"/>
      <c r="AU88" s="21"/>
      <c r="AV88" s="21"/>
      <c r="AW88" s="21"/>
      <c r="AX88" s="21"/>
      <c r="AY88" s="21"/>
      <c r="AZ88" s="21"/>
      <c r="BA88" s="21"/>
      <c r="BB88" s="21"/>
      <c r="BC88" s="21"/>
      <c r="BD88" s="21"/>
      <c r="BE88" s="79"/>
      <c r="BF88" s="20"/>
      <c r="BG88" s="21"/>
      <c r="BH88" s="21"/>
      <c r="BI88" s="21"/>
      <c r="BJ88" s="21"/>
      <c r="BK88" s="21"/>
      <c r="BL88" s="21"/>
      <c r="BM88" s="21"/>
      <c r="BN88" s="21"/>
      <c r="BO88" s="21"/>
      <c r="BP88" s="21"/>
      <c r="BQ88" s="21"/>
      <c r="BR88" s="21"/>
      <c r="BS88" s="21"/>
      <c r="BT88" s="21"/>
      <c r="BU88" s="21"/>
      <c r="BV88" s="21"/>
      <c r="BW88" s="21"/>
      <c r="BX88" s="79"/>
    </row>
    <row r="89" spans="1:76" ht="12.75" customHeight="1">
      <c r="A89" s="20"/>
      <c r="B89" s="21"/>
      <c r="C89" s="21"/>
      <c r="D89" s="21"/>
      <c r="E89" s="21"/>
      <c r="F89" s="21"/>
      <c r="G89" s="21"/>
      <c r="H89" s="21"/>
      <c r="I89" s="21"/>
      <c r="J89" s="21"/>
      <c r="K89" s="21"/>
      <c r="L89" s="21"/>
      <c r="M89" s="21"/>
      <c r="N89" s="21"/>
      <c r="O89" s="21"/>
      <c r="P89" s="21"/>
      <c r="Q89" s="21"/>
      <c r="R89" s="21"/>
      <c r="S89" s="79"/>
      <c r="T89" s="20"/>
      <c r="U89" s="21"/>
      <c r="V89" s="21"/>
      <c r="W89" s="21"/>
      <c r="X89" s="21"/>
      <c r="Y89" s="21"/>
      <c r="Z89" s="21"/>
      <c r="AA89" s="21"/>
      <c r="AB89" s="21"/>
      <c r="AC89" s="21"/>
      <c r="AD89" s="21"/>
      <c r="AE89" s="21"/>
      <c r="AF89" s="21"/>
      <c r="AG89" s="21"/>
      <c r="AH89" s="21"/>
      <c r="AI89" s="21"/>
      <c r="AJ89" s="21"/>
      <c r="AK89" s="21"/>
      <c r="AL89" s="79"/>
      <c r="AM89" s="20"/>
      <c r="AN89" s="21"/>
      <c r="AO89" s="21"/>
      <c r="AP89" s="21"/>
      <c r="AQ89" s="21"/>
      <c r="AR89" s="21"/>
      <c r="AS89" s="21"/>
      <c r="AT89" s="21"/>
      <c r="AU89" s="21"/>
      <c r="AV89" s="21"/>
      <c r="AW89" s="21"/>
      <c r="AX89" s="21"/>
      <c r="AY89" s="21"/>
      <c r="AZ89" s="21"/>
      <c r="BA89" s="21"/>
      <c r="BB89" s="21"/>
      <c r="BC89" s="21"/>
      <c r="BD89" s="21"/>
      <c r="BE89" s="79"/>
      <c r="BF89" s="20"/>
      <c r="BG89" s="21"/>
      <c r="BH89" s="21"/>
      <c r="BI89" s="21"/>
      <c r="BJ89" s="21"/>
      <c r="BK89" s="21"/>
      <c r="BL89" s="21"/>
      <c r="BM89" s="21"/>
      <c r="BN89" s="21"/>
      <c r="BO89" s="21"/>
      <c r="BP89" s="21"/>
      <c r="BQ89" s="21"/>
      <c r="BR89" s="21"/>
      <c r="BS89" s="21"/>
      <c r="BT89" s="21"/>
      <c r="BU89" s="21"/>
      <c r="BV89" s="21"/>
      <c r="BW89" s="21"/>
      <c r="BX89" s="79"/>
    </row>
    <row r="90" spans="1:76" ht="12.75" customHeight="1">
      <c r="A90" s="20"/>
      <c r="B90" s="21"/>
      <c r="C90" s="21"/>
      <c r="D90" s="21"/>
      <c r="E90" s="21"/>
      <c r="F90" s="21"/>
      <c r="G90" s="21"/>
      <c r="H90" s="21"/>
      <c r="I90" s="21"/>
      <c r="J90" s="21"/>
      <c r="K90" s="21"/>
      <c r="L90" s="21"/>
      <c r="M90" s="21"/>
      <c r="N90" s="21"/>
      <c r="O90" s="21"/>
      <c r="P90" s="21"/>
      <c r="Q90" s="21"/>
      <c r="R90" s="21"/>
      <c r="S90" s="79"/>
      <c r="T90" s="20"/>
      <c r="U90" s="21"/>
      <c r="V90" s="21"/>
      <c r="W90" s="21"/>
      <c r="X90" s="21"/>
      <c r="Y90" s="21"/>
      <c r="Z90" s="21"/>
      <c r="AA90" s="21"/>
      <c r="AB90" s="21"/>
      <c r="AC90" s="21"/>
      <c r="AD90" s="21"/>
      <c r="AE90" s="21"/>
      <c r="AF90" s="21"/>
      <c r="AG90" s="21"/>
      <c r="AH90" s="21"/>
      <c r="AI90" s="21"/>
      <c r="AJ90" s="21"/>
      <c r="AK90" s="21"/>
      <c r="AL90" s="79"/>
      <c r="AM90" s="20"/>
      <c r="AN90" s="21"/>
      <c r="AO90" s="21"/>
      <c r="AP90" s="21"/>
      <c r="AQ90" s="21"/>
      <c r="AR90" s="21"/>
      <c r="AS90" s="21"/>
      <c r="AT90" s="21"/>
      <c r="AU90" s="21"/>
      <c r="AV90" s="21"/>
      <c r="AW90" s="21"/>
      <c r="AX90" s="21"/>
      <c r="AY90" s="21"/>
      <c r="AZ90" s="21"/>
      <c r="BA90" s="21"/>
      <c r="BB90" s="21"/>
      <c r="BC90" s="21"/>
      <c r="BD90" s="21"/>
      <c r="BE90" s="79"/>
      <c r="BF90" s="20"/>
      <c r="BG90" s="21"/>
      <c r="BH90" s="21"/>
      <c r="BI90" s="21"/>
      <c r="BJ90" s="21"/>
      <c r="BK90" s="21"/>
      <c r="BL90" s="21"/>
      <c r="BM90" s="21"/>
      <c r="BN90" s="21"/>
      <c r="BO90" s="21"/>
      <c r="BP90" s="21"/>
      <c r="BQ90" s="21"/>
      <c r="BR90" s="21"/>
      <c r="BS90" s="21"/>
      <c r="BT90" s="21"/>
      <c r="BU90" s="21"/>
      <c r="BV90" s="21"/>
      <c r="BW90" s="21"/>
      <c r="BX90" s="79"/>
    </row>
    <row r="91" spans="1:76" ht="12.75" customHeight="1">
      <c r="A91" s="20"/>
      <c r="B91" s="21"/>
      <c r="C91" s="21"/>
      <c r="D91" s="21"/>
      <c r="E91" s="21"/>
      <c r="F91" s="21"/>
      <c r="G91" s="21"/>
      <c r="H91" s="21"/>
      <c r="I91" s="21"/>
      <c r="J91" s="21"/>
      <c r="K91" s="21"/>
      <c r="L91" s="21"/>
      <c r="M91" s="21"/>
      <c r="N91" s="21"/>
      <c r="O91" s="21"/>
      <c r="P91" s="21"/>
      <c r="Q91" s="21"/>
      <c r="R91" s="21"/>
      <c r="S91" s="79"/>
      <c r="T91" s="20"/>
      <c r="U91" s="21"/>
      <c r="V91" s="21"/>
      <c r="W91" s="21"/>
      <c r="X91" s="21"/>
      <c r="Y91" s="21"/>
      <c r="Z91" s="21"/>
      <c r="AA91" s="21"/>
      <c r="AB91" s="21"/>
      <c r="AC91" s="21"/>
      <c r="AD91" s="21"/>
      <c r="AE91" s="21"/>
      <c r="AF91" s="21"/>
      <c r="AG91" s="21"/>
      <c r="AH91" s="21"/>
      <c r="AI91" s="21"/>
      <c r="AJ91" s="21"/>
      <c r="AK91" s="21"/>
      <c r="AL91" s="79"/>
      <c r="AM91" s="20"/>
      <c r="AN91" s="21"/>
      <c r="AO91" s="21"/>
      <c r="AP91" s="21"/>
      <c r="AQ91" s="21"/>
      <c r="AR91" s="21"/>
      <c r="AS91" s="21"/>
      <c r="AT91" s="21"/>
      <c r="AU91" s="21"/>
      <c r="AV91" s="21"/>
      <c r="AW91" s="21"/>
      <c r="AX91" s="21"/>
      <c r="AY91" s="21"/>
      <c r="AZ91" s="21"/>
      <c r="BA91" s="21"/>
      <c r="BB91" s="21"/>
      <c r="BC91" s="21"/>
      <c r="BD91" s="21"/>
      <c r="BE91" s="79"/>
      <c r="BF91" s="20"/>
      <c r="BG91" s="21"/>
      <c r="BH91" s="21"/>
      <c r="BI91" s="21"/>
      <c r="BJ91" s="21"/>
      <c r="BK91" s="21"/>
      <c r="BL91" s="21"/>
      <c r="BM91" s="21"/>
      <c r="BN91" s="21"/>
      <c r="BO91" s="21"/>
      <c r="BP91" s="21"/>
      <c r="BQ91" s="21"/>
      <c r="BR91" s="21"/>
      <c r="BS91" s="21"/>
      <c r="BT91" s="21"/>
      <c r="BU91" s="21"/>
      <c r="BV91" s="21"/>
      <c r="BW91" s="21"/>
      <c r="BX91" s="79"/>
    </row>
    <row r="92" spans="1:76" ht="12.75" customHeight="1">
      <c r="A92" s="20"/>
      <c r="B92" s="21"/>
      <c r="C92" s="21"/>
      <c r="D92" s="21"/>
      <c r="E92" s="21"/>
      <c r="F92" s="21"/>
      <c r="G92" s="21"/>
      <c r="H92" s="21"/>
      <c r="I92" s="21"/>
      <c r="J92" s="21"/>
      <c r="K92" s="21"/>
      <c r="L92" s="21"/>
      <c r="M92" s="21"/>
      <c r="N92" s="21"/>
      <c r="O92" s="21"/>
      <c r="P92" s="21"/>
      <c r="Q92" s="21"/>
      <c r="R92" s="21"/>
      <c r="S92" s="79"/>
      <c r="T92" s="20"/>
      <c r="U92" s="21"/>
      <c r="V92" s="21"/>
      <c r="W92" s="21"/>
      <c r="X92" s="21"/>
      <c r="Y92" s="21"/>
      <c r="Z92" s="21"/>
      <c r="AA92" s="21"/>
      <c r="AB92" s="21"/>
      <c r="AC92" s="21"/>
      <c r="AD92" s="21"/>
      <c r="AE92" s="21"/>
      <c r="AF92" s="21"/>
      <c r="AG92" s="21"/>
      <c r="AH92" s="21"/>
      <c r="AI92" s="21"/>
      <c r="AJ92" s="21"/>
      <c r="AK92" s="21"/>
      <c r="AL92" s="79"/>
      <c r="AM92" s="20"/>
      <c r="AN92" s="21"/>
      <c r="AO92" s="21"/>
      <c r="AP92" s="21"/>
      <c r="AQ92" s="21"/>
      <c r="AR92" s="21"/>
      <c r="AS92" s="21"/>
      <c r="AT92" s="21"/>
      <c r="AU92" s="21"/>
      <c r="AV92" s="21"/>
      <c r="AW92" s="21"/>
      <c r="AX92" s="21"/>
      <c r="AY92" s="21"/>
      <c r="AZ92" s="21"/>
      <c r="BA92" s="21"/>
      <c r="BB92" s="21"/>
      <c r="BC92" s="21"/>
      <c r="BD92" s="21"/>
      <c r="BE92" s="79"/>
      <c r="BF92" s="20"/>
      <c r="BG92" s="21"/>
      <c r="BH92" s="21"/>
      <c r="BI92" s="21"/>
      <c r="BJ92" s="21"/>
      <c r="BK92" s="21"/>
      <c r="BL92" s="21"/>
      <c r="BM92" s="21"/>
      <c r="BN92" s="21"/>
      <c r="BO92" s="21"/>
      <c r="BP92" s="21"/>
      <c r="BQ92" s="21"/>
      <c r="BR92" s="21"/>
      <c r="BS92" s="21"/>
      <c r="BT92" s="21"/>
      <c r="BU92" s="21"/>
      <c r="BV92" s="21"/>
      <c r="BW92" s="21"/>
      <c r="BX92" s="79"/>
    </row>
    <row r="93" spans="1:76" ht="12.75" customHeight="1">
      <c r="A93" s="20"/>
      <c r="B93" s="21"/>
      <c r="C93" s="21"/>
      <c r="D93" s="21"/>
      <c r="E93" s="21"/>
      <c r="F93" s="21"/>
      <c r="G93" s="21"/>
      <c r="H93" s="21"/>
      <c r="I93" s="21"/>
      <c r="J93" s="21"/>
      <c r="K93" s="21"/>
      <c r="L93" s="21"/>
      <c r="M93" s="21"/>
      <c r="N93" s="21"/>
      <c r="O93" s="21"/>
      <c r="P93" s="21"/>
      <c r="Q93" s="21"/>
      <c r="R93" s="21"/>
      <c r="S93" s="79"/>
      <c r="T93" s="20"/>
      <c r="U93" s="21"/>
      <c r="V93" s="21"/>
      <c r="W93" s="21"/>
      <c r="X93" s="21"/>
      <c r="Y93" s="21"/>
      <c r="Z93" s="21"/>
      <c r="AA93" s="21"/>
      <c r="AB93" s="21"/>
      <c r="AC93" s="21"/>
      <c r="AD93" s="21"/>
      <c r="AE93" s="21"/>
      <c r="AF93" s="21"/>
      <c r="AG93" s="21"/>
      <c r="AH93" s="21"/>
      <c r="AI93" s="21"/>
      <c r="AJ93" s="21"/>
      <c r="AK93" s="21"/>
      <c r="AL93" s="79"/>
      <c r="AM93" s="20"/>
      <c r="AN93" s="21"/>
      <c r="AO93" s="21"/>
      <c r="AP93" s="21"/>
      <c r="AQ93" s="21"/>
      <c r="AR93" s="21"/>
      <c r="AS93" s="21"/>
      <c r="AT93" s="21"/>
      <c r="AU93" s="21"/>
      <c r="AV93" s="21"/>
      <c r="AW93" s="21"/>
      <c r="AX93" s="21"/>
      <c r="AY93" s="21"/>
      <c r="AZ93" s="21"/>
      <c r="BA93" s="21"/>
      <c r="BB93" s="21"/>
      <c r="BC93" s="21"/>
      <c r="BD93" s="21"/>
      <c r="BE93" s="79"/>
      <c r="BF93" s="20"/>
      <c r="BG93" s="21"/>
      <c r="BH93" s="21"/>
      <c r="BI93" s="21"/>
      <c r="BJ93" s="21"/>
      <c r="BK93" s="21"/>
      <c r="BL93" s="21"/>
      <c r="BM93" s="21"/>
      <c r="BN93" s="21"/>
      <c r="BO93" s="21"/>
      <c r="BP93" s="21"/>
      <c r="BQ93" s="21"/>
      <c r="BR93" s="21"/>
      <c r="BS93" s="21"/>
      <c r="BT93" s="21"/>
      <c r="BU93" s="21"/>
      <c r="BV93" s="21"/>
      <c r="BW93" s="21"/>
      <c r="BX93" s="79"/>
    </row>
    <row r="94" spans="1:76" ht="12.75" customHeight="1">
      <c r="A94" s="20"/>
      <c r="B94" s="21"/>
      <c r="C94" s="21"/>
      <c r="D94" s="21"/>
      <c r="E94" s="21"/>
      <c r="F94" s="21"/>
      <c r="G94" s="21"/>
      <c r="H94" s="21"/>
      <c r="I94" s="21"/>
      <c r="J94" s="21"/>
      <c r="K94" s="21"/>
      <c r="L94" s="21"/>
      <c r="M94" s="21"/>
      <c r="N94" s="21"/>
      <c r="O94" s="21"/>
      <c r="P94" s="21"/>
      <c r="Q94" s="21"/>
      <c r="R94" s="21"/>
      <c r="S94" s="79"/>
      <c r="T94" s="20"/>
      <c r="U94" s="21"/>
      <c r="V94" s="21"/>
      <c r="W94" s="21"/>
      <c r="X94" s="21"/>
      <c r="Y94" s="21"/>
      <c r="Z94" s="21"/>
      <c r="AA94" s="21"/>
      <c r="AB94" s="21"/>
      <c r="AC94" s="21"/>
      <c r="AD94" s="21"/>
      <c r="AE94" s="21"/>
      <c r="AF94" s="21"/>
      <c r="AG94" s="21"/>
      <c r="AH94" s="21"/>
      <c r="AI94" s="21"/>
      <c r="AJ94" s="21"/>
      <c r="AK94" s="21"/>
      <c r="AL94" s="79"/>
      <c r="AM94" s="20"/>
      <c r="AN94" s="21"/>
      <c r="AO94" s="21"/>
      <c r="AP94" s="21"/>
      <c r="AQ94" s="21"/>
      <c r="AR94" s="21"/>
      <c r="AS94" s="21"/>
      <c r="AT94" s="21"/>
      <c r="AU94" s="21"/>
      <c r="AV94" s="21"/>
      <c r="AW94" s="21"/>
      <c r="AX94" s="21"/>
      <c r="AY94" s="21"/>
      <c r="AZ94" s="21"/>
      <c r="BA94" s="21"/>
      <c r="BB94" s="21"/>
      <c r="BC94" s="21"/>
      <c r="BD94" s="21"/>
      <c r="BE94" s="79"/>
      <c r="BF94" s="20"/>
      <c r="BG94" s="21"/>
      <c r="BH94" s="21"/>
      <c r="BI94" s="21"/>
      <c r="BJ94" s="21"/>
      <c r="BK94" s="21"/>
      <c r="BL94" s="21"/>
      <c r="BM94" s="21"/>
      <c r="BN94" s="21"/>
      <c r="BO94" s="21"/>
      <c r="BP94" s="21"/>
      <c r="BQ94" s="21"/>
      <c r="BR94" s="21"/>
      <c r="BS94" s="21"/>
      <c r="BT94" s="21"/>
      <c r="BU94" s="21"/>
      <c r="BV94" s="21"/>
      <c r="BW94" s="21"/>
      <c r="BX94" s="79"/>
    </row>
    <row r="95" spans="1:76" ht="12.75" customHeight="1">
      <c r="A95" s="20"/>
      <c r="B95" s="21"/>
      <c r="C95" s="21"/>
      <c r="D95" s="21"/>
      <c r="E95" s="21"/>
      <c r="F95" s="21"/>
      <c r="G95" s="21"/>
      <c r="H95" s="21"/>
      <c r="I95" s="21"/>
      <c r="J95" s="21"/>
      <c r="K95" s="21"/>
      <c r="L95" s="21"/>
      <c r="M95" s="21"/>
      <c r="N95" s="21"/>
      <c r="O95" s="21"/>
      <c r="P95" s="21"/>
      <c r="Q95" s="21"/>
      <c r="R95" s="21"/>
      <c r="S95" s="79"/>
      <c r="T95" s="20"/>
      <c r="U95" s="21"/>
      <c r="V95" s="21"/>
      <c r="W95" s="21"/>
      <c r="X95" s="21"/>
      <c r="Y95" s="21"/>
      <c r="Z95" s="21"/>
      <c r="AA95" s="21"/>
      <c r="AB95" s="21"/>
      <c r="AC95" s="21"/>
      <c r="AD95" s="21"/>
      <c r="AE95" s="21"/>
      <c r="AF95" s="21"/>
      <c r="AG95" s="21"/>
      <c r="AH95" s="21"/>
      <c r="AI95" s="21"/>
      <c r="AJ95" s="21"/>
      <c r="AK95" s="21"/>
      <c r="AL95" s="79"/>
      <c r="AM95" s="20"/>
      <c r="AN95" s="21"/>
      <c r="AO95" s="21"/>
      <c r="AP95" s="21"/>
      <c r="AQ95" s="21"/>
      <c r="AR95" s="21"/>
      <c r="AS95" s="21"/>
      <c r="AT95" s="21"/>
      <c r="AU95" s="21"/>
      <c r="AV95" s="21"/>
      <c r="AW95" s="21"/>
      <c r="AX95" s="21"/>
      <c r="AY95" s="21"/>
      <c r="AZ95" s="21"/>
      <c r="BA95" s="21"/>
      <c r="BB95" s="21"/>
      <c r="BC95" s="21"/>
      <c r="BD95" s="21"/>
      <c r="BE95" s="79"/>
      <c r="BF95" s="20"/>
      <c r="BG95" s="21"/>
      <c r="BH95" s="21"/>
      <c r="BI95" s="21"/>
      <c r="BJ95" s="21"/>
      <c r="BK95" s="21"/>
      <c r="BL95" s="21"/>
      <c r="BM95" s="21"/>
      <c r="BN95" s="21"/>
      <c r="BO95" s="21"/>
      <c r="BP95" s="21"/>
      <c r="BQ95" s="21"/>
      <c r="BR95" s="21"/>
      <c r="BS95" s="21"/>
      <c r="BT95" s="21"/>
      <c r="BU95" s="21"/>
      <c r="BV95" s="21"/>
      <c r="BW95" s="21"/>
      <c r="BX95" s="79"/>
    </row>
    <row r="96" spans="1:76" ht="12.75" customHeight="1">
      <c r="A96" s="20"/>
      <c r="B96" s="21"/>
      <c r="C96" s="21"/>
      <c r="D96" s="21"/>
      <c r="E96" s="21"/>
      <c r="F96" s="21"/>
      <c r="G96" s="21"/>
      <c r="H96" s="21"/>
      <c r="I96" s="21"/>
      <c r="J96" s="21"/>
      <c r="K96" s="21"/>
      <c r="L96" s="21"/>
      <c r="M96" s="21"/>
      <c r="N96" s="21"/>
      <c r="O96" s="21"/>
      <c r="P96" s="21"/>
      <c r="Q96" s="21"/>
      <c r="R96" s="21"/>
      <c r="S96" s="79"/>
      <c r="T96" s="20"/>
      <c r="U96" s="21"/>
      <c r="V96" s="21"/>
      <c r="W96" s="21"/>
      <c r="X96" s="21"/>
      <c r="Y96" s="21"/>
      <c r="Z96" s="21"/>
      <c r="AA96" s="21"/>
      <c r="AB96" s="21"/>
      <c r="AC96" s="21"/>
      <c r="AD96" s="21"/>
      <c r="AE96" s="21"/>
      <c r="AF96" s="21"/>
      <c r="AG96" s="21"/>
      <c r="AH96" s="21"/>
      <c r="AI96" s="21"/>
      <c r="AJ96" s="21"/>
      <c r="AK96" s="21"/>
      <c r="AL96" s="79"/>
      <c r="AM96" s="20"/>
      <c r="AN96" s="21"/>
      <c r="AO96" s="21"/>
      <c r="AP96" s="21"/>
      <c r="AQ96" s="21"/>
      <c r="AR96" s="21"/>
      <c r="AS96" s="21"/>
      <c r="AT96" s="21"/>
      <c r="AU96" s="21"/>
      <c r="AV96" s="21"/>
      <c r="AW96" s="21"/>
      <c r="AX96" s="21"/>
      <c r="AY96" s="21"/>
      <c r="AZ96" s="21"/>
      <c r="BA96" s="21"/>
      <c r="BB96" s="21"/>
      <c r="BC96" s="21"/>
      <c r="BD96" s="21"/>
      <c r="BE96" s="79"/>
      <c r="BF96" s="20"/>
      <c r="BG96" s="21"/>
      <c r="BH96" s="21"/>
      <c r="BI96" s="21"/>
      <c r="BJ96" s="21"/>
      <c r="BK96" s="21"/>
      <c r="BL96" s="21"/>
      <c r="BM96" s="21"/>
      <c r="BN96" s="21"/>
      <c r="BO96" s="21"/>
      <c r="BP96" s="21"/>
      <c r="BQ96" s="21"/>
      <c r="BR96" s="21"/>
      <c r="BS96" s="21"/>
      <c r="BT96" s="21"/>
      <c r="BU96" s="21"/>
      <c r="BV96" s="21"/>
      <c r="BW96" s="21"/>
      <c r="BX96" s="79"/>
    </row>
    <row r="97" spans="1:76" ht="12.75" customHeight="1">
      <c r="A97" s="20"/>
      <c r="B97" s="21"/>
      <c r="C97" s="21"/>
      <c r="D97" s="21"/>
      <c r="E97" s="21"/>
      <c r="F97" s="21"/>
      <c r="G97" s="21"/>
      <c r="H97" s="21"/>
      <c r="I97" s="21"/>
      <c r="J97" s="21"/>
      <c r="K97" s="21"/>
      <c r="L97" s="21"/>
      <c r="M97" s="21"/>
      <c r="N97" s="21"/>
      <c r="O97" s="21"/>
      <c r="P97" s="21"/>
      <c r="Q97" s="21"/>
      <c r="R97" s="21"/>
      <c r="S97" s="79"/>
      <c r="T97" s="20"/>
      <c r="U97" s="21"/>
      <c r="V97" s="21"/>
      <c r="W97" s="21"/>
      <c r="X97" s="21"/>
      <c r="Y97" s="21"/>
      <c r="Z97" s="21"/>
      <c r="AA97" s="21"/>
      <c r="AB97" s="21"/>
      <c r="AC97" s="21"/>
      <c r="AD97" s="21"/>
      <c r="AE97" s="21"/>
      <c r="AF97" s="21"/>
      <c r="AG97" s="21"/>
      <c r="AH97" s="21"/>
      <c r="AI97" s="21"/>
      <c r="AJ97" s="21"/>
      <c r="AK97" s="21"/>
      <c r="AL97" s="79"/>
      <c r="AM97" s="20"/>
      <c r="AN97" s="21"/>
      <c r="AO97" s="21"/>
      <c r="AP97" s="21"/>
      <c r="AQ97" s="21"/>
      <c r="AR97" s="21"/>
      <c r="AS97" s="21"/>
      <c r="AT97" s="21"/>
      <c r="AU97" s="21"/>
      <c r="AV97" s="21"/>
      <c r="AW97" s="21"/>
      <c r="AX97" s="21"/>
      <c r="AY97" s="21"/>
      <c r="AZ97" s="21"/>
      <c r="BA97" s="21"/>
      <c r="BB97" s="21"/>
      <c r="BC97" s="21"/>
      <c r="BD97" s="21"/>
      <c r="BE97" s="79"/>
      <c r="BF97" s="20"/>
      <c r="BG97" s="21"/>
      <c r="BH97" s="21"/>
      <c r="BI97" s="21"/>
      <c r="BJ97" s="21"/>
      <c r="BK97" s="21"/>
      <c r="BL97" s="21"/>
      <c r="BM97" s="21"/>
      <c r="BN97" s="21"/>
      <c r="BO97" s="21"/>
      <c r="BP97" s="21"/>
      <c r="BQ97" s="21"/>
      <c r="BR97" s="21"/>
      <c r="BS97" s="21"/>
      <c r="BT97" s="21"/>
      <c r="BU97" s="21"/>
      <c r="BV97" s="21"/>
      <c r="BW97" s="21"/>
      <c r="BX97" s="79"/>
    </row>
    <row r="98" spans="1:76" ht="12.75" customHeight="1">
      <c r="A98" s="20"/>
      <c r="B98" s="21"/>
      <c r="C98" s="21"/>
      <c r="D98" s="21"/>
      <c r="E98" s="21"/>
      <c r="F98" s="21"/>
      <c r="G98" s="21"/>
      <c r="H98" s="21"/>
      <c r="I98" s="21"/>
      <c r="J98" s="21"/>
      <c r="K98" s="21"/>
      <c r="L98" s="21"/>
      <c r="M98" s="21"/>
      <c r="N98" s="21"/>
      <c r="O98" s="21"/>
      <c r="P98" s="21"/>
      <c r="Q98" s="21"/>
      <c r="R98" s="21"/>
      <c r="S98" s="79"/>
      <c r="T98" s="20"/>
      <c r="U98" s="21"/>
      <c r="V98" s="21"/>
      <c r="W98" s="21"/>
      <c r="X98" s="21"/>
      <c r="Y98" s="21"/>
      <c r="Z98" s="21"/>
      <c r="AA98" s="21"/>
      <c r="AB98" s="21"/>
      <c r="AC98" s="21"/>
      <c r="AD98" s="21"/>
      <c r="AE98" s="21"/>
      <c r="AF98" s="21"/>
      <c r="AG98" s="21"/>
      <c r="AH98" s="21"/>
      <c r="AI98" s="21"/>
      <c r="AJ98" s="21"/>
      <c r="AK98" s="21"/>
      <c r="AL98" s="79"/>
      <c r="AM98" s="20"/>
      <c r="AN98" s="21"/>
      <c r="AO98" s="21"/>
      <c r="AP98" s="21"/>
      <c r="AQ98" s="21"/>
      <c r="AR98" s="21"/>
      <c r="AS98" s="21"/>
      <c r="AT98" s="21"/>
      <c r="AU98" s="21"/>
      <c r="AV98" s="21"/>
      <c r="AW98" s="21"/>
      <c r="AX98" s="21"/>
      <c r="AY98" s="21"/>
      <c r="AZ98" s="21"/>
      <c r="BA98" s="21"/>
      <c r="BB98" s="21"/>
      <c r="BC98" s="21"/>
      <c r="BD98" s="21"/>
      <c r="BE98" s="79"/>
      <c r="BF98" s="20"/>
      <c r="BG98" s="21"/>
      <c r="BH98" s="21"/>
      <c r="BI98" s="21"/>
      <c r="BJ98" s="21"/>
      <c r="BK98" s="21"/>
      <c r="BL98" s="21"/>
      <c r="BM98" s="21"/>
      <c r="BN98" s="21"/>
      <c r="BO98" s="21"/>
      <c r="BP98" s="21"/>
      <c r="BQ98" s="21"/>
      <c r="BR98" s="21"/>
      <c r="BS98" s="21"/>
      <c r="BT98" s="21"/>
      <c r="BU98" s="21"/>
      <c r="BV98" s="21"/>
      <c r="BW98" s="21"/>
      <c r="BX98" s="79"/>
    </row>
    <row r="99" spans="1:76" ht="12.75" customHeight="1">
      <c r="A99" s="20"/>
      <c r="B99" s="21"/>
      <c r="C99" s="21"/>
      <c r="D99" s="21"/>
      <c r="E99" s="21"/>
      <c r="F99" s="21"/>
      <c r="G99" s="21"/>
      <c r="H99" s="21"/>
      <c r="I99" s="21"/>
      <c r="J99" s="21"/>
      <c r="K99" s="21"/>
      <c r="L99" s="21"/>
      <c r="M99" s="21"/>
      <c r="N99" s="21"/>
      <c r="O99" s="21"/>
      <c r="P99" s="21"/>
      <c r="Q99" s="21"/>
      <c r="R99" s="21"/>
      <c r="S99" s="79"/>
      <c r="T99" s="20"/>
      <c r="U99" s="21"/>
      <c r="V99" s="21"/>
      <c r="W99" s="21"/>
      <c r="X99" s="21"/>
      <c r="Y99" s="21"/>
      <c r="Z99" s="21"/>
      <c r="AA99" s="21"/>
      <c r="AB99" s="21"/>
      <c r="AC99" s="21"/>
      <c r="AD99" s="21"/>
      <c r="AE99" s="21"/>
      <c r="AF99" s="21"/>
      <c r="AG99" s="21"/>
      <c r="AH99" s="21"/>
      <c r="AI99" s="21"/>
      <c r="AJ99" s="21"/>
      <c r="AK99" s="21"/>
      <c r="AL99" s="79"/>
      <c r="AM99" s="20"/>
      <c r="AN99" s="21"/>
      <c r="AO99" s="21"/>
      <c r="AP99" s="21"/>
      <c r="AQ99" s="21"/>
      <c r="AR99" s="21"/>
      <c r="AS99" s="21"/>
      <c r="AT99" s="21"/>
      <c r="AU99" s="21"/>
      <c r="AV99" s="21"/>
      <c r="AW99" s="21"/>
      <c r="AX99" s="21"/>
      <c r="AY99" s="21"/>
      <c r="AZ99" s="21"/>
      <c r="BA99" s="21"/>
      <c r="BB99" s="21"/>
      <c r="BC99" s="21"/>
      <c r="BD99" s="21"/>
      <c r="BE99" s="79"/>
      <c r="BF99" s="20"/>
      <c r="BG99" s="21"/>
      <c r="BH99" s="21"/>
      <c r="BI99" s="21"/>
      <c r="BJ99" s="21"/>
      <c r="BK99" s="21"/>
      <c r="BL99" s="21"/>
      <c r="BM99" s="21"/>
      <c r="BN99" s="21"/>
      <c r="BO99" s="21"/>
      <c r="BP99" s="21"/>
      <c r="BQ99" s="21"/>
      <c r="BR99" s="21"/>
      <c r="BS99" s="21"/>
      <c r="BT99" s="21"/>
      <c r="BU99" s="21"/>
      <c r="BV99" s="21"/>
      <c r="BW99" s="21"/>
      <c r="BX99" s="79"/>
    </row>
    <row r="100" spans="1:76" ht="12.75" customHeight="1">
      <c r="A100" s="20"/>
      <c r="B100" s="21"/>
      <c r="C100" s="21"/>
      <c r="D100" s="21"/>
      <c r="E100" s="21"/>
      <c r="F100" s="21"/>
      <c r="G100" s="21"/>
      <c r="H100" s="21"/>
      <c r="I100" s="21"/>
      <c r="J100" s="21"/>
      <c r="K100" s="21"/>
      <c r="L100" s="21"/>
      <c r="M100" s="21"/>
      <c r="N100" s="21"/>
      <c r="O100" s="21"/>
      <c r="P100" s="21"/>
      <c r="Q100" s="21"/>
      <c r="R100" s="21"/>
      <c r="S100" s="79"/>
      <c r="T100" s="20"/>
      <c r="U100" s="21"/>
      <c r="V100" s="21"/>
      <c r="W100" s="21"/>
      <c r="X100" s="21"/>
      <c r="Y100" s="21"/>
      <c r="Z100" s="21"/>
      <c r="AA100" s="21"/>
      <c r="AB100" s="21"/>
      <c r="AC100" s="21"/>
      <c r="AD100" s="21"/>
      <c r="AE100" s="21"/>
      <c r="AF100" s="21"/>
      <c r="AG100" s="21"/>
      <c r="AH100" s="21"/>
      <c r="AI100" s="21"/>
      <c r="AJ100" s="21"/>
      <c r="AK100" s="21"/>
      <c r="AL100" s="79"/>
      <c r="AM100" s="20"/>
      <c r="AN100" s="21"/>
      <c r="AO100" s="21"/>
      <c r="AP100" s="21"/>
      <c r="AQ100" s="21"/>
      <c r="AR100" s="21"/>
      <c r="AS100" s="21"/>
      <c r="AT100" s="21"/>
      <c r="AU100" s="21"/>
      <c r="AV100" s="21"/>
      <c r="AW100" s="21"/>
      <c r="AX100" s="21"/>
      <c r="AY100" s="21"/>
      <c r="AZ100" s="21"/>
      <c r="BA100" s="21"/>
      <c r="BB100" s="21"/>
      <c r="BC100" s="21"/>
      <c r="BD100" s="21"/>
      <c r="BE100" s="79"/>
      <c r="BF100" s="20"/>
      <c r="BG100" s="21"/>
      <c r="BH100" s="21"/>
      <c r="BI100" s="21"/>
      <c r="BJ100" s="21"/>
      <c r="BK100" s="21"/>
      <c r="BL100" s="21"/>
      <c r="BM100" s="21"/>
      <c r="BN100" s="21"/>
      <c r="BO100" s="21"/>
      <c r="BP100" s="21"/>
      <c r="BQ100" s="21"/>
      <c r="BR100" s="21"/>
      <c r="BS100" s="21"/>
      <c r="BT100" s="21"/>
      <c r="BU100" s="21"/>
      <c r="BV100" s="21"/>
      <c r="BW100" s="21"/>
      <c r="BX100" s="79"/>
    </row>
    <row r="101" spans="1:76" ht="12.75" customHeight="1">
      <c r="A101" s="20"/>
      <c r="B101" s="21"/>
      <c r="C101" s="21"/>
      <c r="D101" s="21"/>
      <c r="E101" s="21"/>
      <c r="F101" s="21"/>
      <c r="G101" s="21"/>
      <c r="H101" s="21"/>
      <c r="I101" s="21"/>
      <c r="J101" s="21"/>
      <c r="K101" s="21"/>
      <c r="L101" s="21"/>
      <c r="M101" s="21"/>
      <c r="N101" s="21"/>
      <c r="O101" s="21"/>
      <c r="P101" s="21"/>
      <c r="Q101" s="21"/>
      <c r="R101" s="21"/>
      <c r="S101" s="79"/>
      <c r="T101" s="20"/>
      <c r="U101" s="21"/>
      <c r="V101" s="21"/>
      <c r="W101" s="21"/>
      <c r="X101" s="21"/>
      <c r="Y101" s="21"/>
      <c r="Z101" s="21"/>
      <c r="AA101" s="21"/>
      <c r="AB101" s="21"/>
      <c r="AC101" s="21"/>
      <c r="AD101" s="21"/>
      <c r="AE101" s="21"/>
      <c r="AF101" s="21"/>
      <c r="AG101" s="21"/>
      <c r="AH101" s="21"/>
      <c r="AI101" s="21"/>
      <c r="AJ101" s="21"/>
      <c r="AK101" s="21"/>
      <c r="AL101" s="79"/>
      <c r="AM101" s="20"/>
      <c r="AN101" s="21"/>
      <c r="AO101" s="21"/>
      <c r="AP101" s="21"/>
      <c r="AQ101" s="21"/>
      <c r="AR101" s="21"/>
      <c r="AS101" s="21"/>
      <c r="AT101" s="21"/>
      <c r="AU101" s="21"/>
      <c r="AV101" s="21"/>
      <c r="AW101" s="21"/>
      <c r="AX101" s="21"/>
      <c r="AY101" s="21"/>
      <c r="AZ101" s="21"/>
      <c r="BA101" s="21"/>
      <c r="BB101" s="21"/>
      <c r="BC101" s="21"/>
      <c r="BD101" s="21"/>
      <c r="BE101" s="79"/>
      <c r="BF101" s="20"/>
      <c r="BG101" s="21"/>
      <c r="BH101" s="21"/>
      <c r="BI101" s="21"/>
      <c r="BJ101" s="21"/>
      <c r="BK101" s="21"/>
      <c r="BL101" s="21"/>
      <c r="BM101" s="21"/>
      <c r="BN101" s="21"/>
      <c r="BO101" s="21"/>
      <c r="BP101" s="21"/>
      <c r="BQ101" s="21"/>
      <c r="BR101" s="21"/>
      <c r="BS101" s="21"/>
      <c r="BT101" s="21"/>
      <c r="BU101" s="21"/>
      <c r="BV101" s="21"/>
      <c r="BW101" s="21"/>
      <c r="BX101" s="79"/>
    </row>
    <row r="102" spans="1:76" ht="12.75" customHeight="1">
      <c r="A102" s="20"/>
      <c r="B102" s="21"/>
      <c r="C102" s="21"/>
      <c r="D102" s="21"/>
      <c r="E102" s="21"/>
      <c r="F102" s="21"/>
      <c r="G102" s="21"/>
      <c r="H102" s="21"/>
      <c r="I102" s="21"/>
      <c r="J102" s="21"/>
      <c r="K102" s="21"/>
      <c r="L102" s="21"/>
      <c r="M102" s="21"/>
      <c r="N102" s="21"/>
      <c r="O102" s="21"/>
      <c r="P102" s="21"/>
      <c r="Q102" s="21"/>
      <c r="R102" s="21"/>
      <c r="S102" s="79"/>
      <c r="T102" s="20"/>
      <c r="U102" s="21"/>
      <c r="V102" s="21"/>
      <c r="W102" s="21"/>
      <c r="X102" s="21"/>
      <c r="Y102" s="21"/>
      <c r="Z102" s="21"/>
      <c r="AA102" s="21"/>
      <c r="AB102" s="21"/>
      <c r="AC102" s="21"/>
      <c r="AD102" s="21"/>
      <c r="AE102" s="21"/>
      <c r="AF102" s="21"/>
      <c r="AG102" s="21"/>
      <c r="AH102" s="21"/>
      <c r="AI102" s="21"/>
      <c r="AJ102" s="21"/>
      <c r="AK102" s="21"/>
      <c r="AL102" s="79"/>
      <c r="AM102" s="20"/>
      <c r="AN102" s="21"/>
      <c r="AO102" s="21"/>
      <c r="AP102" s="21"/>
      <c r="AQ102" s="21"/>
      <c r="AR102" s="21"/>
      <c r="AS102" s="21"/>
      <c r="AT102" s="21"/>
      <c r="AU102" s="21"/>
      <c r="AV102" s="21"/>
      <c r="AW102" s="21"/>
      <c r="AX102" s="21"/>
      <c r="AY102" s="21"/>
      <c r="AZ102" s="21"/>
      <c r="BA102" s="21"/>
      <c r="BB102" s="21"/>
      <c r="BC102" s="21"/>
      <c r="BD102" s="21"/>
      <c r="BE102" s="79"/>
      <c r="BF102" s="20"/>
      <c r="BG102" s="21"/>
      <c r="BH102" s="21"/>
      <c r="BI102" s="21"/>
      <c r="BJ102" s="21"/>
      <c r="BK102" s="21"/>
      <c r="BL102" s="21"/>
      <c r="BM102" s="21"/>
      <c r="BN102" s="21"/>
      <c r="BO102" s="21"/>
      <c r="BP102" s="21"/>
      <c r="BQ102" s="21"/>
      <c r="BR102" s="21"/>
      <c r="BS102" s="21"/>
      <c r="BT102" s="21"/>
      <c r="BU102" s="21"/>
      <c r="BV102" s="21"/>
      <c r="BW102" s="21"/>
      <c r="BX102" s="79"/>
    </row>
    <row r="103" spans="1:76" ht="12.75" customHeight="1">
      <c r="A103" s="20"/>
      <c r="B103" s="21"/>
      <c r="C103" s="21"/>
      <c r="D103" s="21"/>
      <c r="E103" s="21"/>
      <c r="F103" s="21"/>
      <c r="G103" s="21"/>
      <c r="H103" s="21"/>
      <c r="I103" s="21"/>
      <c r="J103" s="21"/>
      <c r="K103" s="21"/>
      <c r="L103" s="21"/>
      <c r="M103" s="21"/>
      <c r="N103" s="21"/>
      <c r="O103" s="21"/>
      <c r="P103" s="21"/>
      <c r="Q103" s="21"/>
      <c r="R103" s="21"/>
      <c r="S103" s="79"/>
      <c r="T103" s="20"/>
      <c r="U103" s="21"/>
      <c r="V103" s="21"/>
      <c r="W103" s="21"/>
      <c r="X103" s="21"/>
      <c r="Y103" s="21"/>
      <c r="Z103" s="21"/>
      <c r="AA103" s="21"/>
      <c r="AB103" s="21"/>
      <c r="AC103" s="21"/>
      <c r="AD103" s="21"/>
      <c r="AE103" s="21"/>
      <c r="AF103" s="21"/>
      <c r="AG103" s="21"/>
      <c r="AH103" s="21"/>
      <c r="AI103" s="21"/>
      <c r="AJ103" s="21"/>
      <c r="AK103" s="21"/>
      <c r="AL103" s="79"/>
      <c r="AM103" s="20"/>
      <c r="AN103" s="21"/>
      <c r="AO103" s="21"/>
      <c r="AP103" s="21"/>
      <c r="AQ103" s="21"/>
      <c r="AR103" s="21"/>
      <c r="AS103" s="21"/>
      <c r="AT103" s="21"/>
      <c r="AU103" s="21"/>
      <c r="AV103" s="21"/>
      <c r="AW103" s="21"/>
      <c r="AX103" s="21"/>
      <c r="AY103" s="21"/>
      <c r="AZ103" s="21"/>
      <c r="BA103" s="21"/>
      <c r="BB103" s="21"/>
      <c r="BC103" s="21"/>
      <c r="BD103" s="21"/>
      <c r="BE103" s="79"/>
      <c r="BF103" s="20"/>
      <c r="BG103" s="21"/>
      <c r="BH103" s="21"/>
      <c r="BI103" s="21"/>
      <c r="BJ103" s="21"/>
      <c r="BK103" s="21"/>
      <c r="BL103" s="21"/>
      <c r="BM103" s="21"/>
      <c r="BN103" s="21"/>
      <c r="BO103" s="21"/>
      <c r="BP103" s="21"/>
      <c r="BQ103" s="21"/>
      <c r="BR103" s="21"/>
      <c r="BS103" s="21"/>
      <c r="BT103" s="21"/>
      <c r="BU103" s="21"/>
      <c r="BV103" s="21"/>
      <c r="BW103" s="21"/>
      <c r="BX103" s="79"/>
    </row>
    <row r="104" spans="1:76" ht="12.75" customHeight="1">
      <c r="A104" s="20"/>
      <c r="B104" s="21"/>
      <c r="C104" s="21"/>
      <c r="D104" s="21"/>
      <c r="E104" s="21"/>
      <c r="F104" s="21"/>
      <c r="G104" s="21"/>
      <c r="H104" s="21"/>
      <c r="I104" s="21"/>
      <c r="J104" s="21"/>
      <c r="K104" s="21"/>
      <c r="L104" s="21"/>
      <c r="M104" s="21"/>
      <c r="N104" s="21"/>
      <c r="O104" s="21"/>
      <c r="P104" s="21"/>
      <c r="Q104" s="21"/>
      <c r="R104" s="21"/>
      <c r="S104" s="79"/>
      <c r="T104" s="20"/>
      <c r="U104" s="21"/>
      <c r="V104" s="21"/>
      <c r="W104" s="21"/>
      <c r="X104" s="21"/>
      <c r="Y104" s="21"/>
      <c r="Z104" s="21"/>
      <c r="AA104" s="21"/>
      <c r="AB104" s="21"/>
      <c r="AC104" s="21"/>
      <c r="AD104" s="21"/>
      <c r="AE104" s="21"/>
      <c r="AF104" s="21"/>
      <c r="AG104" s="21"/>
      <c r="AH104" s="21"/>
      <c r="AI104" s="21"/>
      <c r="AJ104" s="21"/>
      <c r="AK104" s="21"/>
      <c r="AL104" s="79"/>
      <c r="AM104" s="20"/>
      <c r="AN104" s="21"/>
      <c r="AO104" s="21"/>
      <c r="AP104" s="21"/>
      <c r="AQ104" s="21"/>
      <c r="AR104" s="21"/>
      <c r="AS104" s="21"/>
      <c r="AT104" s="21"/>
      <c r="AU104" s="21"/>
      <c r="AV104" s="21"/>
      <c r="AW104" s="21"/>
      <c r="AX104" s="21"/>
      <c r="AY104" s="21"/>
      <c r="AZ104" s="21"/>
      <c r="BA104" s="21"/>
      <c r="BB104" s="21"/>
      <c r="BC104" s="21"/>
      <c r="BD104" s="21"/>
      <c r="BE104" s="79"/>
      <c r="BF104" s="20"/>
      <c r="BG104" s="21"/>
      <c r="BH104" s="21"/>
      <c r="BI104" s="21"/>
      <c r="BJ104" s="21"/>
      <c r="BK104" s="21"/>
      <c r="BL104" s="21"/>
      <c r="BM104" s="21"/>
      <c r="BN104" s="21"/>
      <c r="BO104" s="21"/>
      <c r="BP104" s="21"/>
      <c r="BQ104" s="21"/>
      <c r="BR104" s="21"/>
      <c r="BS104" s="21"/>
      <c r="BT104" s="21"/>
      <c r="BU104" s="21"/>
      <c r="BV104" s="21"/>
      <c r="BW104" s="21"/>
      <c r="BX104" s="79"/>
    </row>
    <row r="105" spans="1:76" ht="12.75" customHeight="1">
      <c r="A105" s="20"/>
      <c r="B105" s="21"/>
      <c r="C105" s="21"/>
      <c r="D105" s="21"/>
      <c r="E105" s="21"/>
      <c r="F105" s="21"/>
      <c r="G105" s="21"/>
      <c r="H105" s="21"/>
      <c r="I105" s="21"/>
      <c r="J105" s="21"/>
      <c r="K105" s="21"/>
      <c r="L105" s="21"/>
      <c r="M105" s="21"/>
      <c r="N105" s="21"/>
      <c r="O105" s="21"/>
      <c r="P105" s="21"/>
      <c r="Q105" s="21"/>
      <c r="R105" s="21"/>
      <c r="S105" s="79"/>
      <c r="T105" s="20"/>
      <c r="U105" s="21"/>
      <c r="V105" s="21"/>
      <c r="W105" s="21"/>
      <c r="X105" s="21"/>
      <c r="Y105" s="21"/>
      <c r="Z105" s="21"/>
      <c r="AA105" s="21"/>
      <c r="AB105" s="21"/>
      <c r="AC105" s="21"/>
      <c r="AD105" s="21"/>
      <c r="AE105" s="21"/>
      <c r="AF105" s="21"/>
      <c r="AG105" s="21"/>
      <c r="AH105" s="21"/>
      <c r="AI105" s="21"/>
      <c r="AJ105" s="21"/>
      <c r="AK105" s="21"/>
      <c r="AL105" s="79"/>
      <c r="AM105" s="20"/>
      <c r="AN105" s="21"/>
      <c r="AO105" s="21"/>
      <c r="AP105" s="21"/>
      <c r="AQ105" s="21"/>
      <c r="AR105" s="21"/>
      <c r="AS105" s="21"/>
      <c r="AT105" s="21"/>
      <c r="AU105" s="21"/>
      <c r="AV105" s="21"/>
      <c r="AW105" s="21"/>
      <c r="AX105" s="21"/>
      <c r="AY105" s="21"/>
      <c r="AZ105" s="21"/>
      <c r="BA105" s="21"/>
      <c r="BB105" s="21"/>
      <c r="BC105" s="21"/>
      <c r="BD105" s="21"/>
      <c r="BE105" s="79"/>
      <c r="BF105" s="20"/>
      <c r="BG105" s="21"/>
      <c r="BH105" s="21"/>
      <c r="BI105" s="21"/>
      <c r="BJ105" s="21"/>
      <c r="BK105" s="21"/>
      <c r="BL105" s="21"/>
      <c r="BM105" s="21"/>
      <c r="BN105" s="21"/>
      <c r="BO105" s="21"/>
      <c r="BP105" s="21"/>
      <c r="BQ105" s="21"/>
      <c r="BR105" s="21"/>
      <c r="BS105" s="21"/>
      <c r="BT105" s="21"/>
      <c r="BU105" s="21"/>
      <c r="BV105" s="21"/>
      <c r="BW105" s="21"/>
      <c r="BX105" s="79"/>
    </row>
    <row r="106" spans="1:76" ht="12.75" customHeight="1">
      <c r="A106" s="20"/>
      <c r="B106" s="21"/>
      <c r="C106" s="21"/>
      <c r="D106" s="21"/>
      <c r="E106" s="21"/>
      <c r="F106" s="21"/>
      <c r="G106" s="21"/>
      <c r="H106" s="21"/>
      <c r="I106" s="21"/>
      <c r="J106" s="21"/>
      <c r="K106" s="21"/>
      <c r="L106" s="21"/>
      <c r="M106" s="21"/>
      <c r="N106" s="21"/>
      <c r="O106" s="21"/>
      <c r="P106" s="21"/>
      <c r="Q106" s="21"/>
      <c r="R106" s="21"/>
      <c r="S106" s="79"/>
      <c r="T106" s="20"/>
      <c r="U106" s="21"/>
      <c r="V106" s="21"/>
      <c r="W106" s="21"/>
      <c r="X106" s="21"/>
      <c r="Y106" s="21"/>
      <c r="Z106" s="21"/>
      <c r="AA106" s="21"/>
      <c r="AB106" s="21"/>
      <c r="AC106" s="21"/>
      <c r="AD106" s="21"/>
      <c r="AE106" s="21"/>
      <c r="AF106" s="21"/>
      <c r="AG106" s="21"/>
      <c r="AH106" s="21"/>
      <c r="AI106" s="21"/>
      <c r="AJ106" s="21"/>
      <c r="AK106" s="21"/>
      <c r="AL106" s="79"/>
      <c r="AM106" s="20"/>
      <c r="AN106" s="21"/>
      <c r="AO106" s="21"/>
      <c r="AP106" s="21"/>
      <c r="AQ106" s="21"/>
      <c r="AR106" s="21"/>
      <c r="AS106" s="21"/>
      <c r="AT106" s="21"/>
      <c r="AU106" s="21"/>
      <c r="AV106" s="21"/>
      <c r="AW106" s="21"/>
      <c r="AX106" s="21"/>
      <c r="AY106" s="21"/>
      <c r="AZ106" s="21"/>
      <c r="BA106" s="21"/>
      <c r="BB106" s="21"/>
      <c r="BC106" s="21"/>
      <c r="BD106" s="21"/>
      <c r="BE106" s="79"/>
      <c r="BF106" s="20"/>
      <c r="BG106" s="21"/>
      <c r="BH106" s="21"/>
      <c r="BI106" s="21"/>
      <c r="BJ106" s="21"/>
      <c r="BK106" s="21"/>
      <c r="BL106" s="21"/>
      <c r="BM106" s="21"/>
      <c r="BN106" s="21"/>
      <c r="BO106" s="21"/>
      <c r="BP106" s="21"/>
      <c r="BQ106" s="21"/>
      <c r="BR106" s="21"/>
      <c r="BS106" s="21"/>
      <c r="BT106" s="21"/>
      <c r="BU106" s="21"/>
      <c r="BV106" s="21"/>
      <c r="BW106" s="21"/>
      <c r="BX106" s="79"/>
    </row>
    <row r="107" spans="1:76" ht="12.75" customHeight="1">
      <c r="A107" s="20"/>
      <c r="B107" s="21"/>
      <c r="C107" s="21"/>
      <c r="D107" s="21"/>
      <c r="E107" s="21"/>
      <c r="F107" s="21"/>
      <c r="G107" s="21"/>
      <c r="H107" s="21"/>
      <c r="I107" s="21"/>
      <c r="J107" s="21"/>
      <c r="K107" s="21"/>
      <c r="L107" s="21"/>
      <c r="M107" s="21"/>
      <c r="N107" s="21"/>
      <c r="O107" s="21"/>
      <c r="P107" s="21"/>
      <c r="Q107" s="21"/>
      <c r="R107" s="21"/>
      <c r="S107" s="79"/>
      <c r="T107" s="20"/>
      <c r="U107" s="21"/>
      <c r="V107" s="21"/>
      <c r="W107" s="21"/>
      <c r="X107" s="21"/>
      <c r="Y107" s="21"/>
      <c r="Z107" s="21"/>
      <c r="AA107" s="21"/>
      <c r="AB107" s="21"/>
      <c r="AC107" s="21"/>
      <c r="AD107" s="21"/>
      <c r="AE107" s="21"/>
      <c r="AF107" s="21"/>
      <c r="AG107" s="21"/>
      <c r="AH107" s="21"/>
      <c r="AI107" s="21"/>
      <c r="AJ107" s="21"/>
      <c r="AK107" s="21"/>
      <c r="AL107" s="79"/>
      <c r="AM107" s="20"/>
      <c r="AN107" s="21"/>
      <c r="AO107" s="21"/>
      <c r="AP107" s="21"/>
      <c r="AQ107" s="21"/>
      <c r="AR107" s="21"/>
      <c r="AS107" s="21"/>
      <c r="AT107" s="21"/>
      <c r="AU107" s="21"/>
      <c r="AV107" s="21"/>
      <c r="AW107" s="21"/>
      <c r="AX107" s="21"/>
      <c r="AY107" s="21"/>
      <c r="AZ107" s="21"/>
      <c r="BA107" s="21"/>
      <c r="BB107" s="21"/>
      <c r="BC107" s="21"/>
      <c r="BD107" s="21"/>
      <c r="BE107" s="79"/>
      <c r="BF107" s="20"/>
      <c r="BG107" s="21"/>
      <c r="BH107" s="21"/>
      <c r="BI107" s="21"/>
      <c r="BJ107" s="21"/>
      <c r="BK107" s="21"/>
      <c r="BL107" s="21"/>
      <c r="BM107" s="21"/>
      <c r="BN107" s="21"/>
      <c r="BO107" s="21"/>
      <c r="BP107" s="21"/>
      <c r="BQ107" s="21"/>
      <c r="BR107" s="21"/>
      <c r="BS107" s="21"/>
      <c r="BT107" s="21"/>
      <c r="BU107" s="21"/>
      <c r="BV107" s="21"/>
      <c r="BW107" s="21"/>
      <c r="BX107" s="79"/>
    </row>
    <row r="108" spans="1:76" ht="12.75" customHeight="1">
      <c r="A108" s="20"/>
      <c r="B108" s="21"/>
      <c r="C108" s="21"/>
      <c r="D108" s="21"/>
      <c r="E108" s="21"/>
      <c r="F108" s="21"/>
      <c r="G108" s="21"/>
      <c r="H108" s="21"/>
      <c r="I108" s="21"/>
      <c r="J108" s="21"/>
      <c r="K108" s="21"/>
      <c r="L108" s="21"/>
      <c r="M108" s="21"/>
      <c r="N108" s="21"/>
      <c r="O108" s="21"/>
      <c r="P108" s="21"/>
      <c r="Q108" s="21"/>
      <c r="R108" s="21"/>
      <c r="S108" s="79"/>
      <c r="T108" s="20"/>
      <c r="U108" s="21"/>
      <c r="V108" s="21"/>
      <c r="W108" s="21"/>
      <c r="X108" s="21"/>
      <c r="Y108" s="21"/>
      <c r="Z108" s="21"/>
      <c r="AA108" s="21"/>
      <c r="AB108" s="21"/>
      <c r="AC108" s="21"/>
      <c r="AD108" s="21"/>
      <c r="AE108" s="21"/>
      <c r="AF108" s="21"/>
      <c r="AG108" s="21"/>
      <c r="AH108" s="21"/>
      <c r="AI108" s="21"/>
      <c r="AJ108" s="21"/>
      <c r="AK108" s="21"/>
      <c r="AL108" s="79"/>
      <c r="AM108" s="20"/>
      <c r="AN108" s="21"/>
      <c r="AO108" s="21"/>
      <c r="AP108" s="21"/>
      <c r="AQ108" s="21"/>
      <c r="AR108" s="21"/>
      <c r="AS108" s="21"/>
      <c r="AT108" s="21"/>
      <c r="AU108" s="21"/>
      <c r="AV108" s="21"/>
      <c r="AW108" s="21"/>
      <c r="AX108" s="21"/>
      <c r="AY108" s="21"/>
      <c r="AZ108" s="21"/>
      <c r="BA108" s="21"/>
      <c r="BB108" s="21"/>
      <c r="BC108" s="21"/>
      <c r="BD108" s="21"/>
      <c r="BE108" s="79"/>
      <c r="BF108" s="20"/>
      <c r="BG108" s="21"/>
      <c r="BH108" s="21"/>
      <c r="BI108" s="21"/>
      <c r="BJ108" s="21"/>
      <c r="BK108" s="21"/>
      <c r="BL108" s="21"/>
      <c r="BM108" s="21"/>
      <c r="BN108" s="21"/>
      <c r="BO108" s="21"/>
      <c r="BP108" s="21"/>
      <c r="BQ108" s="21"/>
      <c r="BR108" s="21"/>
      <c r="BS108" s="21"/>
      <c r="BT108" s="21"/>
      <c r="BU108" s="21"/>
      <c r="BV108" s="21"/>
      <c r="BW108" s="21"/>
      <c r="BX108" s="79"/>
    </row>
    <row r="109" spans="1:76" ht="12.75" customHeight="1">
      <c r="A109" s="20"/>
      <c r="B109" s="21"/>
      <c r="C109" s="21"/>
      <c r="D109" s="21"/>
      <c r="E109" s="21"/>
      <c r="F109" s="21"/>
      <c r="G109" s="21"/>
      <c r="H109" s="21"/>
      <c r="I109" s="21"/>
      <c r="J109" s="21"/>
      <c r="K109" s="21"/>
      <c r="L109" s="21"/>
      <c r="M109" s="21"/>
      <c r="N109" s="21"/>
      <c r="O109" s="21"/>
      <c r="P109" s="21"/>
      <c r="Q109" s="21"/>
      <c r="R109" s="21"/>
      <c r="S109" s="79"/>
      <c r="T109" s="20"/>
      <c r="U109" s="21"/>
      <c r="V109" s="21"/>
      <c r="W109" s="21"/>
      <c r="X109" s="21"/>
      <c r="Y109" s="21"/>
      <c r="Z109" s="21"/>
      <c r="AA109" s="21"/>
      <c r="AB109" s="21"/>
      <c r="AC109" s="21"/>
      <c r="AD109" s="21"/>
      <c r="AE109" s="21"/>
      <c r="AF109" s="21"/>
      <c r="AG109" s="21"/>
      <c r="AH109" s="21"/>
      <c r="AI109" s="21"/>
      <c r="AJ109" s="21"/>
      <c r="AK109" s="21"/>
      <c r="AL109" s="79"/>
      <c r="AM109" s="20"/>
      <c r="AN109" s="21"/>
      <c r="AO109" s="21"/>
      <c r="AP109" s="21"/>
      <c r="AQ109" s="21"/>
      <c r="AR109" s="21"/>
      <c r="AS109" s="21"/>
      <c r="AT109" s="21"/>
      <c r="AU109" s="21"/>
      <c r="AV109" s="21"/>
      <c r="AW109" s="21"/>
      <c r="AX109" s="21"/>
      <c r="AY109" s="21"/>
      <c r="AZ109" s="21"/>
      <c r="BA109" s="21"/>
      <c r="BB109" s="21"/>
      <c r="BC109" s="21"/>
      <c r="BD109" s="21"/>
      <c r="BE109" s="79"/>
      <c r="BF109" s="20"/>
      <c r="BG109" s="21"/>
      <c r="BH109" s="21"/>
      <c r="BI109" s="21"/>
      <c r="BJ109" s="21"/>
      <c r="BK109" s="21"/>
      <c r="BL109" s="21"/>
      <c r="BM109" s="21"/>
      <c r="BN109" s="21"/>
      <c r="BO109" s="21"/>
      <c r="BP109" s="21"/>
      <c r="BQ109" s="21"/>
      <c r="BR109" s="21"/>
      <c r="BS109" s="21"/>
      <c r="BT109" s="21"/>
      <c r="BU109" s="21"/>
      <c r="BV109" s="21"/>
      <c r="BW109" s="21"/>
      <c r="BX109" s="79"/>
    </row>
    <row r="110" spans="1:76" ht="12.75" customHeight="1">
      <c r="A110" s="20"/>
      <c r="B110" s="21"/>
      <c r="C110" s="21"/>
      <c r="D110" s="21"/>
      <c r="E110" s="21"/>
      <c r="F110" s="21"/>
      <c r="G110" s="21"/>
      <c r="H110" s="21"/>
      <c r="I110" s="21"/>
      <c r="J110" s="21"/>
      <c r="K110" s="21"/>
      <c r="L110" s="21"/>
      <c r="M110" s="21"/>
      <c r="N110" s="21"/>
      <c r="O110" s="21"/>
      <c r="P110" s="21"/>
      <c r="Q110" s="21"/>
      <c r="R110" s="21"/>
      <c r="S110" s="79"/>
      <c r="T110" s="20"/>
      <c r="U110" s="21"/>
      <c r="V110" s="21"/>
      <c r="W110" s="21"/>
      <c r="X110" s="21"/>
      <c r="Y110" s="21"/>
      <c r="Z110" s="21"/>
      <c r="AA110" s="21"/>
      <c r="AB110" s="21"/>
      <c r="AC110" s="21"/>
      <c r="AD110" s="21"/>
      <c r="AE110" s="21"/>
      <c r="AF110" s="21"/>
      <c r="AG110" s="21"/>
      <c r="AH110" s="21"/>
      <c r="AI110" s="21"/>
      <c r="AJ110" s="21"/>
      <c r="AK110" s="21"/>
      <c r="AL110" s="79"/>
      <c r="AM110" s="20"/>
      <c r="AN110" s="21"/>
      <c r="AO110" s="21"/>
      <c r="AP110" s="21"/>
      <c r="AQ110" s="21"/>
      <c r="AR110" s="21"/>
      <c r="AS110" s="21"/>
      <c r="AT110" s="21"/>
      <c r="AU110" s="21"/>
      <c r="AV110" s="21"/>
      <c r="AW110" s="21"/>
      <c r="AX110" s="21"/>
      <c r="AY110" s="21"/>
      <c r="AZ110" s="21"/>
      <c r="BA110" s="21"/>
      <c r="BB110" s="21"/>
      <c r="BC110" s="21"/>
      <c r="BD110" s="21"/>
      <c r="BE110" s="79"/>
      <c r="BF110" s="20"/>
      <c r="BG110" s="21"/>
      <c r="BH110" s="21"/>
      <c r="BI110" s="21"/>
      <c r="BJ110" s="21"/>
      <c r="BK110" s="21"/>
      <c r="BL110" s="21"/>
      <c r="BM110" s="21"/>
      <c r="BN110" s="21"/>
      <c r="BO110" s="21"/>
      <c r="BP110" s="21"/>
      <c r="BQ110" s="21"/>
      <c r="BR110" s="21"/>
      <c r="BS110" s="21"/>
      <c r="BT110" s="21"/>
      <c r="BU110" s="21"/>
      <c r="BV110" s="21"/>
      <c r="BW110" s="21"/>
      <c r="BX110" s="79"/>
    </row>
    <row r="111" spans="1:76" ht="12.75" customHeight="1">
      <c r="A111" s="20"/>
      <c r="B111" s="21"/>
      <c r="C111" s="21"/>
      <c r="D111" s="21"/>
      <c r="E111" s="21"/>
      <c r="F111" s="21"/>
      <c r="G111" s="21"/>
      <c r="H111" s="21"/>
      <c r="I111" s="21"/>
      <c r="J111" s="21"/>
      <c r="K111" s="21"/>
      <c r="L111" s="21"/>
      <c r="M111" s="21"/>
      <c r="N111" s="21"/>
      <c r="O111" s="21"/>
      <c r="P111" s="21"/>
      <c r="Q111" s="21"/>
      <c r="R111" s="21"/>
      <c r="S111" s="79"/>
      <c r="T111" s="20"/>
      <c r="U111" s="21"/>
      <c r="V111" s="21"/>
      <c r="W111" s="21"/>
      <c r="X111" s="21"/>
      <c r="Y111" s="21"/>
      <c r="Z111" s="21"/>
      <c r="AA111" s="21"/>
      <c r="AB111" s="21"/>
      <c r="AC111" s="21"/>
      <c r="AD111" s="21"/>
      <c r="AE111" s="21"/>
      <c r="AF111" s="21"/>
      <c r="AG111" s="21"/>
      <c r="AH111" s="21"/>
      <c r="AI111" s="21"/>
      <c r="AJ111" s="21"/>
      <c r="AK111" s="21"/>
      <c r="AL111" s="79"/>
      <c r="AM111" s="20"/>
      <c r="AN111" s="21"/>
      <c r="AO111" s="21"/>
      <c r="AP111" s="21"/>
      <c r="AQ111" s="21"/>
      <c r="AR111" s="21"/>
      <c r="AS111" s="21"/>
      <c r="AT111" s="21"/>
      <c r="AU111" s="21"/>
      <c r="AV111" s="21"/>
      <c r="AW111" s="21"/>
      <c r="AX111" s="21"/>
      <c r="AY111" s="21"/>
      <c r="AZ111" s="21"/>
      <c r="BA111" s="21"/>
      <c r="BB111" s="21"/>
      <c r="BC111" s="21"/>
      <c r="BD111" s="21"/>
      <c r="BE111" s="79"/>
      <c r="BF111" s="20"/>
      <c r="BG111" s="21"/>
      <c r="BH111" s="21"/>
      <c r="BI111" s="21"/>
      <c r="BJ111" s="21"/>
      <c r="BK111" s="21"/>
      <c r="BL111" s="21"/>
      <c r="BM111" s="21"/>
      <c r="BN111" s="21"/>
      <c r="BO111" s="21"/>
      <c r="BP111" s="21"/>
      <c r="BQ111" s="21"/>
      <c r="BR111" s="21"/>
      <c r="BS111" s="21"/>
      <c r="BT111" s="21"/>
      <c r="BU111" s="21"/>
      <c r="BV111" s="21"/>
      <c r="BW111" s="21"/>
      <c r="BX111" s="79"/>
    </row>
    <row r="112" spans="1:76" ht="12.75" customHeight="1">
      <c r="A112" s="20"/>
      <c r="B112" s="21"/>
      <c r="C112" s="21"/>
      <c r="D112" s="21"/>
      <c r="E112" s="21"/>
      <c r="F112" s="21"/>
      <c r="G112" s="21"/>
      <c r="H112" s="21"/>
      <c r="I112" s="21"/>
      <c r="J112" s="21"/>
      <c r="K112" s="21"/>
      <c r="L112" s="21"/>
      <c r="M112" s="21"/>
      <c r="N112" s="21"/>
      <c r="O112" s="21"/>
      <c r="P112" s="21"/>
      <c r="Q112" s="21"/>
      <c r="R112" s="21"/>
      <c r="S112" s="79"/>
      <c r="T112" s="20"/>
      <c r="U112" s="21"/>
      <c r="V112" s="21"/>
      <c r="W112" s="21"/>
      <c r="X112" s="21"/>
      <c r="Y112" s="21"/>
      <c r="Z112" s="21"/>
      <c r="AA112" s="21"/>
      <c r="AB112" s="21"/>
      <c r="AC112" s="21"/>
      <c r="AD112" s="21"/>
      <c r="AE112" s="21"/>
      <c r="AF112" s="21"/>
      <c r="AG112" s="21"/>
      <c r="AH112" s="21"/>
      <c r="AI112" s="21"/>
      <c r="AJ112" s="21"/>
      <c r="AK112" s="21"/>
      <c r="AL112" s="79"/>
      <c r="AM112" s="20"/>
      <c r="AN112" s="21"/>
      <c r="AO112" s="21"/>
      <c r="AP112" s="21"/>
      <c r="AQ112" s="21"/>
      <c r="AR112" s="21"/>
      <c r="AS112" s="21"/>
      <c r="AT112" s="21"/>
      <c r="AU112" s="21"/>
      <c r="AV112" s="21"/>
      <c r="AW112" s="21"/>
      <c r="AX112" s="21"/>
      <c r="AY112" s="21"/>
      <c r="AZ112" s="21"/>
      <c r="BA112" s="21"/>
      <c r="BB112" s="21"/>
      <c r="BC112" s="21"/>
      <c r="BD112" s="21"/>
      <c r="BE112" s="79"/>
      <c r="BF112" s="20"/>
      <c r="BG112" s="21"/>
      <c r="BH112" s="21"/>
      <c r="BI112" s="21"/>
      <c r="BJ112" s="21"/>
      <c r="BK112" s="21"/>
      <c r="BL112" s="21"/>
      <c r="BM112" s="21"/>
      <c r="BN112" s="21"/>
      <c r="BO112" s="21"/>
      <c r="BP112" s="21"/>
      <c r="BQ112" s="21"/>
      <c r="BR112" s="21"/>
      <c r="BS112" s="21"/>
      <c r="BT112" s="21"/>
      <c r="BU112" s="21"/>
      <c r="BV112" s="21"/>
      <c r="BW112" s="21"/>
      <c r="BX112" s="79"/>
    </row>
    <row r="113" spans="1:76" ht="12.75" customHeight="1">
      <c r="A113" s="20"/>
      <c r="B113" s="21"/>
      <c r="C113" s="21"/>
      <c r="D113" s="21"/>
      <c r="E113" s="21"/>
      <c r="F113" s="21"/>
      <c r="G113" s="21"/>
      <c r="H113" s="21"/>
      <c r="I113" s="21"/>
      <c r="J113" s="21"/>
      <c r="K113" s="21"/>
      <c r="L113" s="21"/>
      <c r="M113" s="21"/>
      <c r="N113" s="21"/>
      <c r="O113" s="21"/>
      <c r="P113" s="21"/>
      <c r="Q113" s="21"/>
      <c r="R113" s="21"/>
      <c r="S113" s="79"/>
      <c r="T113" s="20"/>
      <c r="U113" s="21"/>
      <c r="V113" s="21"/>
      <c r="W113" s="21"/>
      <c r="X113" s="21"/>
      <c r="Y113" s="21"/>
      <c r="Z113" s="21"/>
      <c r="AA113" s="21"/>
      <c r="AB113" s="21"/>
      <c r="AC113" s="21"/>
      <c r="AD113" s="21"/>
      <c r="AE113" s="21"/>
      <c r="AF113" s="21"/>
      <c r="AG113" s="21"/>
      <c r="AH113" s="21"/>
      <c r="AI113" s="21"/>
      <c r="AJ113" s="21"/>
      <c r="AK113" s="21"/>
      <c r="AL113" s="79"/>
      <c r="AM113" s="20"/>
      <c r="AN113" s="21"/>
      <c r="AO113" s="21"/>
      <c r="AP113" s="21"/>
      <c r="AQ113" s="21"/>
      <c r="AR113" s="21"/>
      <c r="AS113" s="21"/>
      <c r="AT113" s="21"/>
      <c r="AU113" s="21"/>
      <c r="AV113" s="21"/>
      <c r="AW113" s="21"/>
      <c r="AX113" s="21"/>
      <c r="AY113" s="21"/>
      <c r="AZ113" s="21"/>
      <c r="BA113" s="21"/>
      <c r="BB113" s="21"/>
      <c r="BC113" s="21"/>
      <c r="BD113" s="21"/>
      <c r="BE113" s="79"/>
      <c r="BF113" s="20"/>
      <c r="BG113" s="21"/>
      <c r="BH113" s="21"/>
      <c r="BI113" s="21"/>
      <c r="BJ113" s="21"/>
      <c r="BK113" s="21"/>
      <c r="BL113" s="21"/>
      <c r="BM113" s="21"/>
      <c r="BN113" s="21"/>
      <c r="BO113" s="21"/>
      <c r="BP113" s="21"/>
      <c r="BQ113" s="21"/>
      <c r="BR113" s="21"/>
      <c r="BS113" s="21"/>
      <c r="BT113" s="21"/>
      <c r="BU113" s="21"/>
      <c r="BV113" s="21"/>
      <c r="BW113" s="21"/>
      <c r="BX113" s="79"/>
    </row>
    <row r="114" spans="1:76" ht="12.75" customHeight="1">
      <c r="A114" s="20"/>
      <c r="B114" s="21"/>
      <c r="C114" s="21"/>
      <c r="D114" s="21"/>
      <c r="E114" s="21"/>
      <c r="F114" s="21"/>
      <c r="G114" s="21"/>
      <c r="H114" s="21"/>
      <c r="I114" s="21"/>
      <c r="J114" s="21"/>
      <c r="K114" s="21"/>
      <c r="L114" s="21"/>
      <c r="M114" s="21"/>
      <c r="N114" s="21"/>
      <c r="O114" s="21"/>
      <c r="P114" s="21"/>
      <c r="Q114" s="21"/>
      <c r="R114" s="21"/>
      <c r="S114" s="79"/>
      <c r="T114" s="20"/>
      <c r="U114" s="21"/>
      <c r="V114" s="21"/>
      <c r="W114" s="21"/>
      <c r="X114" s="21"/>
      <c r="Y114" s="21"/>
      <c r="Z114" s="21"/>
      <c r="AA114" s="21"/>
      <c r="AB114" s="21"/>
      <c r="AC114" s="21"/>
      <c r="AD114" s="21"/>
      <c r="AE114" s="21"/>
      <c r="AF114" s="21"/>
      <c r="AG114" s="21"/>
      <c r="AH114" s="21"/>
      <c r="AI114" s="21"/>
      <c r="AJ114" s="21"/>
      <c r="AK114" s="21"/>
      <c r="AL114" s="79"/>
      <c r="AM114" s="20"/>
      <c r="AN114" s="21"/>
      <c r="AO114" s="21"/>
      <c r="AP114" s="21"/>
      <c r="AQ114" s="21"/>
      <c r="AR114" s="21"/>
      <c r="AS114" s="21"/>
      <c r="AT114" s="21"/>
      <c r="AU114" s="21"/>
      <c r="AV114" s="21"/>
      <c r="AW114" s="21"/>
      <c r="AX114" s="21"/>
      <c r="AY114" s="21"/>
      <c r="AZ114" s="21"/>
      <c r="BA114" s="21"/>
      <c r="BB114" s="21"/>
      <c r="BC114" s="21"/>
      <c r="BD114" s="21"/>
      <c r="BE114" s="79"/>
      <c r="BF114" s="20"/>
      <c r="BG114" s="21"/>
      <c r="BH114" s="21"/>
      <c r="BI114" s="21"/>
      <c r="BJ114" s="21"/>
      <c r="BK114" s="21"/>
      <c r="BL114" s="21"/>
      <c r="BM114" s="21"/>
      <c r="BN114" s="21"/>
      <c r="BO114" s="21"/>
      <c r="BP114" s="21"/>
      <c r="BQ114" s="21"/>
      <c r="BR114" s="21"/>
      <c r="BS114" s="21"/>
      <c r="BT114" s="21"/>
      <c r="BU114" s="21"/>
      <c r="BV114" s="21"/>
      <c r="BW114" s="21"/>
      <c r="BX114" s="79"/>
    </row>
    <row r="115" spans="1:76" ht="12.75" customHeight="1">
      <c r="A115" s="20"/>
      <c r="B115" s="21"/>
      <c r="C115" s="21"/>
      <c r="D115" s="21"/>
      <c r="E115" s="21"/>
      <c r="F115" s="21"/>
      <c r="G115" s="21"/>
      <c r="H115" s="21"/>
      <c r="I115" s="21"/>
      <c r="J115" s="21"/>
      <c r="K115" s="21"/>
      <c r="L115" s="21"/>
      <c r="M115" s="21"/>
      <c r="N115" s="21"/>
      <c r="O115" s="21"/>
      <c r="P115" s="21"/>
      <c r="Q115" s="21"/>
      <c r="R115" s="21"/>
      <c r="S115" s="79"/>
      <c r="T115" s="20"/>
      <c r="U115" s="21"/>
      <c r="V115" s="21"/>
      <c r="W115" s="21"/>
      <c r="X115" s="21"/>
      <c r="Y115" s="21"/>
      <c r="Z115" s="21"/>
      <c r="AA115" s="21"/>
      <c r="AB115" s="21"/>
      <c r="AC115" s="21"/>
      <c r="AD115" s="21"/>
      <c r="AE115" s="21"/>
      <c r="AF115" s="21"/>
      <c r="AG115" s="21"/>
      <c r="AH115" s="21"/>
      <c r="AI115" s="21"/>
      <c r="AJ115" s="21"/>
      <c r="AK115" s="21"/>
      <c r="AL115" s="79"/>
      <c r="AM115" s="20"/>
      <c r="AN115" s="21"/>
      <c r="AO115" s="21"/>
      <c r="AP115" s="21"/>
      <c r="AQ115" s="21"/>
      <c r="AR115" s="21"/>
      <c r="AS115" s="21"/>
      <c r="AT115" s="21"/>
      <c r="AU115" s="21"/>
      <c r="AV115" s="21"/>
      <c r="AW115" s="21"/>
      <c r="AX115" s="21"/>
      <c r="AY115" s="21"/>
      <c r="AZ115" s="21"/>
      <c r="BA115" s="21"/>
      <c r="BB115" s="21"/>
      <c r="BC115" s="21"/>
      <c r="BD115" s="21"/>
      <c r="BE115" s="79"/>
      <c r="BF115" s="20"/>
      <c r="BG115" s="21"/>
      <c r="BH115" s="21"/>
      <c r="BI115" s="21"/>
      <c r="BJ115" s="21"/>
      <c r="BK115" s="21"/>
      <c r="BL115" s="21"/>
      <c r="BM115" s="21"/>
      <c r="BN115" s="21"/>
      <c r="BO115" s="21"/>
      <c r="BP115" s="21"/>
      <c r="BQ115" s="21"/>
      <c r="BR115" s="21"/>
      <c r="BS115" s="21"/>
      <c r="BT115" s="21"/>
      <c r="BU115" s="21"/>
      <c r="BV115" s="21"/>
      <c r="BW115" s="21"/>
      <c r="BX115" s="79"/>
    </row>
    <row r="116" spans="1:76" ht="12.75" customHeight="1">
      <c r="A116" s="20"/>
      <c r="B116" s="21"/>
      <c r="C116" s="21"/>
      <c r="D116" s="21"/>
      <c r="E116" s="21"/>
      <c r="F116" s="21"/>
      <c r="G116" s="21"/>
      <c r="H116" s="21"/>
      <c r="I116" s="21"/>
      <c r="J116" s="21"/>
      <c r="K116" s="21"/>
      <c r="L116" s="21"/>
      <c r="M116" s="21"/>
      <c r="N116" s="21"/>
      <c r="O116" s="21"/>
      <c r="P116" s="21"/>
      <c r="Q116" s="21"/>
      <c r="R116" s="21"/>
      <c r="S116" s="79"/>
      <c r="T116" s="20"/>
      <c r="U116" s="21"/>
      <c r="V116" s="21"/>
      <c r="W116" s="21"/>
      <c r="X116" s="21"/>
      <c r="Y116" s="21"/>
      <c r="Z116" s="21"/>
      <c r="AA116" s="21"/>
      <c r="AB116" s="21"/>
      <c r="AC116" s="21"/>
      <c r="AD116" s="21"/>
      <c r="AE116" s="21"/>
      <c r="AF116" s="21"/>
      <c r="AG116" s="21"/>
      <c r="AH116" s="21"/>
      <c r="AI116" s="21"/>
      <c r="AJ116" s="21"/>
      <c r="AK116" s="21"/>
      <c r="AL116" s="79"/>
      <c r="AM116" s="20"/>
      <c r="AN116" s="21"/>
      <c r="AO116" s="21"/>
      <c r="AP116" s="21"/>
      <c r="AQ116" s="21"/>
      <c r="AR116" s="21"/>
      <c r="AS116" s="21"/>
      <c r="AT116" s="21"/>
      <c r="AU116" s="21"/>
      <c r="AV116" s="21"/>
      <c r="AW116" s="21"/>
      <c r="AX116" s="21"/>
      <c r="AY116" s="21"/>
      <c r="AZ116" s="21"/>
      <c r="BA116" s="21"/>
      <c r="BB116" s="21"/>
      <c r="BC116" s="21"/>
      <c r="BD116" s="21"/>
      <c r="BE116" s="79"/>
      <c r="BF116" s="20"/>
      <c r="BG116" s="21"/>
      <c r="BH116" s="21"/>
      <c r="BI116" s="21"/>
      <c r="BJ116" s="21"/>
      <c r="BK116" s="21"/>
      <c r="BL116" s="21"/>
      <c r="BM116" s="21"/>
      <c r="BN116" s="21"/>
      <c r="BO116" s="21"/>
      <c r="BP116" s="21"/>
      <c r="BQ116" s="21"/>
      <c r="BR116" s="21"/>
      <c r="BS116" s="21"/>
      <c r="BT116" s="21"/>
      <c r="BU116" s="21"/>
      <c r="BV116" s="21"/>
      <c r="BW116" s="21"/>
      <c r="BX116" s="79"/>
    </row>
    <row r="117" spans="1:76" ht="12.75" customHeight="1">
      <c r="A117" s="20"/>
      <c r="B117" s="21"/>
      <c r="C117" s="21"/>
      <c r="D117" s="21"/>
      <c r="E117" s="21"/>
      <c r="F117" s="21"/>
      <c r="G117" s="21"/>
      <c r="H117" s="21"/>
      <c r="I117" s="21"/>
      <c r="J117" s="21"/>
      <c r="K117" s="21"/>
      <c r="L117" s="21"/>
      <c r="M117" s="21"/>
      <c r="N117" s="21"/>
      <c r="O117" s="21"/>
      <c r="P117" s="21"/>
      <c r="Q117" s="21"/>
      <c r="R117" s="21"/>
      <c r="S117" s="79"/>
      <c r="T117" s="20"/>
      <c r="U117" s="21"/>
      <c r="V117" s="21"/>
      <c r="W117" s="21"/>
      <c r="X117" s="21"/>
      <c r="Y117" s="21"/>
      <c r="Z117" s="21"/>
      <c r="AA117" s="21"/>
      <c r="AB117" s="21"/>
      <c r="AC117" s="21"/>
      <c r="AD117" s="21"/>
      <c r="AE117" s="21"/>
      <c r="AF117" s="21"/>
      <c r="AG117" s="21"/>
      <c r="AH117" s="21"/>
      <c r="AI117" s="21"/>
      <c r="AJ117" s="21"/>
      <c r="AK117" s="21"/>
      <c r="AL117" s="79"/>
      <c r="AM117" s="20"/>
      <c r="AN117" s="21"/>
      <c r="AO117" s="21"/>
      <c r="AP117" s="21"/>
      <c r="AQ117" s="21"/>
      <c r="AR117" s="21"/>
      <c r="AS117" s="21"/>
      <c r="AT117" s="21"/>
      <c r="AU117" s="21"/>
      <c r="AV117" s="21"/>
      <c r="AW117" s="21"/>
      <c r="AX117" s="21"/>
      <c r="AY117" s="21"/>
      <c r="AZ117" s="21"/>
      <c r="BA117" s="21"/>
      <c r="BB117" s="21"/>
      <c r="BC117" s="21"/>
      <c r="BD117" s="21"/>
      <c r="BE117" s="79"/>
      <c r="BF117" s="20"/>
      <c r="BG117" s="21"/>
      <c r="BH117" s="21"/>
      <c r="BI117" s="21"/>
      <c r="BJ117" s="21"/>
      <c r="BK117" s="21"/>
      <c r="BL117" s="21"/>
      <c r="BM117" s="21"/>
      <c r="BN117" s="21"/>
      <c r="BO117" s="21"/>
      <c r="BP117" s="21"/>
      <c r="BQ117" s="21"/>
      <c r="BR117" s="21"/>
      <c r="BS117" s="21"/>
      <c r="BT117" s="21"/>
      <c r="BU117" s="21"/>
      <c r="BV117" s="21"/>
      <c r="BW117" s="21"/>
      <c r="BX117" s="79"/>
    </row>
    <row r="118" spans="1:76" ht="12.75" customHeight="1">
      <c r="A118" s="20"/>
      <c r="B118" s="21"/>
      <c r="C118" s="21"/>
      <c r="D118" s="21"/>
      <c r="E118" s="21"/>
      <c r="F118" s="21"/>
      <c r="G118" s="21"/>
      <c r="H118" s="21"/>
      <c r="I118" s="21"/>
      <c r="J118" s="21"/>
      <c r="K118" s="21"/>
      <c r="L118" s="21"/>
      <c r="M118" s="21"/>
      <c r="N118" s="21"/>
      <c r="O118" s="21"/>
      <c r="P118" s="21"/>
      <c r="Q118" s="21"/>
      <c r="R118" s="21"/>
      <c r="S118" s="79"/>
      <c r="T118" s="20"/>
      <c r="U118" s="21"/>
      <c r="V118" s="21"/>
      <c r="W118" s="21"/>
      <c r="X118" s="21"/>
      <c r="Y118" s="21"/>
      <c r="Z118" s="21"/>
      <c r="AA118" s="21"/>
      <c r="AB118" s="21"/>
      <c r="AC118" s="21"/>
      <c r="AD118" s="21"/>
      <c r="AE118" s="21"/>
      <c r="AF118" s="21"/>
      <c r="AG118" s="21"/>
      <c r="AH118" s="21"/>
      <c r="AI118" s="21"/>
      <c r="AJ118" s="21"/>
      <c r="AK118" s="21"/>
      <c r="AL118" s="79"/>
      <c r="AM118" s="20"/>
      <c r="AN118" s="21"/>
      <c r="AO118" s="21"/>
      <c r="AP118" s="21"/>
      <c r="AQ118" s="21"/>
      <c r="AR118" s="21"/>
      <c r="AS118" s="21"/>
      <c r="AT118" s="21"/>
      <c r="AU118" s="21"/>
      <c r="AV118" s="21"/>
      <c r="AW118" s="21"/>
      <c r="AX118" s="21"/>
      <c r="AY118" s="21"/>
      <c r="AZ118" s="21"/>
      <c r="BA118" s="21"/>
      <c r="BB118" s="21"/>
      <c r="BC118" s="21"/>
      <c r="BD118" s="21"/>
      <c r="BE118" s="79"/>
      <c r="BF118" s="20"/>
      <c r="BG118" s="21"/>
      <c r="BH118" s="21"/>
      <c r="BI118" s="21"/>
      <c r="BJ118" s="21"/>
      <c r="BK118" s="21"/>
      <c r="BL118" s="21"/>
      <c r="BM118" s="21"/>
      <c r="BN118" s="21"/>
      <c r="BO118" s="21"/>
      <c r="BP118" s="21"/>
      <c r="BQ118" s="21"/>
      <c r="BR118" s="21"/>
      <c r="BS118" s="21"/>
      <c r="BT118" s="21"/>
      <c r="BU118" s="21"/>
      <c r="BV118" s="21"/>
      <c r="BW118" s="21"/>
      <c r="BX118" s="79"/>
    </row>
    <row r="119" spans="1:76" ht="12.75" customHeight="1">
      <c r="A119" s="20"/>
      <c r="B119" s="21"/>
      <c r="C119" s="21"/>
      <c r="D119" s="21"/>
      <c r="E119" s="21"/>
      <c r="F119" s="21"/>
      <c r="G119" s="21"/>
      <c r="H119" s="21"/>
      <c r="I119" s="21"/>
      <c r="J119" s="21"/>
      <c r="K119" s="21"/>
      <c r="L119" s="21"/>
      <c r="M119" s="21"/>
      <c r="N119" s="21"/>
      <c r="O119" s="21"/>
      <c r="P119" s="21"/>
      <c r="Q119" s="21"/>
      <c r="R119" s="21"/>
      <c r="S119" s="79"/>
      <c r="T119" s="20"/>
      <c r="U119" s="21"/>
      <c r="V119" s="21"/>
      <c r="W119" s="21"/>
      <c r="X119" s="21"/>
      <c r="Y119" s="21"/>
      <c r="Z119" s="21"/>
      <c r="AA119" s="21"/>
      <c r="AB119" s="21"/>
      <c r="AC119" s="21"/>
      <c r="AD119" s="21"/>
      <c r="AE119" s="21"/>
      <c r="AF119" s="21"/>
      <c r="AG119" s="21"/>
      <c r="AH119" s="21"/>
      <c r="AI119" s="21"/>
      <c r="AJ119" s="21"/>
      <c r="AK119" s="21"/>
      <c r="AL119" s="79"/>
      <c r="AM119" s="20"/>
      <c r="AN119" s="21"/>
      <c r="AO119" s="21"/>
      <c r="AP119" s="21"/>
      <c r="AQ119" s="21"/>
      <c r="AR119" s="21"/>
      <c r="AS119" s="21"/>
      <c r="AT119" s="21"/>
      <c r="AU119" s="21"/>
      <c r="AV119" s="21"/>
      <c r="AW119" s="21"/>
      <c r="AX119" s="21"/>
      <c r="AY119" s="21"/>
      <c r="AZ119" s="21"/>
      <c r="BA119" s="21"/>
      <c r="BB119" s="21"/>
      <c r="BC119" s="21"/>
      <c r="BD119" s="21"/>
      <c r="BE119" s="79"/>
      <c r="BF119" s="20"/>
      <c r="BG119" s="21"/>
      <c r="BH119" s="21"/>
      <c r="BI119" s="21"/>
      <c r="BJ119" s="21"/>
      <c r="BK119" s="21"/>
      <c r="BL119" s="21"/>
      <c r="BM119" s="21"/>
      <c r="BN119" s="21"/>
      <c r="BO119" s="21"/>
      <c r="BP119" s="21"/>
      <c r="BQ119" s="21"/>
      <c r="BR119" s="21"/>
      <c r="BS119" s="21"/>
      <c r="BT119" s="21"/>
      <c r="BU119" s="21"/>
      <c r="BV119" s="21"/>
      <c r="BW119" s="21"/>
      <c r="BX119" s="79"/>
    </row>
    <row r="120" spans="1:76" ht="12.75" customHeight="1">
      <c r="A120" s="20"/>
      <c r="B120" s="21"/>
      <c r="C120" s="21"/>
      <c r="D120" s="21"/>
      <c r="E120" s="21"/>
      <c r="F120" s="21"/>
      <c r="G120" s="21"/>
      <c r="H120" s="21"/>
      <c r="I120" s="21"/>
      <c r="J120" s="21"/>
      <c r="K120" s="21"/>
      <c r="L120" s="21"/>
      <c r="M120" s="21"/>
      <c r="N120" s="21"/>
      <c r="O120" s="21"/>
      <c r="P120" s="21"/>
      <c r="Q120" s="21"/>
      <c r="R120" s="21"/>
      <c r="S120" s="79"/>
      <c r="T120" s="20"/>
      <c r="U120" s="21"/>
      <c r="V120" s="21"/>
      <c r="W120" s="21"/>
      <c r="X120" s="21"/>
      <c r="Y120" s="21"/>
      <c r="Z120" s="21"/>
      <c r="AA120" s="21"/>
      <c r="AB120" s="21"/>
      <c r="AC120" s="21"/>
      <c r="AD120" s="21"/>
      <c r="AE120" s="21"/>
      <c r="AF120" s="21"/>
      <c r="AG120" s="21"/>
      <c r="AH120" s="21"/>
      <c r="AI120" s="21"/>
      <c r="AJ120" s="21"/>
      <c r="AK120" s="21"/>
      <c r="AL120" s="79"/>
      <c r="AM120" s="20"/>
      <c r="AN120" s="21"/>
      <c r="AO120" s="21"/>
      <c r="AP120" s="21"/>
      <c r="AQ120" s="21"/>
      <c r="AR120" s="21"/>
      <c r="AS120" s="21"/>
      <c r="AT120" s="21"/>
      <c r="AU120" s="21"/>
      <c r="AV120" s="21"/>
      <c r="AW120" s="21"/>
      <c r="AX120" s="21"/>
      <c r="AY120" s="21"/>
      <c r="AZ120" s="21"/>
      <c r="BA120" s="21"/>
      <c r="BB120" s="21"/>
      <c r="BC120" s="21"/>
      <c r="BD120" s="21"/>
      <c r="BE120" s="79"/>
      <c r="BF120" s="20"/>
      <c r="BG120" s="21"/>
      <c r="BH120" s="21"/>
      <c r="BI120" s="21"/>
      <c r="BJ120" s="21"/>
      <c r="BK120" s="21"/>
      <c r="BL120" s="21"/>
      <c r="BM120" s="21"/>
      <c r="BN120" s="21"/>
      <c r="BO120" s="21"/>
      <c r="BP120" s="21"/>
      <c r="BQ120" s="21"/>
      <c r="BR120" s="21"/>
      <c r="BS120" s="21"/>
      <c r="BT120" s="21"/>
      <c r="BU120" s="21"/>
      <c r="BV120" s="21"/>
      <c r="BW120" s="21"/>
      <c r="BX120" s="79"/>
    </row>
    <row r="121" spans="1:76" ht="12.75" customHeight="1">
      <c r="A121" s="20"/>
      <c r="B121" s="21"/>
      <c r="C121" s="21"/>
      <c r="D121" s="21"/>
      <c r="E121" s="21"/>
      <c r="F121" s="21"/>
      <c r="G121" s="21"/>
      <c r="H121" s="21"/>
      <c r="I121" s="21"/>
      <c r="J121" s="21"/>
      <c r="K121" s="21"/>
      <c r="L121" s="21"/>
      <c r="M121" s="21"/>
      <c r="N121" s="21"/>
      <c r="O121" s="21"/>
      <c r="P121" s="21"/>
      <c r="Q121" s="21"/>
      <c r="R121" s="21"/>
      <c r="S121" s="79"/>
      <c r="T121" s="20"/>
      <c r="U121" s="21"/>
      <c r="V121" s="21"/>
      <c r="W121" s="21"/>
      <c r="X121" s="21"/>
      <c r="Y121" s="21"/>
      <c r="Z121" s="21"/>
      <c r="AA121" s="21"/>
      <c r="AB121" s="21"/>
      <c r="AC121" s="21"/>
      <c r="AD121" s="21"/>
      <c r="AE121" s="21"/>
      <c r="AF121" s="21"/>
      <c r="AG121" s="21"/>
      <c r="AH121" s="21"/>
      <c r="AI121" s="21"/>
      <c r="AJ121" s="21"/>
      <c r="AK121" s="21"/>
      <c r="AL121" s="79"/>
      <c r="AM121" s="20"/>
      <c r="AN121" s="21"/>
      <c r="AO121" s="21"/>
      <c r="AP121" s="21"/>
      <c r="AQ121" s="21"/>
      <c r="AR121" s="21"/>
      <c r="AS121" s="21"/>
      <c r="AT121" s="21"/>
      <c r="AU121" s="21"/>
      <c r="AV121" s="21"/>
      <c r="AW121" s="21"/>
      <c r="AX121" s="21"/>
      <c r="AY121" s="21"/>
      <c r="AZ121" s="21"/>
      <c r="BA121" s="21"/>
      <c r="BB121" s="21"/>
      <c r="BC121" s="21"/>
      <c r="BD121" s="21"/>
      <c r="BE121" s="79"/>
      <c r="BF121" s="20"/>
      <c r="BG121" s="21"/>
      <c r="BH121" s="21"/>
      <c r="BI121" s="21"/>
      <c r="BJ121" s="21"/>
      <c r="BK121" s="21"/>
      <c r="BL121" s="21"/>
      <c r="BM121" s="21"/>
      <c r="BN121" s="21"/>
      <c r="BO121" s="21"/>
      <c r="BP121" s="21"/>
      <c r="BQ121" s="21"/>
      <c r="BR121" s="21"/>
      <c r="BS121" s="21"/>
      <c r="BT121" s="21"/>
      <c r="BU121" s="21"/>
      <c r="BV121" s="21"/>
      <c r="BW121" s="21"/>
      <c r="BX121" s="79"/>
    </row>
    <row r="122" spans="1:76" ht="12.75" customHeight="1">
      <c r="A122" s="20"/>
      <c r="B122" s="21"/>
      <c r="C122" s="21"/>
      <c r="D122" s="21"/>
      <c r="E122" s="21"/>
      <c r="F122" s="21"/>
      <c r="G122" s="21"/>
      <c r="H122" s="21"/>
      <c r="I122" s="21"/>
      <c r="J122" s="21"/>
      <c r="K122" s="21"/>
      <c r="L122" s="21"/>
      <c r="M122" s="21"/>
      <c r="N122" s="21"/>
      <c r="O122" s="21"/>
      <c r="P122" s="21"/>
      <c r="Q122" s="21"/>
      <c r="R122" s="21"/>
      <c r="S122" s="79"/>
      <c r="T122" s="20"/>
      <c r="U122" s="21"/>
      <c r="V122" s="21"/>
      <c r="W122" s="21"/>
      <c r="X122" s="21"/>
      <c r="Y122" s="21"/>
      <c r="Z122" s="21"/>
      <c r="AA122" s="21"/>
      <c r="AB122" s="21"/>
      <c r="AC122" s="21"/>
      <c r="AD122" s="21"/>
      <c r="AE122" s="21"/>
      <c r="AF122" s="21"/>
      <c r="AG122" s="21"/>
      <c r="AH122" s="21"/>
      <c r="AI122" s="21"/>
      <c r="AJ122" s="21"/>
      <c r="AK122" s="21"/>
      <c r="AL122" s="79"/>
      <c r="AM122" s="20"/>
      <c r="AN122" s="21"/>
      <c r="AO122" s="21"/>
      <c r="AP122" s="21"/>
      <c r="AQ122" s="21"/>
      <c r="AR122" s="21"/>
      <c r="AS122" s="21"/>
      <c r="AT122" s="21"/>
      <c r="AU122" s="21"/>
      <c r="AV122" s="21"/>
      <c r="AW122" s="21"/>
      <c r="AX122" s="21"/>
      <c r="AY122" s="21"/>
      <c r="AZ122" s="21"/>
      <c r="BA122" s="21"/>
      <c r="BB122" s="21"/>
      <c r="BC122" s="21"/>
      <c r="BD122" s="21"/>
      <c r="BE122" s="79"/>
      <c r="BF122" s="20"/>
      <c r="BG122" s="21"/>
      <c r="BH122" s="21"/>
      <c r="BI122" s="21"/>
      <c r="BJ122" s="21"/>
      <c r="BK122" s="21"/>
      <c r="BL122" s="21"/>
      <c r="BM122" s="21"/>
      <c r="BN122" s="21"/>
      <c r="BO122" s="21"/>
      <c r="BP122" s="21"/>
      <c r="BQ122" s="21"/>
      <c r="BR122" s="21"/>
      <c r="BS122" s="21"/>
      <c r="BT122" s="21"/>
      <c r="BU122" s="21"/>
      <c r="BV122" s="21"/>
      <c r="BW122" s="21"/>
      <c r="BX122" s="79"/>
    </row>
    <row r="123" spans="1:76" ht="12.75" customHeight="1">
      <c r="A123" s="20"/>
      <c r="B123" s="21"/>
      <c r="C123" s="21"/>
      <c r="D123" s="21"/>
      <c r="E123" s="21"/>
      <c r="F123" s="21"/>
      <c r="G123" s="21"/>
      <c r="H123" s="21"/>
      <c r="I123" s="21"/>
      <c r="J123" s="21"/>
      <c r="K123" s="21"/>
      <c r="L123" s="21"/>
      <c r="M123" s="21"/>
      <c r="N123" s="21"/>
      <c r="O123" s="21"/>
      <c r="P123" s="21"/>
      <c r="Q123" s="21"/>
      <c r="R123" s="21"/>
      <c r="S123" s="79"/>
      <c r="T123" s="20"/>
      <c r="U123" s="21"/>
      <c r="V123" s="21"/>
      <c r="W123" s="21"/>
      <c r="X123" s="21"/>
      <c r="Y123" s="21"/>
      <c r="Z123" s="21"/>
      <c r="AA123" s="21"/>
      <c r="AB123" s="21"/>
      <c r="AC123" s="21"/>
      <c r="AD123" s="21"/>
      <c r="AE123" s="21"/>
      <c r="AF123" s="21"/>
      <c r="AG123" s="21"/>
      <c r="AH123" s="21"/>
      <c r="AI123" s="21"/>
      <c r="AJ123" s="21"/>
      <c r="AK123" s="21"/>
      <c r="AL123" s="79"/>
      <c r="AM123" s="20"/>
      <c r="AN123" s="21"/>
      <c r="AO123" s="21"/>
      <c r="AP123" s="21"/>
      <c r="AQ123" s="21"/>
      <c r="AR123" s="21"/>
      <c r="AS123" s="21"/>
      <c r="AT123" s="21"/>
      <c r="AU123" s="21"/>
      <c r="AV123" s="21"/>
      <c r="AW123" s="21"/>
      <c r="AX123" s="21"/>
      <c r="AY123" s="21"/>
      <c r="AZ123" s="21"/>
      <c r="BA123" s="21"/>
      <c r="BB123" s="21"/>
      <c r="BC123" s="21"/>
      <c r="BD123" s="21"/>
      <c r="BE123" s="79"/>
      <c r="BF123" s="20"/>
      <c r="BG123" s="21"/>
      <c r="BH123" s="21"/>
      <c r="BI123" s="21"/>
      <c r="BJ123" s="21"/>
      <c r="BK123" s="21"/>
      <c r="BL123" s="21"/>
      <c r="BM123" s="21"/>
      <c r="BN123" s="21"/>
      <c r="BO123" s="21"/>
      <c r="BP123" s="21"/>
      <c r="BQ123" s="21"/>
      <c r="BR123" s="21"/>
      <c r="BS123" s="21"/>
      <c r="BT123" s="21"/>
      <c r="BU123" s="21"/>
      <c r="BV123" s="21"/>
      <c r="BW123" s="21"/>
      <c r="BX123" s="79"/>
    </row>
    <row r="124" spans="1:76" ht="12.75" customHeight="1">
      <c r="A124" s="20"/>
      <c r="B124" s="21"/>
      <c r="C124" s="21"/>
      <c r="D124" s="21"/>
      <c r="E124" s="21"/>
      <c r="F124" s="21"/>
      <c r="G124" s="21"/>
      <c r="H124" s="21"/>
      <c r="I124" s="21"/>
      <c r="J124" s="21"/>
      <c r="K124" s="21"/>
      <c r="L124" s="21"/>
      <c r="M124" s="21"/>
      <c r="N124" s="21"/>
      <c r="O124" s="21"/>
      <c r="P124" s="21"/>
      <c r="Q124" s="21"/>
      <c r="R124" s="21"/>
      <c r="S124" s="79"/>
      <c r="T124" s="20"/>
      <c r="U124" s="21"/>
      <c r="V124" s="21"/>
      <c r="W124" s="21"/>
      <c r="X124" s="21"/>
      <c r="Y124" s="21"/>
      <c r="Z124" s="21"/>
      <c r="AA124" s="21"/>
      <c r="AB124" s="21"/>
      <c r="AC124" s="21"/>
      <c r="AD124" s="21"/>
      <c r="AE124" s="21"/>
      <c r="AF124" s="21"/>
      <c r="AG124" s="21"/>
      <c r="AH124" s="21"/>
      <c r="AI124" s="21"/>
      <c r="AJ124" s="21"/>
      <c r="AK124" s="21"/>
      <c r="AL124" s="79"/>
      <c r="AM124" s="20"/>
      <c r="AN124" s="21"/>
      <c r="AO124" s="21"/>
      <c r="AP124" s="21"/>
      <c r="AQ124" s="21"/>
      <c r="AR124" s="21"/>
      <c r="AS124" s="21"/>
      <c r="AT124" s="21"/>
      <c r="AU124" s="21"/>
      <c r="AV124" s="21"/>
      <c r="AW124" s="21"/>
      <c r="AX124" s="21"/>
      <c r="AY124" s="21"/>
      <c r="AZ124" s="21"/>
      <c r="BA124" s="21"/>
      <c r="BB124" s="21"/>
      <c r="BC124" s="21"/>
      <c r="BD124" s="21"/>
      <c r="BE124" s="79"/>
      <c r="BF124" s="20"/>
      <c r="BG124" s="21"/>
      <c r="BH124" s="21"/>
      <c r="BI124" s="21"/>
      <c r="BJ124" s="21"/>
      <c r="BK124" s="21"/>
      <c r="BL124" s="21"/>
      <c r="BM124" s="21"/>
      <c r="BN124" s="21"/>
      <c r="BO124" s="21"/>
      <c r="BP124" s="21"/>
      <c r="BQ124" s="21"/>
      <c r="BR124" s="21"/>
      <c r="BS124" s="21"/>
      <c r="BT124" s="21"/>
      <c r="BU124" s="21"/>
      <c r="BV124" s="21"/>
      <c r="BW124" s="21"/>
      <c r="BX124" s="79"/>
    </row>
    <row r="125" spans="1:76" ht="12.75" customHeight="1">
      <c r="A125" s="20"/>
      <c r="B125" s="21"/>
      <c r="C125" s="21"/>
      <c r="D125" s="21"/>
      <c r="E125" s="21"/>
      <c r="F125" s="21"/>
      <c r="G125" s="21"/>
      <c r="H125" s="21"/>
      <c r="I125" s="21"/>
      <c r="J125" s="21"/>
      <c r="K125" s="21"/>
      <c r="L125" s="21"/>
      <c r="M125" s="21"/>
      <c r="N125" s="21"/>
      <c r="O125" s="21"/>
      <c r="P125" s="21"/>
      <c r="Q125" s="21"/>
      <c r="R125" s="21"/>
      <c r="S125" s="79"/>
      <c r="T125" s="20"/>
      <c r="U125" s="21"/>
      <c r="V125" s="21"/>
      <c r="W125" s="21"/>
      <c r="X125" s="21"/>
      <c r="Y125" s="21"/>
      <c r="Z125" s="21"/>
      <c r="AA125" s="21"/>
      <c r="AB125" s="21"/>
      <c r="AC125" s="21"/>
      <c r="AD125" s="21"/>
      <c r="AE125" s="21"/>
      <c r="AF125" s="21"/>
      <c r="AG125" s="21"/>
      <c r="AH125" s="21"/>
      <c r="AI125" s="21"/>
      <c r="AJ125" s="21"/>
      <c r="AK125" s="21"/>
      <c r="AL125" s="79"/>
      <c r="AM125" s="20"/>
      <c r="AN125" s="21"/>
      <c r="AO125" s="21"/>
      <c r="AP125" s="21"/>
      <c r="AQ125" s="21"/>
      <c r="AR125" s="21"/>
      <c r="AS125" s="21"/>
      <c r="AT125" s="21"/>
      <c r="AU125" s="21"/>
      <c r="AV125" s="21"/>
      <c r="AW125" s="21"/>
      <c r="AX125" s="21"/>
      <c r="AY125" s="21"/>
      <c r="AZ125" s="21"/>
      <c r="BA125" s="21"/>
      <c r="BB125" s="21"/>
      <c r="BC125" s="21"/>
      <c r="BD125" s="21"/>
      <c r="BE125" s="79"/>
      <c r="BF125" s="20"/>
      <c r="BG125" s="21"/>
      <c r="BH125" s="21"/>
      <c r="BI125" s="21"/>
      <c r="BJ125" s="21"/>
      <c r="BK125" s="21"/>
      <c r="BL125" s="21"/>
      <c r="BM125" s="21"/>
      <c r="BN125" s="21"/>
      <c r="BO125" s="21"/>
      <c r="BP125" s="21"/>
      <c r="BQ125" s="21"/>
      <c r="BR125" s="21"/>
      <c r="BS125" s="21"/>
      <c r="BT125" s="21"/>
      <c r="BU125" s="21"/>
      <c r="BV125" s="21"/>
      <c r="BW125" s="21"/>
      <c r="BX125" s="79"/>
    </row>
    <row r="126" spans="1:76" ht="12.75" customHeight="1">
      <c r="A126" s="20"/>
      <c r="B126" s="21"/>
      <c r="C126" s="21"/>
      <c r="D126" s="21"/>
      <c r="E126" s="21"/>
      <c r="F126" s="21"/>
      <c r="G126" s="21"/>
      <c r="H126" s="21"/>
      <c r="I126" s="21"/>
      <c r="J126" s="21"/>
      <c r="K126" s="21"/>
      <c r="L126" s="21"/>
      <c r="M126" s="21"/>
      <c r="N126" s="21"/>
      <c r="O126" s="21"/>
      <c r="P126" s="21"/>
      <c r="Q126" s="21"/>
      <c r="R126" s="21"/>
      <c r="S126" s="79"/>
      <c r="T126" s="20"/>
      <c r="U126" s="21"/>
      <c r="V126" s="21"/>
      <c r="W126" s="21"/>
      <c r="X126" s="21"/>
      <c r="Y126" s="21"/>
      <c r="Z126" s="21"/>
      <c r="AA126" s="21"/>
      <c r="AB126" s="21"/>
      <c r="AC126" s="21"/>
      <c r="AD126" s="21"/>
      <c r="AE126" s="21"/>
      <c r="AF126" s="21"/>
      <c r="AG126" s="21"/>
      <c r="AH126" s="21"/>
      <c r="AI126" s="21"/>
      <c r="AJ126" s="21"/>
      <c r="AK126" s="21"/>
      <c r="AL126" s="79"/>
      <c r="AM126" s="20"/>
      <c r="AN126" s="21"/>
      <c r="AO126" s="21"/>
      <c r="AP126" s="21"/>
      <c r="AQ126" s="21"/>
      <c r="AR126" s="21"/>
      <c r="AS126" s="21"/>
      <c r="AT126" s="21"/>
      <c r="AU126" s="21"/>
      <c r="AV126" s="21"/>
      <c r="AW126" s="21"/>
      <c r="AX126" s="21"/>
      <c r="AY126" s="21"/>
      <c r="AZ126" s="21"/>
      <c r="BA126" s="21"/>
      <c r="BB126" s="21"/>
      <c r="BC126" s="21"/>
      <c r="BD126" s="21"/>
      <c r="BE126" s="79"/>
      <c r="BF126" s="20"/>
      <c r="BG126" s="21"/>
      <c r="BH126" s="21"/>
      <c r="BI126" s="21"/>
      <c r="BJ126" s="21"/>
      <c r="BK126" s="21"/>
      <c r="BL126" s="21"/>
      <c r="BM126" s="21"/>
      <c r="BN126" s="21"/>
      <c r="BO126" s="21"/>
      <c r="BP126" s="21"/>
      <c r="BQ126" s="21"/>
      <c r="BR126" s="21"/>
      <c r="BS126" s="21"/>
      <c r="BT126" s="21"/>
      <c r="BU126" s="21"/>
      <c r="BV126" s="21"/>
      <c r="BW126" s="21"/>
      <c r="BX126" s="79"/>
    </row>
    <row r="127" spans="1:76" ht="12.75" customHeight="1">
      <c r="A127" s="20"/>
      <c r="B127" s="21"/>
      <c r="C127" s="21"/>
      <c r="D127" s="21"/>
      <c r="E127" s="21"/>
      <c r="F127" s="21"/>
      <c r="G127" s="21"/>
      <c r="H127" s="21"/>
      <c r="I127" s="21"/>
      <c r="J127" s="21"/>
      <c r="K127" s="21"/>
      <c r="L127" s="21"/>
      <c r="M127" s="21"/>
      <c r="N127" s="21"/>
      <c r="O127" s="21"/>
      <c r="P127" s="21"/>
      <c r="Q127" s="21"/>
      <c r="R127" s="21"/>
      <c r="S127" s="79"/>
      <c r="T127" s="20"/>
      <c r="U127" s="21"/>
      <c r="V127" s="21"/>
      <c r="W127" s="21"/>
      <c r="X127" s="21"/>
      <c r="Y127" s="21"/>
      <c r="Z127" s="21"/>
      <c r="AA127" s="21"/>
      <c r="AB127" s="21"/>
      <c r="AC127" s="21"/>
      <c r="AD127" s="21"/>
      <c r="AE127" s="21"/>
      <c r="AF127" s="21"/>
      <c r="AG127" s="21"/>
      <c r="AH127" s="21"/>
      <c r="AI127" s="21"/>
      <c r="AJ127" s="21"/>
      <c r="AK127" s="21"/>
      <c r="AL127" s="79"/>
      <c r="AM127" s="20"/>
      <c r="AN127" s="21"/>
      <c r="AO127" s="21"/>
      <c r="AP127" s="21"/>
      <c r="AQ127" s="21"/>
      <c r="AR127" s="21"/>
      <c r="AS127" s="21"/>
      <c r="AT127" s="21"/>
      <c r="AU127" s="21"/>
      <c r="AV127" s="21"/>
      <c r="AW127" s="21"/>
      <c r="AX127" s="21"/>
      <c r="AY127" s="21"/>
      <c r="AZ127" s="21"/>
      <c r="BA127" s="21"/>
      <c r="BB127" s="21"/>
      <c r="BC127" s="21"/>
      <c r="BD127" s="21"/>
      <c r="BE127" s="79"/>
      <c r="BF127" s="20"/>
      <c r="BG127" s="21"/>
      <c r="BH127" s="21"/>
      <c r="BI127" s="21"/>
      <c r="BJ127" s="21"/>
      <c r="BK127" s="21"/>
      <c r="BL127" s="21"/>
      <c r="BM127" s="21"/>
      <c r="BN127" s="21"/>
      <c r="BO127" s="21"/>
      <c r="BP127" s="21"/>
      <c r="BQ127" s="21"/>
      <c r="BR127" s="21"/>
      <c r="BS127" s="21"/>
      <c r="BT127" s="21"/>
      <c r="BU127" s="21"/>
      <c r="BV127" s="21"/>
      <c r="BW127" s="21"/>
      <c r="BX127" s="79"/>
    </row>
    <row r="128" spans="1:76" ht="12.75" customHeight="1">
      <c r="A128" s="20"/>
      <c r="B128" s="21"/>
      <c r="C128" s="21"/>
      <c r="D128" s="21"/>
      <c r="E128" s="21"/>
      <c r="F128" s="21"/>
      <c r="G128" s="21"/>
      <c r="H128" s="21"/>
      <c r="I128" s="21"/>
      <c r="J128" s="21"/>
      <c r="K128" s="21"/>
      <c r="L128" s="21"/>
      <c r="M128" s="21"/>
      <c r="N128" s="21"/>
      <c r="O128" s="21"/>
      <c r="P128" s="21"/>
      <c r="Q128" s="21"/>
      <c r="R128" s="21"/>
      <c r="S128" s="79"/>
      <c r="T128" s="20"/>
      <c r="U128" s="21"/>
      <c r="V128" s="21"/>
      <c r="W128" s="21"/>
      <c r="X128" s="21"/>
      <c r="Y128" s="21"/>
      <c r="Z128" s="21"/>
      <c r="AA128" s="21"/>
      <c r="AB128" s="21"/>
      <c r="AC128" s="21"/>
      <c r="AD128" s="21"/>
      <c r="AE128" s="21"/>
      <c r="AF128" s="21"/>
      <c r="AG128" s="21"/>
      <c r="AH128" s="21"/>
      <c r="AI128" s="21"/>
      <c r="AJ128" s="21"/>
      <c r="AK128" s="21"/>
      <c r="AL128" s="79"/>
      <c r="AM128" s="20"/>
      <c r="AN128" s="21"/>
      <c r="AO128" s="21"/>
      <c r="AP128" s="21"/>
      <c r="AQ128" s="21"/>
      <c r="AR128" s="21"/>
      <c r="AS128" s="21"/>
      <c r="AT128" s="21"/>
      <c r="AU128" s="21"/>
      <c r="AV128" s="21"/>
      <c r="AW128" s="21"/>
      <c r="AX128" s="21"/>
      <c r="AY128" s="21"/>
      <c r="AZ128" s="21"/>
      <c r="BA128" s="21"/>
      <c r="BB128" s="21"/>
      <c r="BC128" s="21"/>
      <c r="BD128" s="21"/>
      <c r="BE128" s="79"/>
      <c r="BF128" s="20"/>
      <c r="BG128" s="21"/>
      <c r="BH128" s="21"/>
      <c r="BI128" s="21"/>
      <c r="BJ128" s="21"/>
      <c r="BK128" s="21"/>
      <c r="BL128" s="21"/>
      <c r="BM128" s="21"/>
      <c r="BN128" s="21"/>
      <c r="BO128" s="21"/>
      <c r="BP128" s="21"/>
      <c r="BQ128" s="21"/>
      <c r="BR128" s="21"/>
      <c r="BS128" s="21"/>
      <c r="BT128" s="21"/>
      <c r="BU128" s="21"/>
      <c r="BV128" s="21"/>
      <c r="BW128" s="21"/>
      <c r="BX128" s="79"/>
    </row>
    <row r="129" spans="1:76" ht="12.75" customHeight="1">
      <c r="A129" s="20"/>
      <c r="B129" s="21"/>
      <c r="C129" s="21"/>
      <c r="D129" s="21"/>
      <c r="E129" s="21"/>
      <c r="F129" s="21"/>
      <c r="G129" s="21"/>
      <c r="H129" s="21"/>
      <c r="I129" s="21"/>
      <c r="J129" s="21"/>
      <c r="K129" s="21"/>
      <c r="L129" s="21"/>
      <c r="M129" s="21"/>
      <c r="N129" s="21"/>
      <c r="O129" s="21"/>
      <c r="P129" s="21"/>
      <c r="Q129" s="21"/>
      <c r="R129" s="21"/>
      <c r="S129" s="79"/>
      <c r="T129" s="20"/>
      <c r="U129" s="21"/>
      <c r="V129" s="21"/>
      <c r="W129" s="21"/>
      <c r="X129" s="21"/>
      <c r="Y129" s="21"/>
      <c r="Z129" s="21"/>
      <c r="AA129" s="21"/>
      <c r="AB129" s="21"/>
      <c r="AC129" s="21"/>
      <c r="AD129" s="21"/>
      <c r="AE129" s="21"/>
      <c r="AF129" s="21"/>
      <c r="AG129" s="21"/>
      <c r="AH129" s="21"/>
      <c r="AI129" s="21"/>
      <c r="AJ129" s="21"/>
      <c r="AK129" s="21"/>
      <c r="AL129" s="79"/>
      <c r="AM129" s="20"/>
      <c r="AN129" s="21"/>
      <c r="AO129" s="21"/>
      <c r="AP129" s="21"/>
      <c r="AQ129" s="21"/>
      <c r="AR129" s="21"/>
      <c r="AS129" s="21"/>
      <c r="AT129" s="21"/>
      <c r="AU129" s="21"/>
      <c r="AV129" s="21"/>
      <c r="AW129" s="21"/>
      <c r="AX129" s="21"/>
      <c r="AY129" s="21"/>
      <c r="AZ129" s="21"/>
      <c r="BA129" s="21"/>
      <c r="BB129" s="21"/>
      <c r="BC129" s="21"/>
      <c r="BD129" s="21"/>
      <c r="BE129" s="79"/>
      <c r="BF129" s="20"/>
      <c r="BG129" s="21"/>
      <c r="BH129" s="21"/>
      <c r="BI129" s="21"/>
      <c r="BJ129" s="21"/>
      <c r="BK129" s="21"/>
      <c r="BL129" s="21"/>
      <c r="BM129" s="21"/>
      <c r="BN129" s="21"/>
      <c r="BO129" s="21"/>
      <c r="BP129" s="21"/>
      <c r="BQ129" s="21"/>
      <c r="BR129" s="21"/>
      <c r="BS129" s="21"/>
      <c r="BT129" s="21"/>
      <c r="BU129" s="21"/>
      <c r="BV129" s="21"/>
      <c r="BW129" s="21"/>
      <c r="BX129" s="79"/>
    </row>
    <row r="130" spans="1:76" ht="12.75" customHeight="1">
      <c r="A130" s="20"/>
      <c r="B130" s="21"/>
      <c r="C130" s="21"/>
      <c r="D130" s="21"/>
      <c r="E130" s="21"/>
      <c r="F130" s="21"/>
      <c r="G130" s="21"/>
      <c r="H130" s="21"/>
      <c r="I130" s="21"/>
      <c r="J130" s="21"/>
      <c r="K130" s="21"/>
      <c r="L130" s="21"/>
      <c r="M130" s="21"/>
      <c r="N130" s="21"/>
      <c r="O130" s="21"/>
      <c r="P130" s="21"/>
      <c r="Q130" s="21"/>
      <c r="R130" s="21"/>
      <c r="S130" s="79"/>
      <c r="T130" s="20"/>
      <c r="U130" s="21"/>
      <c r="V130" s="21"/>
      <c r="W130" s="21"/>
      <c r="X130" s="21"/>
      <c r="Y130" s="21"/>
      <c r="Z130" s="21"/>
      <c r="AA130" s="21"/>
      <c r="AB130" s="21"/>
      <c r="AC130" s="21"/>
      <c r="AD130" s="21"/>
      <c r="AE130" s="21"/>
      <c r="AF130" s="21"/>
      <c r="AG130" s="21"/>
      <c r="AH130" s="21"/>
      <c r="AI130" s="21"/>
      <c r="AJ130" s="21"/>
      <c r="AK130" s="21"/>
      <c r="AL130" s="79"/>
      <c r="AM130" s="20"/>
      <c r="AN130" s="21"/>
      <c r="AO130" s="21"/>
      <c r="AP130" s="21"/>
      <c r="AQ130" s="21"/>
      <c r="AR130" s="21"/>
      <c r="AS130" s="21"/>
      <c r="AT130" s="21"/>
      <c r="AU130" s="21"/>
      <c r="AV130" s="21"/>
      <c r="AW130" s="21"/>
      <c r="AX130" s="21"/>
      <c r="AY130" s="21"/>
      <c r="AZ130" s="21"/>
      <c r="BA130" s="21"/>
      <c r="BB130" s="21"/>
      <c r="BC130" s="21"/>
      <c r="BD130" s="21"/>
      <c r="BE130" s="79"/>
      <c r="BF130" s="20"/>
      <c r="BG130" s="21"/>
      <c r="BH130" s="21"/>
      <c r="BI130" s="21"/>
      <c r="BJ130" s="21"/>
      <c r="BK130" s="21"/>
      <c r="BL130" s="21"/>
      <c r="BM130" s="21"/>
      <c r="BN130" s="21"/>
      <c r="BO130" s="21"/>
      <c r="BP130" s="21"/>
      <c r="BQ130" s="21"/>
      <c r="BR130" s="21"/>
      <c r="BS130" s="21"/>
      <c r="BT130" s="21"/>
      <c r="BU130" s="21"/>
      <c r="BV130" s="21"/>
      <c r="BW130" s="21"/>
      <c r="BX130" s="79"/>
    </row>
    <row r="131" spans="1:76" ht="12.75" customHeight="1">
      <c r="A131" s="20"/>
      <c r="B131" s="21"/>
      <c r="C131" s="21"/>
      <c r="D131" s="21"/>
      <c r="E131" s="21"/>
      <c r="F131" s="21"/>
      <c r="G131" s="21"/>
      <c r="H131" s="21"/>
      <c r="I131" s="21"/>
      <c r="J131" s="21"/>
      <c r="K131" s="21"/>
      <c r="L131" s="21"/>
      <c r="M131" s="21"/>
      <c r="N131" s="21"/>
      <c r="O131" s="21"/>
      <c r="P131" s="21"/>
      <c r="Q131" s="21"/>
      <c r="R131" s="21"/>
      <c r="S131" s="79"/>
      <c r="T131" s="20"/>
      <c r="U131" s="21"/>
      <c r="V131" s="21"/>
      <c r="W131" s="21"/>
      <c r="X131" s="21"/>
      <c r="Y131" s="21"/>
      <c r="Z131" s="21"/>
      <c r="AA131" s="21"/>
      <c r="AB131" s="21"/>
      <c r="AC131" s="21"/>
      <c r="AD131" s="21"/>
      <c r="AE131" s="21"/>
      <c r="AF131" s="21"/>
      <c r="AG131" s="21"/>
      <c r="AH131" s="21"/>
      <c r="AI131" s="21"/>
      <c r="AJ131" s="21"/>
      <c r="AK131" s="21"/>
      <c r="AL131" s="79"/>
      <c r="AM131" s="20"/>
      <c r="AN131" s="21"/>
      <c r="AO131" s="21"/>
      <c r="AP131" s="21"/>
      <c r="AQ131" s="21"/>
      <c r="AR131" s="21"/>
      <c r="AS131" s="21"/>
      <c r="AT131" s="21"/>
      <c r="AU131" s="21"/>
      <c r="AV131" s="21"/>
      <c r="AW131" s="21"/>
      <c r="AX131" s="21"/>
      <c r="AY131" s="21"/>
      <c r="AZ131" s="21"/>
      <c r="BA131" s="21"/>
      <c r="BB131" s="21"/>
      <c r="BC131" s="21"/>
      <c r="BD131" s="21"/>
      <c r="BE131" s="79"/>
      <c r="BF131" s="20"/>
      <c r="BG131" s="21"/>
      <c r="BH131" s="21"/>
      <c r="BI131" s="21"/>
      <c r="BJ131" s="21"/>
      <c r="BK131" s="21"/>
      <c r="BL131" s="21"/>
      <c r="BM131" s="21"/>
      <c r="BN131" s="21"/>
      <c r="BO131" s="21"/>
      <c r="BP131" s="21"/>
      <c r="BQ131" s="21"/>
      <c r="BR131" s="21"/>
      <c r="BS131" s="21"/>
      <c r="BT131" s="21"/>
      <c r="BU131" s="21"/>
      <c r="BV131" s="21"/>
      <c r="BW131" s="21"/>
      <c r="BX131" s="79"/>
    </row>
    <row r="132" spans="1:76" ht="12.75" customHeight="1">
      <c r="A132" s="20"/>
      <c r="B132" s="21"/>
      <c r="C132" s="21"/>
      <c r="D132" s="21"/>
      <c r="E132" s="21"/>
      <c r="F132" s="21"/>
      <c r="G132" s="21"/>
      <c r="H132" s="21"/>
      <c r="I132" s="21"/>
      <c r="J132" s="21"/>
      <c r="K132" s="21"/>
      <c r="L132" s="21"/>
      <c r="M132" s="21"/>
      <c r="N132" s="21"/>
      <c r="O132" s="21"/>
      <c r="P132" s="21"/>
      <c r="Q132" s="21"/>
      <c r="R132" s="21"/>
      <c r="S132" s="79"/>
      <c r="T132" s="20"/>
      <c r="U132" s="21"/>
      <c r="V132" s="21"/>
      <c r="W132" s="21"/>
      <c r="X132" s="21"/>
      <c r="Y132" s="21"/>
      <c r="Z132" s="21"/>
      <c r="AA132" s="21"/>
      <c r="AB132" s="21"/>
      <c r="AC132" s="21"/>
      <c r="AD132" s="21"/>
      <c r="AE132" s="21"/>
      <c r="AF132" s="21"/>
      <c r="AG132" s="21"/>
      <c r="AH132" s="21"/>
      <c r="AI132" s="21"/>
      <c r="AJ132" s="21"/>
      <c r="AK132" s="21"/>
      <c r="AL132" s="79"/>
      <c r="AM132" s="20"/>
      <c r="AN132" s="21"/>
      <c r="AO132" s="21"/>
      <c r="AP132" s="21"/>
      <c r="AQ132" s="21"/>
      <c r="AR132" s="21"/>
      <c r="AS132" s="21"/>
      <c r="AT132" s="21"/>
      <c r="AU132" s="21"/>
      <c r="AV132" s="21"/>
      <c r="AW132" s="21"/>
      <c r="AX132" s="21"/>
      <c r="AY132" s="21"/>
      <c r="AZ132" s="21"/>
      <c r="BA132" s="21"/>
      <c r="BB132" s="21"/>
      <c r="BC132" s="21"/>
      <c r="BD132" s="21"/>
      <c r="BE132" s="79"/>
      <c r="BF132" s="20"/>
      <c r="BG132" s="21"/>
      <c r="BH132" s="21"/>
      <c r="BI132" s="21"/>
      <c r="BJ132" s="21"/>
      <c r="BK132" s="21"/>
      <c r="BL132" s="21"/>
      <c r="BM132" s="21"/>
      <c r="BN132" s="21"/>
      <c r="BO132" s="21"/>
      <c r="BP132" s="21"/>
      <c r="BQ132" s="21"/>
      <c r="BR132" s="21"/>
      <c r="BS132" s="21"/>
      <c r="BT132" s="21"/>
      <c r="BU132" s="21"/>
      <c r="BV132" s="21"/>
      <c r="BW132" s="21"/>
      <c r="BX132" s="79"/>
    </row>
    <row r="133" spans="1:76" ht="12.75" customHeight="1">
      <c r="A133" s="20"/>
      <c r="B133" s="21"/>
      <c r="C133" s="21"/>
      <c r="D133" s="21"/>
      <c r="E133" s="21"/>
      <c r="F133" s="21"/>
      <c r="G133" s="21"/>
      <c r="H133" s="21"/>
      <c r="I133" s="21"/>
      <c r="J133" s="21"/>
      <c r="K133" s="21"/>
      <c r="L133" s="21"/>
      <c r="M133" s="21"/>
      <c r="N133" s="21"/>
      <c r="O133" s="21"/>
      <c r="P133" s="21"/>
      <c r="Q133" s="21"/>
      <c r="R133" s="21"/>
      <c r="S133" s="79"/>
      <c r="T133" s="20"/>
      <c r="U133" s="21"/>
      <c r="V133" s="21"/>
      <c r="W133" s="21"/>
      <c r="X133" s="21"/>
      <c r="Y133" s="21"/>
      <c r="Z133" s="21"/>
      <c r="AA133" s="21"/>
      <c r="AB133" s="21"/>
      <c r="AC133" s="21"/>
      <c r="AD133" s="21"/>
      <c r="AE133" s="21"/>
      <c r="AF133" s="21"/>
      <c r="AG133" s="21"/>
      <c r="AH133" s="21"/>
      <c r="AI133" s="21"/>
      <c r="AJ133" s="21"/>
      <c r="AK133" s="21"/>
      <c r="AL133" s="79"/>
      <c r="AM133" s="20"/>
      <c r="AN133" s="21"/>
      <c r="AO133" s="21"/>
      <c r="AP133" s="21"/>
      <c r="AQ133" s="21"/>
      <c r="AR133" s="21"/>
      <c r="AS133" s="21"/>
      <c r="AT133" s="21"/>
      <c r="AU133" s="21"/>
      <c r="AV133" s="21"/>
      <c r="AW133" s="21"/>
      <c r="AX133" s="21"/>
      <c r="AY133" s="21"/>
      <c r="AZ133" s="21"/>
      <c r="BA133" s="21"/>
      <c r="BB133" s="21"/>
      <c r="BC133" s="21"/>
      <c r="BD133" s="21"/>
      <c r="BE133" s="79"/>
      <c r="BF133" s="20"/>
      <c r="BG133" s="21"/>
      <c r="BH133" s="21"/>
      <c r="BI133" s="21"/>
      <c r="BJ133" s="21"/>
      <c r="BK133" s="21"/>
      <c r="BL133" s="21"/>
      <c r="BM133" s="21"/>
      <c r="BN133" s="21"/>
      <c r="BO133" s="21"/>
      <c r="BP133" s="21"/>
      <c r="BQ133" s="21"/>
      <c r="BR133" s="21"/>
      <c r="BS133" s="21"/>
      <c r="BT133" s="21"/>
      <c r="BU133" s="21"/>
      <c r="BV133" s="21"/>
      <c r="BW133" s="21"/>
      <c r="BX133" s="79"/>
    </row>
    <row r="134" spans="1:76" ht="12.75" customHeight="1">
      <c r="A134" s="20"/>
      <c r="B134" s="21"/>
      <c r="C134" s="21"/>
      <c r="D134" s="21"/>
      <c r="E134" s="21"/>
      <c r="F134" s="21"/>
      <c r="G134" s="21"/>
      <c r="H134" s="21"/>
      <c r="I134" s="21"/>
      <c r="J134" s="21"/>
      <c r="K134" s="21"/>
      <c r="L134" s="21"/>
      <c r="M134" s="21"/>
      <c r="N134" s="21"/>
      <c r="O134" s="21"/>
      <c r="P134" s="21"/>
      <c r="Q134" s="21"/>
      <c r="R134" s="21"/>
      <c r="S134" s="79"/>
      <c r="T134" s="20"/>
      <c r="U134" s="21"/>
      <c r="V134" s="21"/>
      <c r="W134" s="21"/>
      <c r="X134" s="21"/>
      <c r="Y134" s="21"/>
      <c r="Z134" s="21"/>
      <c r="AA134" s="21"/>
      <c r="AB134" s="21"/>
      <c r="AC134" s="21"/>
      <c r="AD134" s="21"/>
      <c r="AE134" s="21"/>
      <c r="AF134" s="21"/>
      <c r="AG134" s="21"/>
      <c r="AH134" s="21"/>
      <c r="AI134" s="21"/>
      <c r="AJ134" s="21"/>
      <c r="AK134" s="21"/>
      <c r="AL134" s="79"/>
      <c r="AM134" s="20"/>
      <c r="AN134" s="21"/>
      <c r="AO134" s="21"/>
      <c r="AP134" s="21"/>
      <c r="AQ134" s="21"/>
      <c r="AR134" s="21"/>
      <c r="AS134" s="21"/>
      <c r="AT134" s="21"/>
      <c r="AU134" s="21"/>
      <c r="AV134" s="21"/>
      <c r="AW134" s="21"/>
      <c r="AX134" s="21"/>
      <c r="AY134" s="21"/>
      <c r="AZ134" s="21"/>
      <c r="BA134" s="21"/>
      <c r="BB134" s="21"/>
      <c r="BC134" s="21"/>
      <c r="BD134" s="21"/>
      <c r="BE134" s="79"/>
      <c r="BF134" s="20"/>
      <c r="BG134" s="21"/>
      <c r="BH134" s="21"/>
      <c r="BI134" s="21"/>
      <c r="BJ134" s="21"/>
      <c r="BK134" s="21"/>
      <c r="BL134" s="21"/>
      <c r="BM134" s="21"/>
      <c r="BN134" s="21"/>
      <c r="BO134" s="21"/>
      <c r="BP134" s="21"/>
      <c r="BQ134" s="21"/>
      <c r="BR134" s="21"/>
      <c r="BS134" s="21"/>
      <c r="BT134" s="21"/>
      <c r="BU134" s="21"/>
      <c r="BV134" s="21"/>
      <c r="BW134" s="21"/>
      <c r="BX134" s="79"/>
    </row>
    <row r="135" spans="1:76" ht="12.75" customHeight="1">
      <c r="A135" s="20"/>
      <c r="B135" s="21"/>
      <c r="C135" s="21"/>
      <c r="D135" s="21"/>
      <c r="E135" s="21"/>
      <c r="F135" s="21"/>
      <c r="G135" s="21"/>
      <c r="H135" s="21"/>
      <c r="I135" s="21"/>
      <c r="J135" s="21"/>
      <c r="K135" s="21"/>
      <c r="L135" s="21"/>
      <c r="M135" s="21"/>
      <c r="N135" s="21"/>
      <c r="O135" s="21"/>
      <c r="P135" s="21"/>
      <c r="Q135" s="21"/>
      <c r="R135" s="21"/>
      <c r="S135" s="79"/>
      <c r="T135" s="20"/>
      <c r="U135" s="21"/>
      <c r="V135" s="21"/>
      <c r="W135" s="21"/>
      <c r="X135" s="21"/>
      <c r="Y135" s="21"/>
      <c r="Z135" s="21"/>
      <c r="AA135" s="21"/>
      <c r="AB135" s="21"/>
      <c r="AC135" s="21"/>
      <c r="AD135" s="21"/>
      <c r="AE135" s="21"/>
      <c r="AF135" s="21"/>
      <c r="AG135" s="21"/>
      <c r="AH135" s="21"/>
      <c r="AI135" s="21"/>
      <c r="AJ135" s="21"/>
      <c r="AK135" s="21"/>
      <c r="AL135" s="79"/>
      <c r="AM135" s="20"/>
      <c r="AN135" s="21"/>
      <c r="AO135" s="21"/>
      <c r="AP135" s="21"/>
      <c r="AQ135" s="21"/>
      <c r="AR135" s="21"/>
      <c r="AS135" s="21"/>
      <c r="AT135" s="21"/>
      <c r="AU135" s="21"/>
      <c r="AV135" s="21"/>
      <c r="AW135" s="21"/>
      <c r="AX135" s="21"/>
      <c r="AY135" s="21"/>
      <c r="AZ135" s="21"/>
      <c r="BA135" s="21"/>
      <c r="BB135" s="21"/>
      <c r="BC135" s="21"/>
      <c r="BD135" s="21"/>
      <c r="BE135" s="79"/>
      <c r="BF135" s="20"/>
      <c r="BG135" s="21"/>
      <c r="BH135" s="21"/>
      <c r="BI135" s="21"/>
      <c r="BJ135" s="21"/>
      <c r="BK135" s="21"/>
      <c r="BL135" s="21"/>
      <c r="BM135" s="21"/>
      <c r="BN135" s="21"/>
      <c r="BO135" s="21"/>
      <c r="BP135" s="21"/>
      <c r="BQ135" s="21"/>
      <c r="BR135" s="21"/>
      <c r="BS135" s="21"/>
      <c r="BT135" s="21"/>
      <c r="BU135" s="21"/>
      <c r="BV135" s="21"/>
      <c r="BW135" s="21"/>
      <c r="BX135" s="79"/>
    </row>
    <row r="136" spans="1:76" ht="12.75" customHeight="1">
      <c r="A136" s="20"/>
      <c r="B136" s="21"/>
      <c r="C136" s="21"/>
      <c r="D136" s="21"/>
      <c r="E136" s="21"/>
      <c r="F136" s="21"/>
      <c r="G136" s="21"/>
      <c r="H136" s="21"/>
      <c r="I136" s="21"/>
      <c r="J136" s="21"/>
      <c r="K136" s="21"/>
      <c r="L136" s="21"/>
      <c r="M136" s="21"/>
      <c r="N136" s="21"/>
      <c r="O136" s="21"/>
      <c r="P136" s="21"/>
      <c r="Q136" s="21"/>
      <c r="R136" s="21"/>
      <c r="S136" s="79"/>
      <c r="T136" s="20"/>
      <c r="U136" s="21"/>
      <c r="V136" s="21"/>
      <c r="W136" s="21"/>
      <c r="X136" s="21"/>
      <c r="Y136" s="21"/>
      <c r="Z136" s="21"/>
      <c r="AA136" s="21"/>
      <c r="AB136" s="21"/>
      <c r="AC136" s="21"/>
      <c r="AD136" s="21"/>
      <c r="AE136" s="21"/>
      <c r="AF136" s="21"/>
      <c r="AG136" s="21"/>
      <c r="AH136" s="21"/>
      <c r="AI136" s="21"/>
      <c r="AJ136" s="21"/>
      <c r="AK136" s="21"/>
      <c r="AL136" s="79"/>
      <c r="AM136" s="20"/>
      <c r="AN136" s="21"/>
      <c r="AO136" s="21"/>
      <c r="AP136" s="21"/>
      <c r="AQ136" s="21"/>
      <c r="AR136" s="21"/>
      <c r="AS136" s="21"/>
      <c r="AT136" s="21"/>
      <c r="AU136" s="21"/>
      <c r="AV136" s="21"/>
      <c r="AW136" s="21"/>
      <c r="AX136" s="21"/>
      <c r="AY136" s="21"/>
      <c r="AZ136" s="21"/>
      <c r="BA136" s="21"/>
      <c r="BB136" s="21"/>
      <c r="BC136" s="21"/>
      <c r="BD136" s="21"/>
      <c r="BE136" s="79"/>
      <c r="BF136" s="20"/>
      <c r="BG136" s="21"/>
      <c r="BH136" s="21"/>
      <c r="BI136" s="21"/>
      <c r="BJ136" s="21"/>
      <c r="BK136" s="21"/>
      <c r="BL136" s="21"/>
      <c r="BM136" s="21"/>
      <c r="BN136" s="21"/>
      <c r="BO136" s="21"/>
      <c r="BP136" s="21"/>
      <c r="BQ136" s="21"/>
      <c r="BR136" s="21"/>
      <c r="BS136" s="21"/>
      <c r="BT136" s="21"/>
      <c r="BU136" s="21"/>
      <c r="BV136" s="21"/>
      <c r="BW136" s="21"/>
      <c r="BX136" s="79"/>
    </row>
    <row r="137" spans="1:76" ht="12.75" customHeight="1">
      <c r="A137" s="20"/>
      <c r="B137" s="21"/>
      <c r="C137" s="21"/>
      <c r="D137" s="21"/>
      <c r="E137" s="21"/>
      <c r="F137" s="21"/>
      <c r="G137" s="21"/>
      <c r="H137" s="21"/>
      <c r="I137" s="21"/>
      <c r="J137" s="21"/>
      <c r="K137" s="21"/>
      <c r="L137" s="21"/>
      <c r="M137" s="21"/>
      <c r="N137" s="21"/>
      <c r="O137" s="21"/>
      <c r="P137" s="21"/>
      <c r="Q137" s="21"/>
      <c r="R137" s="21"/>
      <c r="S137" s="79"/>
      <c r="T137" s="20"/>
      <c r="U137" s="21"/>
      <c r="V137" s="21"/>
      <c r="W137" s="21"/>
      <c r="X137" s="21"/>
      <c r="Y137" s="21"/>
      <c r="Z137" s="21"/>
      <c r="AA137" s="21"/>
      <c r="AB137" s="21"/>
      <c r="AC137" s="21"/>
      <c r="AD137" s="21"/>
      <c r="AE137" s="21"/>
      <c r="AF137" s="21"/>
      <c r="AG137" s="21"/>
      <c r="AH137" s="21"/>
      <c r="AI137" s="21"/>
      <c r="AJ137" s="21"/>
      <c r="AK137" s="21"/>
      <c r="AL137" s="79"/>
      <c r="AM137" s="20"/>
      <c r="AN137" s="21"/>
      <c r="AO137" s="21"/>
      <c r="AP137" s="21"/>
      <c r="AQ137" s="21"/>
      <c r="AR137" s="21"/>
      <c r="AS137" s="21"/>
      <c r="AT137" s="21"/>
      <c r="AU137" s="21"/>
      <c r="AV137" s="21"/>
      <c r="AW137" s="21"/>
      <c r="AX137" s="21"/>
      <c r="AY137" s="21"/>
      <c r="AZ137" s="21"/>
      <c r="BA137" s="21"/>
      <c r="BB137" s="21"/>
      <c r="BC137" s="21"/>
      <c r="BD137" s="21"/>
      <c r="BE137" s="79"/>
      <c r="BF137" s="20"/>
      <c r="BG137" s="21"/>
      <c r="BH137" s="21"/>
      <c r="BI137" s="21"/>
      <c r="BJ137" s="21"/>
      <c r="BK137" s="21"/>
      <c r="BL137" s="21"/>
      <c r="BM137" s="21"/>
      <c r="BN137" s="21"/>
      <c r="BO137" s="21"/>
      <c r="BP137" s="21"/>
      <c r="BQ137" s="21"/>
      <c r="BR137" s="21"/>
      <c r="BS137" s="21"/>
      <c r="BT137" s="21"/>
      <c r="BU137" s="21"/>
      <c r="BV137" s="21"/>
      <c r="BW137" s="21"/>
      <c r="BX137" s="79"/>
    </row>
    <row r="138" spans="1:76" ht="12.75" customHeight="1">
      <c r="A138" s="20"/>
      <c r="B138" s="21"/>
      <c r="C138" s="21"/>
      <c r="D138" s="21"/>
      <c r="E138" s="21"/>
      <c r="F138" s="21"/>
      <c r="G138" s="21"/>
      <c r="H138" s="21"/>
      <c r="I138" s="21"/>
      <c r="J138" s="21"/>
      <c r="K138" s="21"/>
      <c r="L138" s="21"/>
      <c r="M138" s="21"/>
      <c r="N138" s="21"/>
      <c r="O138" s="21"/>
      <c r="P138" s="21"/>
      <c r="Q138" s="21"/>
      <c r="R138" s="21"/>
      <c r="S138" s="79"/>
      <c r="T138" s="20"/>
      <c r="U138" s="21"/>
      <c r="V138" s="21"/>
      <c r="W138" s="21"/>
      <c r="X138" s="21"/>
      <c r="Y138" s="21"/>
      <c r="Z138" s="21"/>
      <c r="AA138" s="21"/>
      <c r="AB138" s="21"/>
      <c r="AC138" s="21"/>
      <c r="AD138" s="21"/>
      <c r="AE138" s="21"/>
      <c r="AF138" s="21"/>
      <c r="AG138" s="21"/>
      <c r="AH138" s="21"/>
      <c r="AI138" s="21"/>
      <c r="AJ138" s="21"/>
      <c r="AK138" s="21"/>
      <c r="AL138" s="79"/>
      <c r="AM138" s="20"/>
      <c r="AN138" s="21"/>
      <c r="AO138" s="21"/>
      <c r="AP138" s="21"/>
      <c r="AQ138" s="21"/>
      <c r="AR138" s="21"/>
      <c r="AS138" s="21"/>
      <c r="AT138" s="21"/>
      <c r="AU138" s="21"/>
      <c r="AV138" s="21"/>
      <c r="AW138" s="21"/>
      <c r="AX138" s="21"/>
      <c r="AY138" s="21"/>
      <c r="AZ138" s="21"/>
      <c r="BA138" s="21"/>
      <c r="BB138" s="21"/>
      <c r="BC138" s="21"/>
      <c r="BD138" s="21"/>
      <c r="BE138" s="79"/>
      <c r="BF138" s="20"/>
      <c r="BG138" s="21"/>
      <c r="BH138" s="21"/>
      <c r="BI138" s="21"/>
      <c r="BJ138" s="21"/>
      <c r="BK138" s="21"/>
      <c r="BL138" s="21"/>
      <c r="BM138" s="21"/>
      <c r="BN138" s="21"/>
      <c r="BO138" s="21"/>
      <c r="BP138" s="21"/>
      <c r="BQ138" s="21"/>
      <c r="BR138" s="21"/>
      <c r="BS138" s="21"/>
      <c r="BT138" s="21"/>
      <c r="BU138" s="21"/>
      <c r="BV138" s="21"/>
      <c r="BW138" s="21"/>
      <c r="BX138" s="79"/>
    </row>
    <row r="139" spans="1:76" ht="12.75" customHeight="1">
      <c r="A139" s="20"/>
      <c r="B139" s="21"/>
      <c r="C139" s="21"/>
      <c r="D139" s="21"/>
      <c r="E139" s="21"/>
      <c r="F139" s="21"/>
      <c r="G139" s="21"/>
      <c r="H139" s="21"/>
      <c r="I139" s="21"/>
      <c r="J139" s="21"/>
      <c r="K139" s="21"/>
      <c r="L139" s="21"/>
      <c r="M139" s="21"/>
      <c r="N139" s="21"/>
      <c r="O139" s="21"/>
      <c r="P139" s="21"/>
      <c r="Q139" s="21"/>
      <c r="R139" s="21"/>
      <c r="S139" s="79"/>
      <c r="T139" s="20"/>
      <c r="U139" s="21"/>
      <c r="V139" s="21"/>
      <c r="W139" s="21"/>
      <c r="X139" s="21"/>
      <c r="Y139" s="21"/>
      <c r="Z139" s="21"/>
      <c r="AA139" s="21"/>
      <c r="AB139" s="21"/>
      <c r="AC139" s="21"/>
      <c r="AD139" s="21"/>
      <c r="AE139" s="21"/>
      <c r="AF139" s="21"/>
      <c r="AG139" s="21"/>
      <c r="AH139" s="21"/>
      <c r="AI139" s="21"/>
      <c r="AJ139" s="21"/>
      <c r="AK139" s="21"/>
      <c r="AL139" s="79"/>
      <c r="AM139" s="20"/>
      <c r="AN139" s="21"/>
      <c r="AO139" s="21"/>
      <c r="AP139" s="21"/>
      <c r="AQ139" s="21"/>
      <c r="AR139" s="21"/>
      <c r="AS139" s="21"/>
      <c r="AT139" s="21"/>
      <c r="AU139" s="21"/>
      <c r="AV139" s="21"/>
      <c r="AW139" s="21"/>
      <c r="AX139" s="21"/>
      <c r="AY139" s="21"/>
      <c r="AZ139" s="21"/>
      <c r="BA139" s="21"/>
      <c r="BB139" s="21"/>
      <c r="BC139" s="21"/>
      <c r="BD139" s="21"/>
      <c r="BE139" s="79"/>
      <c r="BF139" s="20"/>
      <c r="BG139" s="21"/>
      <c r="BH139" s="21"/>
      <c r="BI139" s="21"/>
      <c r="BJ139" s="21"/>
      <c r="BK139" s="21"/>
      <c r="BL139" s="21"/>
      <c r="BM139" s="21"/>
      <c r="BN139" s="21"/>
      <c r="BO139" s="21"/>
      <c r="BP139" s="21"/>
      <c r="BQ139" s="21"/>
      <c r="BR139" s="21"/>
      <c r="BS139" s="21"/>
      <c r="BT139" s="21"/>
      <c r="BU139" s="21"/>
      <c r="BV139" s="21"/>
      <c r="BW139" s="21"/>
      <c r="BX139" s="79"/>
    </row>
    <row r="140" spans="1:76" ht="12.75" customHeight="1">
      <c r="A140" s="20"/>
      <c r="B140" s="21"/>
      <c r="C140" s="21"/>
      <c r="D140" s="21"/>
      <c r="E140" s="21"/>
      <c r="F140" s="21"/>
      <c r="G140" s="21"/>
      <c r="H140" s="21"/>
      <c r="I140" s="21"/>
      <c r="J140" s="21"/>
      <c r="K140" s="21"/>
      <c r="L140" s="21"/>
      <c r="M140" s="21"/>
      <c r="N140" s="21"/>
      <c r="O140" s="21"/>
      <c r="P140" s="21"/>
      <c r="Q140" s="21"/>
      <c r="R140" s="21"/>
      <c r="S140" s="79"/>
      <c r="T140" s="20"/>
      <c r="U140" s="21"/>
      <c r="V140" s="21"/>
      <c r="W140" s="21"/>
      <c r="X140" s="21"/>
      <c r="Y140" s="21"/>
      <c r="Z140" s="21"/>
      <c r="AA140" s="21"/>
      <c r="AB140" s="21"/>
      <c r="AC140" s="21"/>
      <c r="AD140" s="21"/>
      <c r="AE140" s="21"/>
      <c r="AF140" s="21"/>
      <c r="AG140" s="21"/>
      <c r="AH140" s="21"/>
      <c r="AI140" s="21"/>
      <c r="AJ140" s="21"/>
      <c r="AK140" s="21"/>
      <c r="AL140" s="79"/>
      <c r="AM140" s="20"/>
      <c r="AN140" s="21"/>
      <c r="AO140" s="21"/>
      <c r="AP140" s="21"/>
      <c r="AQ140" s="21"/>
      <c r="AR140" s="21"/>
      <c r="AS140" s="21"/>
      <c r="AT140" s="21"/>
      <c r="AU140" s="21"/>
      <c r="AV140" s="21"/>
      <c r="AW140" s="21"/>
      <c r="AX140" s="21"/>
      <c r="AY140" s="21"/>
      <c r="AZ140" s="21"/>
      <c r="BA140" s="21"/>
      <c r="BB140" s="21"/>
      <c r="BC140" s="21"/>
      <c r="BD140" s="21"/>
      <c r="BE140" s="79"/>
      <c r="BF140" s="20"/>
      <c r="BG140" s="21"/>
      <c r="BH140" s="21"/>
      <c r="BI140" s="21"/>
      <c r="BJ140" s="21"/>
      <c r="BK140" s="21"/>
      <c r="BL140" s="21"/>
      <c r="BM140" s="21"/>
      <c r="BN140" s="21"/>
      <c r="BO140" s="21"/>
      <c r="BP140" s="21"/>
      <c r="BQ140" s="21"/>
      <c r="BR140" s="21"/>
      <c r="BS140" s="21"/>
      <c r="BT140" s="21"/>
      <c r="BU140" s="21"/>
      <c r="BV140" s="21"/>
      <c r="BW140" s="21"/>
      <c r="BX140" s="79"/>
    </row>
    <row r="141" spans="1:76" ht="12.75" customHeight="1">
      <c r="A141" s="20"/>
      <c r="B141" s="21"/>
      <c r="C141" s="21"/>
      <c r="D141" s="21"/>
      <c r="E141" s="21"/>
      <c r="F141" s="21"/>
      <c r="G141" s="21"/>
      <c r="H141" s="21"/>
      <c r="I141" s="21"/>
      <c r="J141" s="21"/>
      <c r="K141" s="21"/>
      <c r="L141" s="21"/>
      <c r="M141" s="21"/>
      <c r="N141" s="21"/>
      <c r="O141" s="21"/>
      <c r="P141" s="21"/>
      <c r="Q141" s="21"/>
      <c r="R141" s="21"/>
      <c r="S141" s="79"/>
      <c r="T141" s="20"/>
      <c r="U141" s="21"/>
      <c r="V141" s="21"/>
      <c r="W141" s="21"/>
      <c r="X141" s="21"/>
      <c r="Y141" s="21"/>
      <c r="Z141" s="21"/>
      <c r="AA141" s="21"/>
      <c r="AB141" s="21"/>
      <c r="AC141" s="21"/>
      <c r="AD141" s="21"/>
      <c r="AE141" s="21"/>
      <c r="AF141" s="21"/>
      <c r="AG141" s="21"/>
      <c r="AH141" s="21"/>
      <c r="AI141" s="21"/>
      <c r="AJ141" s="21"/>
      <c r="AK141" s="21"/>
      <c r="AL141" s="79"/>
      <c r="AM141" s="20"/>
      <c r="AN141" s="21"/>
      <c r="AO141" s="21"/>
      <c r="AP141" s="21"/>
      <c r="AQ141" s="21"/>
      <c r="AR141" s="21"/>
      <c r="AS141" s="21"/>
      <c r="AT141" s="21"/>
      <c r="AU141" s="21"/>
      <c r="AV141" s="21"/>
      <c r="AW141" s="21"/>
      <c r="AX141" s="21"/>
      <c r="AY141" s="21"/>
      <c r="AZ141" s="21"/>
      <c r="BA141" s="21"/>
      <c r="BB141" s="21"/>
      <c r="BC141" s="21"/>
      <c r="BD141" s="21"/>
      <c r="BE141" s="79"/>
      <c r="BF141" s="20"/>
      <c r="BG141" s="21"/>
      <c r="BH141" s="21"/>
      <c r="BI141" s="21"/>
      <c r="BJ141" s="21"/>
      <c r="BK141" s="21"/>
      <c r="BL141" s="21"/>
      <c r="BM141" s="21"/>
      <c r="BN141" s="21"/>
      <c r="BO141" s="21"/>
      <c r="BP141" s="21"/>
      <c r="BQ141" s="21"/>
      <c r="BR141" s="21"/>
      <c r="BS141" s="21"/>
      <c r="BT141" s="21"/>
      <c r="BU141" s="21"/>
      <c r="BV141" s="21"/>
      <c r="BW141" s="21"/>
      <c r="BX141" s="79"/>
    </row>
    <row r="142" spans="1:76" ht="12.75" customHeight="1">
      <c r="A142" s="20"/>
      <c r="B142" s="21"/>
      <c r="C142" s="21"/>
      <c r="D142" s="21"/>
      <c r="E142" s="21"/>
      <c r="F142" s="21"/>
      <c r="G142" s="21"/>
      <c r="H142" s="21"/>
      <c r="I142" s="21"/>
      <c r="J142" s="21"/>
      <c r="K142" s="21"/>
      <c r="L142" s="21"/>
      <c r="M142" s="21"/>
      <c r="N142" s="21"/>
      <c r="O142" s="21"/>
      <c r="P142" s="21"/>
      <c r="Q142" s="21"/>
      <c r="R142" s="21"/>
      <c r="S142" s="79"/>
      <c r="T142" s="20"/>
      <c r="U142" s="21"/>
      <c r="V142" s="21"/>
      <c r="W142" s="21"/>
      <c r="X142" s="21"/>
      <c r="Y142" s="21"/>
      <c r="Z142" s="21"/>
      <c r="AA142" s="21"/>
      <c r="AB142" s="21"/>
      <c r="AC142" s="21"/>
      <c r="AD142" s="21"/>
      <c r="AE142" s="21"/>
      <c r="AF142" s="21"/>
      <c r="AG142" s="21"/>
      <c r="AH142" s="21"/>
      <c r="AI142" s="21"/>
      <c r="AJ142" s="21"/>
      <c r="AK142" s="21"/>
      <c r="AL142" s="79"/>
      <c r="AM142" s="20"/>
      <c r="AN142" s="21"/>
      <c r="AO142" s="21"/>
      <c r="AP142" s="21"/>
      <c r="AQ142" s="21"/>
      <c r="AR142" s="21"/>
      <c r="AS142" s="21"/>
      <c r="AT142" s="21"/>
      <c r="AU142" s="21"/>
      <c r="AV142" s="21"/>
      <c r="AW142" s="21"/>
      <c r="AX142" s="21"/>
      <c r="AY142" s="21"/>
      <c r="AZ142" s="21"/>
      <c r="BA142" s="21"/>
      <c r="BB142" s="21"/>
      <c r="BC142" s="21"/>
      <c r="BD142" s="21"/>
      <c r="BE142" s="79"/>
      <c r="BF142" s="20"/>
      <c r="BG142" s="21"/>
      <c r="BH142" s="21"/>
      <c r="BI142" s="21"/>
      <c r="BJ142" s="21"/>
      <c r="BK142" s="21"/>
      <c r="BL142" s="21"/>
      <c r="BM142" s="21"/>
      <c r="BN142" s="21"/>
      <c r="BO142" s="21"/>
      <c r="BP142" s="21"/>
      <c r="BQ142" s="21"/>
      <c r="BR142" s="21"/>
      <c r="BS142" s="21"/>
      <c r="BT142" s="21"/>
      <c r="BU142" s="21"/>
      <c r="BV142" s="21"/>
      <c r="BW142" s="21"/>
      <c r="BX142" s="79"/>
    </row>
    <row r="143" spans="1:76" ht="12.75" customHeight="1">
      <c r="A143" s="20"/>
      <c r="B143" s="21"/>
      <c r="C143" s="21"/>
      <c r="D143" s="21"/>
      <c r="E143" s="21"/>
      <c r="F143" s="21"/>
      <c r="G143" s="21"/>
      <c r="H143" s="21"/>
      <c r="I143" s="21"/>
      <c r="J143" s="21"/>
      <c r="K143" s="21"/>
      <c r="L143" s="21"/>
      <c r="M143" s="21"/>
      <c r="N143" s="21"/>
      <c r="O143" s="21"/>
      <c r="P143" s="21"/>
      <c r="Q143" s="21"/>
      <c r="R143" s="21"/>
      <c r="S143" s="79"/>
      <c r="T143" s="20"/>
      <c r="U143" s="21"/>
      <c r="V143" s="21"/>
      <c r="W143" s="21"/>
      <c r="X143" s="21"/>
      <c r="Y143" s="21"/>
      <c r="Z143" s="21"/>
      <c r="AA143" s="21"/>
      <c r="AB143" s="21"/>
      <c r="AC143" s="21"/>
      <c r="AD143" s="21"/>
      <c r="AE143" s="21"/>
      <c r="AF143" s="21"/>
      <c r="AG143" s="21"/>
      <c r="AH143" s="21"/>
      <c r="AI143" s="21"/>
      <c r="AJ143" s="21"/>
      <c r="AK143" s="21"/>
      <c r="AL143" s="79"/>
      <c r="AM143" s="20"/>
      <c r="AN143" s="21"/>
      <c r="AO143" s="21"/>
      <c r="AP143" s="21"/>
      <c r="AQ143" s="21"/>
      <c r="AR143" s="21"/>
      <c r="AS143" s="21"/>
      <c r="AT143" s="21"/>
      <c r="AU143" s="21"/>
      <c r="AV143" s="21"/>
      <c r="AW143" s="21"/>
      <c r="AX143" s="21"/>
      <c r="AY143" s="21"/>
      <c r="AZ143" s="21"/>
      <c r="BA143" s="21"/>
      <c r="BB143" s="21"/>
      <c r="BC143" s="21"/>
      <c r="BD143" s="21"/>
      <c r="BE143" s="79"/>
      <c r="BF143" s="20"/>
      <c r="BG143" s="21"/>
      <c r="BH143" s="21"/>
      <c r="BI143" s="21"/>
      <c r="BJ143" s="21"/>
      <c r="BK143" s="21"/>
      <c r="BL143" s="21"/>
      <c r="BM143" s="21"/>
      <c r="BN143" s="21"/>
      <c r="BO143" s="21"/>
      <c r="BP143" s="21"/>
      <c r="BQ143" s="21"/>
      <c r="BR143" s="21"/>
      <c r="BS143" s="21"/>
      <c r="BT143" s="21"/>
      <c r="BU143" s="21"/>
      <c r="BV143" s="21"/>
      <c r="BW143" s="21"/>
      <c r="BX143" s="79"/>
    </row>
    <row r="144" spans="1:76" ht="12.75" customHeight="1">
      <c r="A144" s="20"/>
      <c r="B144" s="21"/>
      <c r="C144" s="21"/>
      <c r="D144" s="21"/>
      <c r="E144" s="21"/>
      <c r="F144" s="21"/>
      <c r="G144" s="21"/>
      <c r="H144" s="21"/>
      <c r="I144" s="21"/>
      <c r="J144" s="21"/>
      <c r="K144" s="21"/>
      <c r="L144" s="21"/>
      <c r="M144" s="21"/>
      <c r="N144" s="21"/>
      <c r="O144" s="21"/>
      <c r="P144" s="21"/>
      <c r="Q144" s="21"/>
      <c r="R144" s="21"/>
      <c r="S144" s="79"/>
      <c r="T144" s="20"/>
      <c r="U144" s="21"/>
      <c r="V144" s="21"/>
      <c r="W144" s="21"/>
      <c r="X144" s="21"/>
      <c r="Y144" s="21"/>
      <c r="Z144" s="21"/>
      <c r="AA144" s="21"/>
      <c r="AB144" s="21"/>
      <c r="AC144" s="21"/>
      <c r="AD144" s="21"/>
      <c r="AE144" s="21"/>
      <c r="AF144" s="21"/>
      <c r="AG144" s="21"/>
      <c r="AH144" s="21"/>
      <c r="AI144" s="21"/>
      <c r="AJ144" s="21"/>
      <c r="AK144" s="21"/>
      <c r="AL144" s="79"/>
      <c r="AM144" s="20"/>
      <c r="AN144" s="21"/>
      <c r="AO144" s="21"/>
      <c r="AP144" s="21"/>
      <c r="AQ144" s="21"/>
      <c r="AR144" s="21"/>
      <c r="AS144" s="21"/>
      <c r="AT144" s="21"/>
      <c r="AU144" s="21"/>
      <c r="AV144" s="21"/>
      <c r="AW144" s="21"/>
      <c r="AX144" s="21"/>
      <c r="AY144" s="21"/>
      <c r="AZ144" s="21"/>
      <c r="BA144" s="21"/>
      <c r="BB144" s="21"/>
      <c r="BC144" s="21"/>
      <c r="BD144" s="21"/>
      <c r="BE144" s="79"/>
      <c r="BF144" s="20"/>
      <c r="BG144" s="21"/>
      <c r="BH144" s="21"/>
      <c r="BI144" s="21"/>
      <c r="BJ144" s="21"/>
      <c r="BK144" s="21"/>
      <c r="BL144" s="21"/>
      <c r="BM144" s="21"/>
      <c r="BN144" s="21"/>
      <c r="BO144" s="21"/>
      <c r="BP144" s="21"/>
      <c r="BQ144" s="21"/>
      <c r="BR144" s="21"/>
      <c r="BS144" s="21"/>
      <c r="BT144" s="21"/>
      <c r="BU144" s="21"/>
      <c r="BV144" s="21"/>
      <c r="BW144" s="21"/>
      <c r="BX144" s="79"/>
    </row>
    <row r="145" spans="1:76" ht="12.75" customHeight="1">
      <c r="A145" s="20"/>
      <c r="B145" s="21"/>
      <c r="C145" s="21"/>
      <c r="D145" s="21"/>
      <c r="E145" s="21"/>
      <c r="F145" s="21"/>
      <c r="G145" s="21"/>
      <c r="H145" s="21"/>
      <c r="I145" s="21"/>
      <c r="J145" s="21"/>
      <c r="K145" s="21"/>
      <c r="L145" s="21"/>
      <c r="M145" s="21"/>
      <c r="N145" s="21"/>
      <c r="O145" s="21"/>
      <c r="P145" s="21"/>
      <c r="Q145" s="21"/>
      <c r="R145" s="21"/>
      <c r="S145" s="79"/>
      <c r="T145" s="20"/>
      <c r="U145" s="21"/>
      <c r="V145" s="21"/>
      <c r="W145" s="21"/>
      <c r="X145" s="21"/>
      <c r="Y145" s="21"/>
      <c r="Z145" s="21"/>
      <c r="AA145" s="21"/>
      <c r="AB145" s="21"/>
      <c r="AC145" s="21"/>
      <c r="AD145" s="21"/>
      <c r="AE145" s="21"/>
      <c r="AF145" s="21"/>
      <c r="AG145" s="21"/>
      <c r="AH145" s="21"/>
      <c r="AI145" s="21"/>
      <c r="AJ145" s="21"/>
      <c r="AK145" s="21"/>
      <c r="AL145" s="79"/>
      <c r="AM145" s="20"/>
      <c r="AN145" s="21"/>
      <c r="AO145" s="21"/>
      <c r="AP145" s="21"/>
      <c r="AQ145" s="21"/>
      <c r="AR145" s="21"/>
      <c r="AS145" s="21"/>
      <c r="AT145" s="21"/>
      <c r="AU145" s="21"/>
      <c r="AV145" s="21"/>
      <c r="AW145" s="21"/>
      <c r="AX145" s="21"/>
      <c r="AY145" s="21"/>
      <c r="AZ145" s="21"/>
      <c r="BA145" s="21"/>
      <c r="BB145" s="21"/>
      <c r="BC145" s="21"/>
      <c r="BD145" s="21"/>
      <c r="BE145" s="79"/>
      <c r="BF145" s="20"/>
      <c r="BG145" s="21"/>
      <c r="BH145" s="21"/>
      <c r="BI145" s="21"/>
      <c r="BJ145" s="21"/>
      <c r="BK145" s="21"/>
      <c r="BL145" s="21"/>
      <c r="BM145" s="21"/>
      <c r="BN145" s="21"/>
      <c r="BO145" s="21"/>
      <c r="BP145" s="21"/>
      <c r="BQ145" s="21"/>
      <c r="BR145" s="21"/>
      <c r="BS145" s="21"/>
      <c r="BT145" s="21"/>
      <c r="BU145" s="21"/>
      <c r="BV145" s="21"/>
      <c r="BW145" s="21"/>
      <c r="BX145" s="79"/>
    </row>
    <row r="146" spans="1:76" ht="12.75" customHeight="1">
      <c r="A146" s="20"/>
      <c r="B146" s="21"/>
      <c r="C146" s="21"/>
      <c r="D146" s="21"/>
      <c r="E146" s="21"/>
      <c r="F146" s="21"/>
      <c r="G146" s="21"/>
      <c r="H146" s="21"/>
      <c r="I146" s="21"/>
      <c r="J146" s="21"/>
      <c r="K146" s="21"/>
      <c r="L146" s="21"/>
      <c r="M146" s="21"/>
      <c r="N146" s="21"/>
      <c r="O146" s="21"/>
      <c r="P146" s="21"/>
      <c r="Q146" s="21"/>
      <c r="R146" s="21"/>
      <c r="S146" s="79"/>
      <c r="T146" s="20"/>
      <c r="U146" s="21"/>
      <c r="V146" s="21"/>
      <c r="W146" s="21"/>
      <c r="X146" s="21"/>
      <c r="Y146" s="21"/>
      <c r="Z146" s="21"/>
      <c r="AA146" s="21"/>
      <c r="AB146" s="21"/>
      <c r="AC146" s="21"/>
      <c r="AD146" s="21"/>
      <c r="AE146" s="21"/>
      <c r="AF146" s="21"/>
      <c r="AG146" s="21"/>
      <c r="AH146" s="21"/>
      <c r="AI146" s="21"/>
      <c r="AJ146" s="21"/>
      <c r="AK146" s="21"/>
      <c r="AL146" s="79"/>
      <c r="AM146" s="20"/>
      <c r="AN146" s="21"/>
      <c r="AO146" s="21"/>
      <c r="AP146" s="21"/>
      <c r="AQ146" s="21"/>
      <c r="AR146" s="21"/>
      <c r="AS146" s="21"/>
      <c r="AT146" s="21"/>
      <c r="AU146" s="21"/>
      <c r="AV146" s="21"/>
      <c r="AW146" s="21"/>
      <c r="AX146" s="21"/>
      <c r="AY146" s="21"/>
      <c r="AZ146" s="21"/>
      <c r="BA146" s="21"/>
      <c r="BB146" s="21"/>
      <c r="BC146" s="21"/>
      <c r="BD146" s="21"/>
      <c r="BE146" s="79"/>
      <c r="BF146" s="20"/>
      <c r="BG146" s="21"/>
      <c r="BH146" s="21"/>
      <c r="BI146" s="21"/>
      <c r="BJ146" s="21"/>
      <c r="BK146" s="21"/>
      <c r="BL146" s="21"/>
      <c r="BM146" s="21"/>
      <c r="BN146" s="21"/>
      <c r="BO146" s="21"/>
      <c r="BP146" s="21"/>
      <c r="BQ146" s="21"/>
      <c r="BR146" s="21"/>
      <c r="BS146" s="21"/>
      <c r="BT146" s="21"/>
      <c r="BU146" s="21"/>
      <c r="BV146" s="21"/>
      <c r="BW146" s="21"/>
      <c r="BX146" s="79"/>
    </row>
    <row r="147" spans="1:76" ht="12.75" customHeight="1">
      <c r="A147" s="20"/>
      <c r="B147" s="21"/>
      <c r="C147" s="21"/>
      <c r="D147" s="21"/>
      <c r="E147" s="21"/>
      <c r="F147" s="21"/>
      <c r="G147" s="21"/>
      <c r="H147" s="21"/>
      <c r="I147" s="21"/>
      <c r="J147" s="21"/>
      <c r="K147" s="21"/>
      <c r="L147" s="21"/>
      <c r="M147" s="21"/>
      <c r="N147" s="21"/>
      <c r="O147" s="21"/>
      <c r="P147" s="21"/>
      <c r="Q147" s="21"/>
      <c r="R147" s="21"/>
      <c r="S147" s="79"/>
      <c r="T147" s="20"/>
      <c r="U147" s="21"/>
      <c r="V147" s="21"/>
      <c r="W147" s="21"/>
      <c r="X147" s="21"/>
      <c r="Y147" s="21"/>
      <c r="Z147" s="21"/>
      <c r="AA147" s="21"/>
      <c r="AB147" s="21"/>
      <c r="AC147" s="21"/>
      <c r="AD147" s="21"/>
      <c r="AE147" s="21"/>
      <c r="AF147" s="21"/>
      <c r="AG147" s="21"/>
      <c r="AH147" s="21"/>
      <c r="AI147" s="21"/>
      <c r="AJ147" s="21"/>
      <c r="AK147" s="21"/>
      <c r="AL147" s="79"/>
      <c r="AM147" s="20"/>
      <c r="AN147" s="21"/>
      <c r="AO147" s="21"/>
      <c r="AP147" s="21"/>
      <c r="AQ147" s="21"/>
      <c r="AR147" s="21"/>
      <c r="AS147" s="21"/>
      <c r="AT147" s="21"/>
      <c r="AU147" s="21"/>
      <c r="AV147" s="21"/>
      <c r="AW147" s="21"/>
      <c r="AX147" s="21"/>
      <c r="AY147" s="21"/>
      <c r="AZ147" s="21"/>
      <c r="BA147" s="21"/>
      <c r="BB147" s="21"/>
      <c r="BC147" s="21"/>
      <c r="BD147" s="21"/>
      <c r="BE147" s="79"/>
      <c r="BF147" s="20"/>
      <c r="BG147" s="21"/>
      <c r="BH147" s="21"/>
      <c r="BI147" s="21"/>
      <c r="BJ147" s="21"/>
      <c r="BK147" s="21"/>
      <c r="BL147" s="21"/>
      <c r="BM147" s="21"/>
      <c r="BN147" s="21"/>
      <c r="BO147" s="21"/>
      <c r="BP147" s="21"/>
      <c r="BQ147" s="21"/>
      <c r="BR147" s="21"/>
      <c r="BS147" s="21"/>
      <c r="BT147" s="21"/>
      <c r="BU147" s="21"/>
      <c r="BV147" s="21"/>
      <c r="BW147" s="21"/>
      <c r="BX147" s="79"/>
    </row>
    <row r="148" spans="1:76" ht="12.75" customHeight="1">
      <c r="A148" s="20"/>
      <c r="B148" s="21"/>
      <c r="C148" s="21"/>
      <c r="D148" s="21"/>
      <c r="E148" s="21"/>
      <c r="F148" s="21"/>
      <c r="G148" s="21"/>
      <c r="H148" s="21"/>
      <c r="I148" s="21"/>
      <c r="J148" s="21"/>
      <c r="K148" s="21"/>
      <c r="L148" s="21"/>
      <c r="M148" s="21"/>
      <c r="N148" s="21"/>
      <c r="O148" s="21"/>
      <c r="P148" s="21"/>
      <c r="Q148" s="21"/>
      <c r="R148" s="21"/>
      <c r="S148" s="79"/>
      <c r="T148" s="20"/>
      <c r="U148" s="21"/>
      <c r="V148" s="21"/>
      <c r="W148" s="21"/>
      <c r="X148" s="21"/>
      <c r="Y148" s="21"/>
      <c r="Z148" s="21"/>
      <c r="AA148" s="21"/>
      <c r="AB148" s="21"/>
      <c r="AC148" s="21"/>
      <c r="AD148" s="21"/>
      <c r="AE148" s="21"/>
      <c r="AF148" s="21"/>
      <c r="AG148" s="21"/>
      <c r="AH148" s="21"/>
      <c r="AI148" s="21"/>
      <c r="AJ148" s="21"/>
      <c r="AK148" s="21"/>
      <c r="AL148" s="79"/>
      <c r="AM148" s="20"/>
      <c r="AN148" s="21"/>
      <c r="AO148" s="21"/>
      <c r="AP148" s="21"/>
      <c r="AQ148" s="21"/>
      <c r="AR148" s="21"/>
      <c r="AS148" s="21"/>
      <c r="AT148" s="21"/>
      <c r="AU148" s="21"/>
      <c r="AV148" s="21"/>
      <c r="AW148" s="21"/>
      <c r="AX148" s="21"/>
      <c r="AY148" s="21"/>
      <c r="AZ148" s="21"/>
      <c r="BA148" s="21"/>
      <c r="BB148" s="21"/>
      <c r="BC148" s="21"/>
      <c r="BD148" s="21"/>
      <c r="BE148" s="79"/>
      <c r="BF148" s="20"/>
      <c r="BG148" s="21"/>
      <c r="BH148" s="21"/>
      <c r="BI148" s="21"/>
      <c r="BJ148" s="21"/>
      <c r="BK148" s="21"/>
      <c r="BL148" s="21"/>
      <c r="BM148" s="21"/>
      <c r="BN148" s="21"/>
      <c r="BO148" s="21"/>
      <c r="BP148" s="21"/>
      <c r="BQ148" s="21"/>
      <c r="BR148" s="21"/>
      <c r="BS148" s="21"/>
      <c r="BT148" s="21"/>
      <c r="BU148" s="21"/>
      <c r="BV148" s="21"/>
      <c r="BW148" s="21"/>
      <c r="BX148" s="79"/>
    </row>
    <row r="149" spans="1:76" ht="12.75" customHeight="1">
      <c r="A149" s="20"/>
      <c r="B149" s="21"/>
      <c r="C149" s="21"/>
      <c r="D149" s="21"/>
      <c r="E149" s="21"/>
      <c r="F149" s="21"/>
      <c r="G149" s="21"/>
      <c r="H149" s="21"/>
      <c r="I149" s="21"/>
      <c r="J149" s="21"/>
      <c r="K149" s="21"/>
      <c r="L149" s="21"/>
      <c r="M149" s="21"/>
      <c r="N149" s="21"/>
      <c r="O149" s="21"/>
      <c r="P149" s="21"/>
      <c r="Q149" s="21"/>
      <c r="R149" s="21"/>
      <c r="S149" s="79"/>
      <c r="T149" s="20"/>
      <c r="U149" s="21"/>
      <c r="V149" s="21"/>
      <c r="W149" s="21"/>
      <c r="X149" s="21"/>
      <c r="Y149" s="21"/>
      <c r="Z149" s="21"/>
      <c r="AA149" s="21"/>
      <c r="AB149" s="21"/>
      <c r="AC149" s="21"/>
      <c r="AD149" s="21"/>
      <c r="AE149" s="21"/>
      <c r="AF149" s="21"/>
      <c r="AG149" s="21"/>
      <c r="AH149" s="21"/>
      <c r="AI149" s="21"/>
      <c r="AJ149" s="21"/>
      <c r="AK149" s="21"/>
      <c r="AL149" s="79"/>
      <c r="AM149" s="20"/>
      <c r="AN149" s="21"/>
      <c r="AO149" s="21"/>
      <c r="AP149" s="21"/>
      <c r="AQ149" s="21"/>
      <c r="AR149" s="21"/>
      <c r="AS149" s="21"/>
      <c r="AT149" s="21"/>
      <c r="AU149" s="21"/>
      <c r="AV149" s="21"/>
      <c r="AW149" s="21"/>
      <c r="AX149" s="21"/>
      <c r="AY149" s="21"/>
      <c r="AZ149" s="21"/>
      <c r="BA149" s="21"/>
      <c r="BB149" s="21"/>
      <c r="BC149" s="21"/>
      <c r="BD149" s="21"/>
      <c r="BE149" s="79"/>
      <c r="BF149" s="20"/>
      <c r="BG149" s="21"/>
      <c r="BH149" s="21"/>
      <c r="BI149" s="21"/>
      <c r="BJ149" s="21"/>
      <c r="BK149" s="21"/>
      <c r="BL149" s="21"/>
      <c r="BM149" s="21"/>
      <c r="BN149" s="21"/>
      <c r="BO149" s="21"/>
      <c r="BP149" s="21"/>
      <c r="BQ149" s="21"/>
      <c r="BR149" s="21"/>
      <c r="BS149" s="21"/>
      <c r="BT149" s="21"/>
      <c r="BU149" s="21"/>
      <c r="BV149" s="21"/>
      <c r="BW149" s="21"/>
      <c r="BX149" s="79"/>
    </row>
    <row r="150" spans="1:76" ht="12.75" customHeight="1">
      <c r="A150" s="20"/>
      <c r="B150" s="21"/>
      <c r="C150" s="21"/>
      <c r="D150" s="21"/>
      <c r="E150" s="21"/>
      <c r="F150" s="21"/>
      <c r="G150" s="21"/>
      <c r="H150" s="21"/>
      <c r="I150" s="21"/>
      <c r="J150" s="21"/>
      <c r="K150" s="21"/>
      <c r="L150" s="21"/>
      <c r="M150" s="21"/>
      <c r="N150" s="21"/>
      <c r="O150" s="21"/>
      <c r="P150" s="21"/>
      <c r="Q150" s="21"/>
      <c r="R150" s="21"/>
      <c r="S150" s="79"/>
      <c r="T150" s="20"/>
      <c r="U150" s="21"/>
      <c r="V150" s="21"/>
      <c r="W150" s="21"/>
      <c r="X150" s="21"/>
      <c r="Y150" s="21"/>
      <c r="Z150" s="21"/>
      <c r="AA150" s="21"/>
      <c r="AB150" s="21"/>
      <c r="AC150" s="21"/>
      <c r="AD150" s="21"/>
      <c r="AE150" s="21"/>
      <c r="AF150" s="21"/>
      <c r="AG150" s="21"/>
      <c r="AH150" s="21"/>
      <c r="AI150" s="21"/>
      <c r="AJ150" s="21"/>
      <c r="AK150" s="21"/>
      <c r="AL150" s="79"/>
      <c r="AM150" s="20"/>
      <c r="AN150" s="21"/>
      <c r="AO150" s="21"/>
      <c r="AP150" s="21"/>
      <c r="AQ150" s="21"/>
      <c r="AR150" s="21"/>
      <c r="AS150" s="21"/>
      <c r="AT150" s="21"/>
      <c r="AU150" s="21"/>
      <c r="AV150" s="21"/>
      <c r="AW150" s="21"/>
      <c r="AX150" s="21"/>
      <c r="AY150" s="21"/>
      <c r="AZ150" s="21"/>
      <c r="BA150" s="21"/>
      <c r="BB150" s="21"/>
      <c r="BC150" s="21"/>
      <c r="BD150" s="21"/>
      <c r="BE150" s="79"/>
      <c r="BF150" s="20"/>
      <c r="BG150" s="21"/>
      <c r="BH150" s="21"/>
      <c r="BI150" s="21"/>
      <c r="BJ150" s="21"/>
      <c r="BK150" s="21"/>
      <c r="BL150" s="21"/>
      <c r="BM150" s="21"/>
      <c r="BN150" s="21"/>
      <c r="BO150" s="21"/>
      <c r="BP150" s="21"/>
      <c r="BQ150" s="21"/>
      <c r="BR150" s="21"/>
      <c r="BS150" s="21"/>
      <c r="BT150" s="21"/>
      <c r="BU150" s="21"/>
      <c r="BV150" s="21"/>
      <c r="BW150" s="21"/>
      <c r="BX150" s="79"/>
    </row>
    <row r="151" spans="1:76" ht="12.75" customHeight="1">
      <c r="A151" s="20"/>
      <c r="B151" s="21"/>
      <c r="C151" s="21"/>
      <c r="D151" s="21"/>
      <c r="E151" s="21"/>
      <c r="F151" s="21"/>
      <c r="G151" s="21"/>
      <c r="H151" s="21"/>
      <c r="I151" s="21"/>
      <c r="J151" s="21"/>
      <c r="K151" s="21"/>
      <c r="L151" s="21"/>
      <c r="M151" s="21"/>
      <c r="N151" s="21"/>
      <c r="O151" s="21"/>
      <c r="P151" s="21"/>
      <c r="Q151" s="21"/>
      <c r="R151" s="21"/>
      <c r="S151" s="79"/>
      <c r="T151" s="20"/>
      <c r="U151" s="21"/>
      <c r="V151" s="21"/>
      <c r="W151" s="21"/>
      <c r="X151" s="21"/>
      <c r="Y151" s="21"/>
      <c r="Z151" s="21"/>
      <c r="AA151" s="21"/>
      <c r="AB151" s="21"/>
      <c r="AC151" s="21"/>
      <c r="AD151" s="21"/>
      <c r="AE151" s="21"/>
      <c r="AF151" s="21"/>
      <c r="AG151" s="21"/>
      <c r="AH151" s="21"/>
      <c r="AI151" s="21"/>
      <c r="AJ151" s="21"/>
      <c r="AK151" s="21"/>
      <c r="AL151" s="79"/>
      <c r="AM151" s="20"/>
      <c r="AN151" s="21"/>
      <c r="AO151" s="21"/>
      <c r="AP151" s="21"/>
      <c r="AQ151" s="21"/>
      <c r="AR151" s="21"/>
      <c r="AS151" s="21"/>
      <c r="AT151" s="21"/>
      <c r="AU151" s="21"/>
      <c r="AV151" s="21"/>
      <c r="AW151" s="21"/>
      <c r="AX151" s="21"/>
      <c r="AY151" s="21"/>
      <c r="AZ151" s="21"/>
      <c r="BA151" s="21"/>
      <c r="BB151" s="21"/>
      <c r="BC151" s="21"/>
      <c r="BD151" s="21"/>
      <c r="BE151" s="79"/>
      <c r="BF151" s="20"/>
      <c r="BG151" s="21"/>
      <c r="BH151" s="21"/>
      <c r="BI151" s="21"/>
      <c r="BJ151" s="21"/>
      <c r="BK151" s="21"/>
      <c r="BL151" s="21"/>
      <c r="BM151" s="21"/>
      <c r="BN151" s="21"/>
      <c r="BO151" s="21"/>
      <c r="BP151" s="21"/>
      <c r="BQ151" s="21"/>
      <c r="BR151" s="21"/>
      <c r="BS151" s="21"/>
      <c r="BT151" s="21"/>
      <c r="BU151" s="21"/>
      <c r="BV151" s="21"/>
      <c r="BW151" s="21"/>
      <c r="BX151" s="79"/>
    </row>
    <row r="152" spans="1:76" ht="12.75" customHeight="1">
      <c r="A152" s="20"/>
      <c r="B152" s="21"/>
      <c r="C152" s="21"/>
      <c r="D152" s="21"/>
      <c r="E152" s="21"/>
      <c r="F152" s="21"/>
      <c r="G152" s="21"/>
      <c r="H152" s="21"/>
      <c r="I152" s="21"/>
      <c r="J152" s="21"/>
      <c r="K152" s="21"/>
      <c r="L152" s="21"/>
      <c r="M152" s="21"/>
      <c r="N152" s="21"/>
      <c r="O152" s="21"/>
      <c r="P152" s="21"/>
      <c r="Q152" s="21"/>
      <c r="R152" s="21"/>
      <c r="S152" s="79"/>
      <c r="T152" s="20"/>
      <c r="U152" s="21"/>
      <c r="V152" s="21"/>
      <c r="W152" s="21"/>
      <c r="X152" s="21"/>
      <c r="Y152" s="21"/>
      <c r="Z152" s="21"/>
      <c r="AA152" s="21"/>
      <c r="AB152" s="21"/>
      <c r="AC152" s="21"/>
      <c r="AD152" s="21"/>
      <c r="AE152" s="21"/>
      <c r="AF152" s="21"/>
      <c r="AG152" s="21"/>
      <c r="AH152" s="21"/>
      <c r="AI152" s="21"/>
      <c r="AJ152" s="21"/>
      <c r="AK152" s="21"/>
      <c r="AL152" s="79"/>
      <c r="AM152" s="20"/>
      <c r="AN152" s="21"/>
      <c r="AO152" s="21"/>
      <c r="AP152" s="21"/>
      <c r="AQ152" s="21"/>
      <c r="AR152" s="21"/>
      <c r="AS152" s="21"/>
      <c r="AT152" s="21"/>
      <c r="AU152" s="21"/>
      <c r="AV152" s="21"/>
      <c r="AW152" s="21"/>
      <c r="AX152" s="21"/>
      <c r="AY152" s="21"/>
      <c r="AZ152" s="21"/>
      <c r="BA152" s="21"/>
      <c r="BB152" s="21"/>
      <c r="BC152" s="21"/>
      <c r="BD152" s="21"/>
      <c r="BE152" s="79"/>
      <c r="BF152" s="20"/>
      <c r="BG152" s="21"/>
      <c r="BH152" s="21"/>
      <c r="BI152" s="21"/>
      <c r="BJ152" s="21"/>
      <c r="BK152" s="21"/>
      <c r="BL152" s="21"/>
      <c r="BM152" s="21"/>
      <c r="BN152" s="21"/>
      <c r="BO152" s="21"/>
      <c r="BP152" s="21"/>
      <c r="BQ152" s="21"/>
      <c r="BR152" s="21"/>
      <c r="BS152" s="21"/>
      <c r="BT152" s="21"/>
      <c r="BU152" s="21"/>
      <c r="BV152" s="21"/>
      <c r="BW152" s="21"/>
      <c r="BX152" s="79"/>
    </row>
    <row r="153" spans="1:76" ht="12.75" customHeight="1">
      <c r="A153" s="20"/>
      <c r="B153" s="21"/>
      <c r="C153" s="21"/>
      <c r="D153" s="21"/>
      <c r="E153" s="21"/>
      <c r="F153" s="21"/>
      <c r="G153" s="21"/>
      <c r="H153" s="21"/>
      <c r="I153" s="21"/>
      <c r="J153" s="21"/>
      <c r="K153" s="21"/>
      <c r="L153" s="21"/>
      <c r="M153" s="21"/>
      <c r="N153" s="21"/>
      <c r="O153" s="21"/>
      <c r="P153" s="21"/>
      <c r="Q153" s="21"/>
      <c r="R153" s="21"/>
      <c r="S153" s="79"/>
      <c r="T153" s="20"/>
      <c r="U153" s="21"/>
      <c r="V153" s="21"/>
      <c r="W153" s="21"/>
      <c r="X153" s="21"/>
      <c r="Y153" s="21"/>
      <c r="Z153" s="21"/>
      <c r="AA153" s="21"/>
      <c r="AB153" s="21"/>
      <c r="AC153" s="21"/>
      <c r="AD153" s="21"/>
      <c r="AE153" s="21"/>
      <c r="AF153" s="21"/>
      <c r="AG153" s="21"/>
      <c r="AH153" s="21"/>
      <c r="AI153" s="21"/>
      <c r="AJ153" s="21"/>
      <c r="AK153" s="21"/>
      <c r="AL153" s="79"/>
      <c r="AM153" s="20"/>
      <c r="AN153" s="21"/>
      <c r="AO153" s="21"/>
      <c r="AP153" s="21"/>
      <c r="AQ153" s="21"/>
      <c r="AR153" s="21"/>
      <c r="AS153" s="21"/>
      <c r="AT153" s="21"/>
      <c r="AU153" s="21"/>
      <c r="AV153" s="21"/>
      <c r="AW153" s="21"/>
      <c r="AX153" s="21"/>
      <c r="AY153" s="21"/>
      <c r="AZ153" s="21"/>
      <c r="BA153" s="21"/>
      <c r="BB153" s="21"/>
      <c r="BC153" s="21"/>
      <c r="BD153" s="21"/>
      <c r="BE153" s="79"/>
      <c r="BF153" s="20"/>
      <c r="BG153" s="21"/>
      <c r="BH153" s="21"/>
      <c r="BI153" s="21"/>
      <c r="BJ153" s="21"/>
      <c r="BK153" s="21"/>
      <c r="BL153" s="21"/>
      <c r="BM153" s="21"/>
      <c r="BN153" s="21"/>
      <c r="BO153" s="21"/>
      <c r="BP153" s="21"/>
      <c r="BQ153" s="21"/>
      <c r="BR153" s="21"/>
      <c r="BS153" s="21"/>
      <c r="BT153" s="21"/>
      <c r="BU153" s="21"/>
      <c r="BV153" s="21"/>
      <c r="BW153" s="21"/>
      <c r="BX153" s="79"/>
    </row>
    <row r="154" spans="1:76" ht="12.75" customHeight="1">
      <c r="A154" s="20"/>
      <c r="B154" s="21"/>
      <c r="C154" s="21"/>
      <c r="D154" s="21"/>
      <c r="E154" s="21"/>
      <c r="F154" s="21"/>
      <c r="G154" s="21"/>
      <c r="H154" s="21"/>
      <c r="I154" s="21"/>
      <c r="J154" s="21"/>
      <c r="K154" s="21"/>
      <c r="L154" s="21"/>
      <c r="M154" s="21"/>
      <c r="N154" s="21"/>
      <c r="O154" s="21"/>
      <c r="P154" s="21"/>
      <c r="Q154" s="21"/>
      <c r="R154" s="21"/>
      <c r="S154" s="79"/>
      <c r="T154" s="20"/>
      <c r="U154" s="21"/>
      <c r="V154" s="21"/>
      <c r="W154" s="21"/>
      <c r="X154" s="21"/>
      <c r="Y154" s="21"/>
      <c r="Z154" s="21"/>
      <c r="AA154" s="21"/>
      <c r="AB154" s="21"/>
      <c r="AC154" s="21"/>
      <c r="AD154" s="21"/>
      <c r="AE154" s="21"/>
      <c r="AF154" s="21"/>
      <c r="AG154" s="21"/>
      <c r="AH154" s="21"/>
      <c r="AI154" s="21"/>
      <c r="AJ154" s="21"/>
      <c r="AK154" s="21"/>
      <c r="AL154" s="79"/>
      <c r="AM154" s="20"/>
      <c r="AN154" s="21"/>
      <c r="AO154" s="21"/>
      <c r="AP154" s="21"/>
      <c r="AQ154" s="21"/>
      <c r="AR154" s="21"/>
      <c r="AS154" s="21"/>
      <c r="AT154" s="21"/>
      <c r="AU154" s="21"/>
      <c r="AV154" s="21"/>
      <c r="AW154" s="21"/>
      <c r="AX154" s="21"/>
      <c r="AY154" s="21"/>
      <c r="AZ154" s="21"/>
      <c r="BA154" s="21"/>
      <c r="BB154" s="21"/>
      <c r="BC154" s="21"/>
      <c r="BD154" s="21"/>
      <c r="BE154" s="79"/>
      <c r="BF154" s="20"/>
      <c r="BG154" s="21"/>
      <c r="BH154" s="21"/>
      <c r="BI154" s="21"/>
      <c r="BJ154" s="21"/>
      <c r="BK154" s="21"/>
      <c r="BL154" s="21"/>
      <c r="BM154" s="21"/>
      <c r="BN154" s="21"/>
      <c r="BO154" s="21"/>
      <c r="BP154" s="21"/>
      <c r="BQ154" s="21"/>
      <c r="BR154" s="21"/>
      <c r="BS154" s="21"/>
      <c r="BT154" s="21"/>
      <c r="BU154" s="21"/>
      <c r="BV154" s="21"/>
      <c r="BW154" s="21"/>
      <c r="BX154" s="79"/>
    </row>
    <row r="155" spans="1:76" ht="12.75" customHeight="1">
      <c r="A155" s="20"/>
      <c r="B155" s="21"/>
      <c r="C155" s="21"/>
      <c r="D155" s="21"/>
      <c r="E155" s="21"/>
      <c r="F155" s="21"/>
      <c r="G155" s="21"/>
      <c r="H155" s="21"/>
      <c r="I155" s="21"/>
      <c r="J155" s="21"/>
      <c r="K155" s="21"/>
      <c r="L155" s="21"/>
      <c r="M155" s="21"/>
      <c r="N155" s="21"/>
      <c r="O155" s="21"/>
      <c r="P155" s="21"/>
      <c r="Q155" s="21"/>
      <c r="R155" s="21"/>
      <c r="S155" s="79"/>
      <c r="T155" s="20"/>
      <c r="U155" s="21"/>
      <c r="V155" s="21"/>
      <c r="W155" s="21"/>
      <c r="X155" s="21"/>
      <c r="Y155" s="21"/>
      <c r="Z155" s="21"/>
      <c r="AA155" s="21"/>
      <c r="AB155" s="21"/>
      <c r="AC155" s="21"/>
      <c r="AD155" s="21"/>
      <c r="AE155" s="21"/>
      <c r="AF155" s="21"/>
      <c r="AG155" s="21"/>
      <c r="AH155" s="21"/>
      <c r="AI155" s="21"/>
      <c r="AJ155" s="21"/>
      <c r="AK155" s="21"/>
      <c r="AL155" s="79"/>
      <c r="AM155" s="20"/>
      <c r="AN155" s="21"/>
      <c r="AO155" s="21"/>
      <c r="AP155" s="21"/>
      <c r="AQ155" s="21"/>
      <c r="AR155" s="21"/>
      <c r="AS155" s="21"/>
      <c r="AT155" s="21"/>
      <c r="AU155" s="21"/>
      <c r="AV155" s="21"/>
      <c r="AW155" s="21"/>
      <c r="AX155" s="21"/>
      <c r="AY155" s="21"/>
      <c r="AZ155" s="21"/>
      <c r="BA155" s="21"/>
      <c r="BB155" s="21"/>
      <c r="BC155" s="21"/>
      <c r="BD155" s="21"/>
      <c r="BE155" s="79"/>
      <c r="BF155" s="20"/>
      <c r="BG155" s="21"/>
      <c r="BH155" s="21"/>
      <c r="BI155" s="21"/>
      <c r="BJ155" s="21"/>
      <c r="BK155" s="21"/>
      <c r="BL155" s="21"/>
      <c r="BM155" s="21"/>
      <c r="BN155" s="21"/>
      <c r="BO155" s="21"/>
      <c r="BP155" s="21"/>
      <c r="BQ155" s="21"/>
      <c r="BR155" s="21"/>
      <c r="BS155" s="21"/>
      <c r="BT155" s="21"/>
      <c r="BU155" s="21"/>
      <c r="BV155" s="21"/>
      <c r="BW155" s="21"/>
      <c r="BX155" s="79"/>
    </row>
    <row r="156" spans="1:76" ht="12.75" customHeight="1">
      <c r="A156" s="20"/>
      <c r="B156" s="21"/>
      <c r="C156" s="21"/>
      <c r="D156" s="21"/>
      <c r="E156" s="21"/>
      <c r="F156" s="21"/>
      <c r="G156" s="21"/>
      <c r="H156" s="21"/>
      <c r="I156" s="21"/>
      <c r="J156" s="21"/>
      <c r="K156" s="21"/>
      <c r="L156" s="21"/>
      <c r="M156" s="21"/>
      <c r="N156" s="21"/>
      <c r="O156" s="21"/>
      <c r="P156" s="21"/>
      <c r="Q156" s="21"/>
      <c r="R156" s="21"/>
      <c r="S156" s="79"/>
      <c r="T156" s="20"/>
      <c r="U156" s="21"/>
      <c r="V156" s="21"/>
      <c r="W156" s="21"/>
      <c r="X156" s="21"/>
      <c r="Y156" s="21"/>
      <c r="Z156" s="21"/>
      <c r="AA156" s="21"/>
      <c r="AB156" s="21"/>
      <c r="AC156" s="21"/>
      <c r="AD156" s="21"/>
      <c r="AE156" s="21"/>
      <c r="AF156" s="21"/>
      <c r="AG156" s="21"/>
      <c r="AH156" s="21"/>
      <c r="AI156" s="21"/>
      <c r="AJ156" s="21"/>
      <c r="AK156" s="21"/>
      <c r="AL156" s="79"/>
      <c r="AM156" s="20"/>
      <c r="AN156" s="21"/>
      <c r="AO156" s="21"/>
      <c r="AP156" s="21"/>
      <c r="AQ156" s="21"/>
      <c r="AR156" s="21"/>
      <c r="AS156" s="21"/>
      <c r="AT156" s="21"/>
      <c r="AU156" s="21"/>
      <c r="AV156" s="21"/>
      <c r="AW156" s="21"/>
      <c r="AX156" s="21"/>
      <c r="AY156" s="21"/>
      <c r="AZ156" s="21"/>
      <c r="BA156" s="21"/>
      <c r="BB156" s="21"/>
      <c r="BC156" s="21"/>
      <c r="BD156" s="21"/>
      <c r="BE156" s="79"/>
      <c r="BF156" s="20"/>
      <c r="BG156" s="21"/>
      <c r="BH156" s="21"/>
      <c r="BI156" s="21"/>
      <c r="BJ156" s="21"/>
      <c r="BK156" s="21"/>
      <c r="BL156" s="21"/>
      <c r="BM156" s="21"/>
      <c r="BN156" s="21"/>
      <c r="BO156" s="21"/>
      <c r="BP156" s="21"/>
      <c r="BQ156" s="21"/>
      <c r="BR156" s="21"/>
      <c r="BS156" s="21"/>
      <c r="BT156" s="21"/>
      <c r="BU156" s="21"/>
      <c r="BV156" s="21"/>
      <c r="BW156" s="21"/>
      <c r="BX156" s="79"/>
    </row>
    <row r="157" spans="1:76" ht="12.75" customHeight="1">
      <c r="A157" s="20"/>
      <c r="B157" s="21"/>
      <c r="C157" s="21"/>
      <c r="D157" s="21"/>
      <c r="E157" s="21"/>
      <c r="F157" s="21"/>
      <c r="G157" s="21"/>
      <c r="H157" s="21"/>
      <c r="I157" s="21"/>
      <c r="J157" s="21"/>
      <c r="K157" s="21"/>
      <c r="L157" s="21"/>
      <c r="M157" s="21"/>
      <c r="N157" s="21"/>
      <c r="O157" s="21"/>
      <c r="P157" s="21"/>
      <c r="Q157" s="21"/>
      <c r="R157" s="21"/>
      <c r="S157" s="79"/>
      <c r="T157" s="20"/>
      <c r="U157" s="21"/>
      <c r="V157" s="21"/>
      <c r="W157" s="21"/>
      <c r="X157" s="21"/>
      <c r="Y157" s="21"/>
      <c r="Z157" s="21"/>
      <c r="AA157" s="21"/>
      <c r="AB157" s="21"/>
      <c r="AC157" s="21"/>
      <c r="AD157" s="21"/>
      <c r="AE157" s="21"/>
      <c r="AF157" s="21"/>
      <c r="AG157" s="21"/>
      <c r="AH157" s="21"/>
      <c r="AI157" s="21"/>
      <c r="AJ157" s="21"/>
      <c r="AK157" s="21"/>
      <c r="AL157" s="79"/>
      <c r="AM157" s="20"/>
      <c r="AN157" s="21"/>
      <c r="AO157" s="21"/>
      <c r="AP157" s="21"/>
      <c r="AQ157" s="21"/>
      <c r="AR157" s="21"/>
      <c r="AS157" s="21"/>
      <c r="AT157" s="21"/>
      <c r="AU157" s="21"/>
      <c r="AV157" s="21"/>
      <c r="AW157" s="21"/>
      <c r="AX157" s="21"/>
      <c r="AY157" s="21"/>
      <c r="AZ157" s="21"/>
      <c r="BA157" s="21"/>
      <c r="BB157" s="21"/>
      <c r="BC157" s="21"/>
      <c r="BD157" s="21"/>
      <c r="BE157" s="79"/>
      <c r="BF157" s="20"/>
      <c r="BG157" s="21"/>
      <c r="BH157" s="21"/>
      <c r="BI157" s="21"/>
      <c r="BJ157" s="21"/>
      <c r="BK157" s="21"/>
      <c r="BL157" s="21"/>
      <c r="BM157" s="21"/>
      <c r="BN157" s="21"/>
      <c r="BO157" s="21"/>
      <c r="BP157" s="21"/>
      <c r="BQ157" s="21"/>
      <c r="BR157" s="21"/>
      <c r="BS157" s="21"/>
      <c r="BT157" s="21"/>
      <c r="BU157" s="21"/>
      <c r="BV157" s="21"/>
      <c r="BW157" s="21"/>
      <c r="BX157" s="79"/>
    </row>
    <row r="158" spans="1:76" ht="12.75" customHeight="1">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c r="AA158" s="166"/>
      <c r="AB158" s="166"/>
      <c r="AC158" s="166"/>
      <c r="AD158" s="166"/>
      <c r="AE158" s="166"/>
      <c r="AF158" s="166"/>
      <c r="AG158" s="166"/>
      <c r="AH158" s="166"/>
      <c r="AI158" s="166"/>
      <c r="AJ158" s="166"/>
      <c r="AK158" s="166"/>
      <c r="AL158" s="166"/>
      <c r="AM158" s="166"/>
      <c r="AN158" s="166"/>
      <c r="AO158" s="166"/>
      <c r="AP158" s="166"/>
      <c r="AQ158" s="166"/>
      <c r="AR158" s="166"/>
      <c r="AS158" s="166"/>
      <c r="AT158" s="166"/>
      <c r="AU158" s="166"/>
      <c r="AV158" s="166"/>
      <c r="AW158" s="166"/>
      <c r="AX158" s="166"/>
      <c r="AY158" s="166"/>
      <c r="AZ158" s="166"/>
      <c r="BA158" s="166"/>
      <c r="BB158" s="166"/>
      <c r="BC158" s="166"/>
      <c r="BD158" s="166"/>
      <c r="BE158" s="166"/>
      <c r="BF158" s="166"/>
      <c r="BG158" s="166"/>
      <c r="BH158" s="166"/>
      <c r="BI158" s="166"/>
      <c r="BJ158" s="166"/>
      <c r="BK158" s="166"/>
      <c r="BL158" s="166"/>
      <c r="BM158" s="166"/>
      <c r="BN158" s="166"/>
      <c r="BO158" s="166"/>
      <c r="BP158" s="166"/>
      <c r="BQ158" s="166"/>
      <c r="BR158" s="166"/>
      <c r="BS158" s="166"/>
      <c r="BT158" s="166"/>
      <c r="BU158" s="166"/>
      <c r="BV158" s="166"/>
      <c r="BW158" s="166"/>
      <c r="BX158" s="166"/>
    </row>
    <row r="159" spans="1:76" ht="12.75" customHeight="1">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6"/>
      <c r="AI159" s="166"/>
      <c r="AJ159" s="166"/>
      <c r="AK159" s="166"/>
      <c r="AL159" s="166"/>
      <c r="AM159" s="166"/>
      <c r="AN159" s="166"/>
      <c r="AO159" s="166"/>
      <c r="AP159" s="166"/>
      <c r="AQ159" s="166"/>
      <c r="AR159" s="166"/>
      <c r="AS159" s="166"/>
      <c r="AT159" s="166"/>
      <c r="AU159" s="166"/>
      <c r="AV159" s="166"/>
      <c r="AW159" s="166"/>
      <c r="AX159" s="166"/>
      <c r="AY159" s="166"/>
      <c r="AZ159" s="166"/>
      <c r="BA159" s="166"/>
      <c r="BB159" s="166"/>
      <c r="BC159" s="166"/>
      <c r="BD159" s="166"/>
      <c r="BE159" s="166"/>
      <c r="BF159" s="166"/>
      <c r="BG159" s="166"/>
      <c r="BH159" s="166"/>
      <c r="BI159" s="166"/>
      <c r="BJ159" s="166"/>
      <c r="BK159" s="166"/>
      <c r="BL159" s="166"/>
      <c r="BM159" s="166"/>
      <c r="BN159" s="166"/>
      <c r="BO159" s="166"/>
      <c r="BP159" s="166"/>
      <c r="BQ159" s="166"/>
      <c r="BR159" s="166"/>
      <c r="BS159" s="166"/>
      <c r="BT159" s="166"/>
      <c r="BU159" s="166"/>
      <c r="BV159" s="166"/>
      <c r="BW159" s="166"/>
      <c r="BX159" s="166"/>
    </row>
    <row r="160" spans="1:76" ht="12.75" customHeight="1">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c r="AA160" s="166"/>
      <c r="AB160" s="166"/>
      <c r="AC160" s="166"/>
      <c r="AD160" s="166"/>
      <c r="AE160" s="166"/>
      <c r="AF160" s="166"/>
      <c r="AG160" s="166"/>
      <c r="AH160" s="166"/>
      <c r="AI160" s="166"/>
      <c r="AJ160" s="166"/>
      <c r="AK160" s="166"/>
      <c r="AL160" s="166"/>
      <c r="AM160" s="166"/>
      <c r="AN160" s="166"/>
      <c r="AO160" s="166"/>
      <c r="AP160" s="166"/>
      <c r="AQ160" s="166"/>
      <c r="AR160" s="166"/>
      <c r="AS160" s="166"/>
      <c r="AT160" s="166"/>
      <c r="AU160" s="166"/>
      <c r="AV160" s="166"/>
      <c r="AW160" s="166"/>
      <c r="AX160" s="166"/>
      <c r="AY160" s="166"/>
      <c r="AZ160" s="166"/>
      <c r="BA160" s="166"/>
      <c r="BB160" s="166"/>
      <c r="BC160" s="166"/>
      <c r="BD160" s="166"/>
      <c r="BE160" s="166"/>
      <c r="BF160" s="166"/>
      <c r="BG160" s="166"/>
      <c r="BH160" s="166"/>
      <c r="BI160" s="166"/>
      <c r="BJ160" s="166"/>
      <c r="BK160" s="166"/>
      <c r="BL160" s="166"/>
      <c r="BM160" s="166"/>
      <c r="BN160" s="166"/>
      <c r="BO160" s="166"/>
      <c r="BP160" s="166"/>
      <c r="BQ160" s="166"/>
      <c r="BR160" s="166"/>
      <c r="BS160" s="166"/>
      <c r="BT160" s="166"/>
      <c r="BU160" s="166"/>
      <c r="BV160" s="166"/>
      <c r="BW160" s="166"/>
      <c r="BX160" s="166"/>
    </row>
    <row r="161" spans="1:76" ht="12.75" customHeight="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c r="AA161" s="166"/>
      <c r="AB161" s="166"/>
      <c r="AC161" s="166"/>
      <c r="AD161" s="166"/>
      <c r="AE161" s="166"/>
      <c r="AF161" s="166"/>
      <c r="AG161" s="166"/>
      <c r="AH161" s="166"/>
      <c r="AI161" s="166"/>
      <c r="AJ161" s="166"/>
      <c r="AK161" s="166"/>
      <c r="AL161" s="166"/>
      <c r="AM161" s="166"/>
      <c r="AN161" s="166"/>
      <c r="AO161" s="166"/>
      <c r="AP161" s="166"/>
      <c r="AQ161" s="166"/>
      <c r="AR161" s="166"/>
      <c r="AS161" s="166"/>
      <c r="AT161" s="166"/>
      <c r="AU161" s="166"/>
      <c r="AV161" s="166"/>
      <c r="AW161" s="166"/>
      <c r="AX161" s="166"/>
      <c r="AY161" s="166"/>
      <c r="AZ161" s="166"/>
      <c r="BA161" s="166"/>
      <c r="BB161" s="166"/>
      <c r="BC161" s="166"/>
      <c r="BD161" s="166"/>
      <c r="BE161" s="166"/>
      <c r="BF161" s="166"/>
      <c r="BG161" s="166"/>
      <c r="BH161" s="166"/>
      <c r="BI161" s="166"/>
      <c r="BJ161" s="166"/>
      <c r="BK161" s="166"/>
      <c r="BL161" s="166"/>
      <c r="BM161" s="166"/>
      <c r="BN161" s="166"/>
      <c r="BO161" s="166"/>
      <c r="BP161" s="166"/>
      <c r="BQ161" s="166"/>
      <c r="BR161" s="166"/>
      <c r="BS161" s="166"/>
      <c r="BT161" s="166"/>
      <c r="BU161" s="166"/>
      <c r="BV161" s="166"/>
      <c r="BW161" s="166"/>
      <c r="BX161" s="166"/>
    </row>
    <row r="162" spans="1:76" ht="12.75" customHeight="1">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c r="AA162" s="166"/>
      <c r="AB162" s="166"/>
      <c r="AC162" s="166"/>
      <c r="AD162" s="166"/>
      <c r="AE162" s="166"/>
      <c r="AF162" s="166"/>
      <c r="AG162" s="166"/>
      <c r="AH162" s="166"/>
      <c r="AI162" s="166"/>
      <c r="AJ162" s="166"/>
      <c r="AK162" s="166"/>
      <c r="AL162" s="166"/>
      <c r="AM162" s="166"/>
      <c r="AN162" s="166"/>
      <c r="AO162" s="166"/>
      <c r="AP162" s="166"/>
      <c r="AQ162" s="166"/>
      <c r="AR162" s="166"/>
      <c r="AS162" s="166"/>
      <c r="AT162" s="166"/>
      <c r="AU162" s="166"/>
      <c r="AV162" s="166"/>
      <c r="AW162" s="166"/>
      <c r="AX162" s="166"/>
      <c r="AY162" s="166"/>
      <c r="AZ162" s="166"/>
      <c r="BA162" s="166"/>
      <c r="BB162" s="166"/>
      <c r="BC162" s="166"/>
      <c r="BD162" s="166"/>
      <c r="BE162" s="166"/>
      <c r="BF162" s="166"/>
      <c r="BG162" s="166"/>
      <c r="BH162" s="166"/>
      <c r="BI162" s="166"/>
      <c r="BJ162" s="166"/>
      <c r="BK162" s="166"/>
      <c r="BL162" s="166"/>
      <c r="BM162" s="166"/>
      <c r="BN162" s="166"/>
      <c r="BO162" s="166"/>
      <c r="BP162" s="166"/>
      <c r="BQ162" s="166"/>
      <c r="BR162" s="166"/>
      <c r="BS162" s="166"/>
      <c r="BT162" s="166"/>
      <c r="BU162" s="166"/>
      <c r="BV162" s="166"/>
      <c r="BW162" s="166"/>
      <c r="BX162" s="166"/>
    </row>
    <row r="163" spans="1:76" ht="12.75" customHeight="1">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c r="AC163" s="166"/>
      <c r="AD163" s="166"/>
      <c r="AE163" s="166"/>
      <c r="AF163" s="166"/>
      <c r="AG163" s="166"/>
      <c r="AH163" s="166"/>
      <c r="AI163" s="166"/>
      <c r="AJ163" s="166"/>
      <c r="AK163" s="166"/>
      <c r="AL163" s="166"/>
      <c r="AM163" s="166"/>
      <c r="AN163" s="166"/>
      <c r="AO163" s="166"/>
      <c r="AP163" s="166"/>
      <c r="AQ163" s="166"/>
      <c r="AR163" s="166"/>
      <c r="AS163" s="166"/>
      <c r="AT163" s="166"/>
      <c r="AU163" s="166"/>
      <c r="AV163" s="166"/>
      <c r="AW163" s="166"/>
      <c r="AX163" s="166"/>
      <c r="AY163" s="166"/>
      <c r="AZ163" s="166"/>
      <c r="BA163" s="166"/>
      <c r="BB163" s="166"/>
      <c r="BC163" s="166"/>
      <c r="BD163" s="166"/>
      <c r="BE163" s="166"/>
      <c r="BF163" s="166"/>
      <c r="BG163" s="166"/>
      <c r="BH163" s="166"/>
      <c r="BI163" s="166"/>
      <c r="BJ163" s="166"/>
      <c r="BK163" s="166"/>
      <c r="BL163" s="166"/>
      <c r="BM163" s="166"/>
      <c r="BN163" s="166"/>
      <c r="BO163" s="166"/>
      <c r="BP163" s="166"/>
      <c r="BQ163" s="166"/>
      <c r="BR163" s="166"/>
      <c r="BS163" s="166"/>
      <c r="BT163" s="166"/>
      <c r="BU163" s="166"/>
      <c r="BV163" s="166"/>
      <c r="BW163" s="166"/>
      <c r="BX163" s="166"/>
    </row>
    <row r="164" spans="1:76" ht="12.75" customHeight="1">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c r="BK164" s="166"/>
      <c r="BL164" s="166"/>
      <c r="BM164" s="166"/>
      <c r="BN164" s="166"/>
      <c r="BO164" s="166"/>
      <c r="BP164" s="166"/>
      <c r="BQ164" s="166"/>
      <c r="BR164" s="166"/>
      <c r="BS164" s="166"/>
      <c r="BT164" s="166"/>
      <c r="BU164" s="166"/>
      <c r="BV164" s="166"/>
      <c r="BW164" s="166"/>
      <c r="BX164" s="166"/>
    </row>
    <row r="165" spans="1:76" ht="12.75" customHeight="1">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c r="AA165" s="166"/>
      <c r="AB165" s="166"/>
      <c r="AC165" s="166"/>
      <c r="AD165" s="166"/>
      <c r="AE165" s="166"/>
      <c r="AF165" s="166"/>
      <c r="AG165" s="166"/>
      <c r="AH165" s="166"/>
      <c r="AI165" s="166"/>
      <c r="AJ165" s="166"/>
      <c r="AK165" s="166"/>
      <c r="AL165" s="166"/>
      <c r="AM165" s="166"/>
      <c r="AN165" s="166"/>
      <c r="AO165" s="166"/>
      <c r="AP165" s="166"/>
      <c r="AQ165" s="166"/>
      <c r="AR165" s="166"/>
      <c r="AS165" s="166"/>
      <c r="AT165" s="166"/>
      <c r="AU165" s="166"/>
      <c r="AV165" s="166"/>
      <c r="AW165" s="166"/>
      <c r="AX165" s="166"/>
      <c r="AY165" s="166"/>
      <c r="AZ165" s="166"/>
      <c r="BA165" s="166"/>
      <c r="BB165" s="166"/>
      <c r="BC165" s="166"/>
      <c r="BD165" s="166"/>
      <c r="BE165" s="166"/>
      <c r="BF165" s="166"/>
      <c r="BG165" s="166"/>
      <c r="BH165" s="166"/>
      <c r="BI165" s="166"/>
      <c r="BJ165" s="166"/>
      <c r="BK165" s="166"/>
      <c r="BL165" s="166"/>
      <c r="BM165" s="166"/>
      <c r="BN165" s="166"/>
      <c r="BO165" s="166"/>
      <c r="BP165" s="166"/>
      <c r="BQ165" s="166"/>
      <c r="BR165" s="166"/>
      <c r="BS165" s="166"/>
      <c r="BT165" s="166"/>
      <c r="BU165" s="166"/>
      <c r="BV165" s="166"/>
      <c r="BW165" s="166"/>
      <c r="BX165" s="166"/>
    </row>
    <row r="166" spans="1:76" ht="12.75" customHeight="1">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c r="AA166" s="166"/>
      <c r="AB166" s="166"/>
      <c r="AC166" s="166"/>
      <c r="AD166" s="166"/>
      <c r="AE166" s="166"/>
      <c r="AF166" s="166"/>
      <c r="AG166" s="166"/>
      <c r="AH166" s="166"/>
      <c r="AI166" s="166"/>
      <c r="AJ166" s="166"/>
      <c r="AK166" s="166"/>
      <c r="AL166" s="166"/>
      <c r="AM166" s="166"/>
      <c r="AN166" s="166"/>
      <c r="AO166" s="166"/>
      <c r="AP166" s="166"/>
      <c r="AQ166" s="166"/>
      <c r="AR166" s="166"/>
      <c r="AS166" s="166"/>
      <c r="AT166" s="166"/>
      <c r="AU166" s="166"/>
      <c r="AV166" s="166"/>
      <c r="AW166" s="166"/>
      <c r="AX166" s="166"/>
      <c r="AY166" s="166"/>
      <c r="AZ166" s="166"/>
      <c r="BA166" s="166"/>
      <c r="BB166" s="166"/>
      <c r="BC166" s="166"/>
      <c r="BD166" s="166"/>
      <c r="BE166" s="166"/>
      <c r="BF166" s="166"/>
      <c r="BG166" s="166"/>
      <c r="BH166" s="166"/>
      <c r="BI166" s="166"/>
      <c r="BJ166" s="166"/>
      <c r="BK166" s="166"/>
      <c r="BL166" s="166"/>
      <c r="BM166" s="166"/>
      <c r="BN166" s="166"/>
      <c r="BO166" s="166"/>
      <c r="BP166" s="166"/>
      <c r="BQ166" s="166"/>
      <c r="BR166" s="166"/>
      <c r="BS166" s="166"/>
      <c r="BT166" s="166"/>
      <c r="BU166" s="166"/>
      <c r="BV166" s="166"/>
      <c r="BW166" s="166"/>
      <c r="BX166" s="166"/>
    </row>
    <row r="167" spans="1:76" ht="12.75" customHeight="1">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c r="AA167" s="166"/>
      <c r="AB167" s="166"/>
      <c r="AC167" s="166"/>
      <c r="AD167" s="166"/>
      <c r="AE167" s="166"/>
      <c r="AF167" s="166"/>
      <c r="AG167" s="166"/>
      <c r="AH167" s="166"/>
      <c r="AI167" s="166"/>
      <c r="AJ167" s="166"/>
      <c r="AK167" s="166"/>
      <c r="AL167" s="166"/>
      <c r="AM167" s="166"/>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c r="BK167" s="166"/>
      <c r="BL167" s="166"/>
      <c r="BM167" s="166"/>
      <c r="BN167" s="166"/>
      <c r="BO167" s="166"/>
      <c r="BP167" s="166"/>
      <c r="BQ167" s="166"/>
      <c r="BR167" s="166"/>
      <c r="BS167" s="166"/>
      <c r="BT167" s="166"/>
      <c r="BU167" s="166"/>
      <c r="BV167" s="166"/>
      <c r="BW167" s="166"/>
      <c r="BX167" s="166"/>
    </row>
    <row r="168" spans="1:76" ht="12.75" customHeight="1">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c r="AA168" s="166"/>
      <c r="AB168" s="166"/>
      <c r="AC168" s="166"/>
      <c r="AD168" s="166"/>
      <c r="AE168" s="166"/>
      <c r="AF168" s="166"/>
      <c r="AG168" s="166"/>
      <c r="AH168" s="166"/>
      <c r="AI168" s="166"/>
      <c r="AJ168" s="166"/>
      <c r="AK168" s="166"/>
      <c r="AL168" s="166"/>
      <c r="AM168" s="166"/>
      <c r="AN168" s="166"/>
      <c r="AO168" s="166"/>
      <c r="AP168" s="166"/>
      <c r="AQ168" s="166"/>
      <c r="AR168" s="166"/>
      <c r="AS168" s="166"/>
      <c r="AT168" s="166"/>
      <c r="AU168" s="166"/>
      <c r="AV168" s="166"/>
      <c r="AW168" s="166"/>
      <c r="AX168" s="166"/>
      <c r="AY168" s="166"/>
      <c r="AZ168" s="166"/>
      <c r="BA168" s="166"/>
      <c r="BB168" s="166"/>
      <c r="BC168" s="166"/>
      <c r="BD168" s="166"/>
      <c r="BE168" s="166"/>
      <c r="BF168" s="166"/>
      <c r="BG168" s="166"/>
      <c r="BH168" s="166"/>
      <c r="BI168" s="166"/>
      <c r="BJ168" s="166"/>
      <c r="BK168" s="166"/>
      <c r="BL168" s="166"/>
      <c r="BM168" s="166"/>
      <c r="BN168" s="166"/>
      <c r="BO168" s="166"/>
      <c r="BP168" s="166"/>
      <c r="BQ168" s="166"/>
      <c r="BR168" s="166"/>
      <c r="BS168" s="166"/>
      <c r="BT168" s="166"/>
      <c r="BU168" s="166"/>
      <c r="BV168" s="166"/>
      <c r="BW168" s="166"/>
      <c r="BX168" s="166"/>
    </row>
    <row r="169" spans="1:76" ht="12.75" customHeight="1">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c r="AA169" s="166"/>
      <c r="AB169" s="166"/>
      <c r="AC169" s="166"/>
      <c r="AD169" s="166"/>
      <c r="AE169" s="166"/>
      <c r="AF169" s="166"/>
      <c r="AG169" s="166"/>
      <c r="AH169" s="166"/>
      <c r="AI169" s="166"/>
      <c r="AJ169" s="166"/>
      <c r="AK169" s="166"/>
      <c r="AL169" s="166"/>
      <c r="AM169" s="166"/>
      <c r="AN169" s="166"/>
      <c r="AO169" s="166"/>
      <c r="AP169" s="166"/>
      <c r="AQ169" s="166"/>
      <c r="AR169" s="166"/>
      <c r="AS169" s="166"/>
      <c r="AT169" s="166"/>
      <c r="AU169" s="166"/>
      <c r="AV169" s="166"/>
      <c r="AW169" s="166"/>
      <c r="AX169" s="166"/>
      <c r="AY169" s="166"/>
      <c r="AZ169" s="166"/>
      <c r="BA169" s="166"/>
      <c r="BB169" s="166"/>
      <c r="BC169" s="166"/>
      <c r="BD169" s="166"/>
      <c r="BE169" s="166"/>
      <c r="BF169" s="166"/>
      <c r="BG169" s="166"/>
      <c r="BH169" s="166"/>
      <c r="BI169" s="166"/>
      <c r="BJ169" s="166"/>
      <c r="BK169" s="166"/>
      <c r="BL169" s="166"/>
      <c r="BM169" s="166"/>
      <c r="BN169" s="166"/>
      <c r="BO169" s="166"/>
      <c r="BP169" s="166"/>
      <c r="BQ169" s="166"/>
      <c r="BR169" s="166"/>
      <c r="BS169" s="166"/>
      <c r="BT169" s="166"/>
      <c r="BU169" s="166"/>
      <c r="BV169" s="166"/>
      <c r="BW169" s="166"/>
      <c r="BX169" s="166"/>
    </row>
    <row r="170" spans="1:76" ht="12.75" customHeight="1">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c r="AA170" s="166"/>
      <c r="AB170" s="166"/>
      <c r="AC170" s="166"/>
      <c r="AD170" s="166"/>
      <c r="AE170" s="166"/>
      <c r="AF170" s="166"/>
      <c r="AG170" s="166"/>
      <c r="AH170" s="166"/>
      <c r="AI170" s="166"/>
      <c r="AJ170" s="166"/>
      <c r="AK170" s="166"/>
      <c r="AL170" s="166"/>
      <c r="AM170" s="166"/>
      <c r="AN170" s="166"/>
      <c r="AO170" s="166"/>
      <c r="AP170" s="166"/>
      <c r="AQ170" s="166"/>
      <c r="AR170" s="166"/>
      <c r="AS170" s="166"/>
      <c r="AT170" s="166"/>
      <c r="AU170" s="166"/>
      <c r="AV170" s="166"/>
      <c r="AW170" s="166"/>
      <c r="AX170" s="166"/>
      <c r="AY170" s="166"/>
      <c r="AZ170" s="166"/>
      <c r="BA170" s="166"/>
      <c r="BB170" s="166"/>
      <c r="BC170" s="166"/>
      <c r="BD170" s="166"/>
      <c r="BE170" s="166"/>
      <c r="BF170" s="166"/>
      <c r="BG170" s="166"/>
      <c r="BH170" s="166"/>
      <c r="BI170" s="166"/>
      <c r="BJ170" s="166"/>
      <c r="BK170" s="166"/>
      <c r="BL170" s="166"/>
      <c r="BM170" s="166"/>
      <c r="BN170" s="166"/>
      <c r="BO170" s="166"/>
      <c r="BP170" s="166"/>
      <c r="BQ170" s="166"/>
      <c r="BR170" s="166"/>
      <c r="BS170" s="166"/>
      <c r="BT170" s="166"/>
      <c r="BU170" s="166"/>
      <c r="BV170" s="166"/>
      <c r="BW170" s="166"/>
      <c r="BX170" s="166"/>
    </row>
    <row r="171" spans="1:76" ht="12.75" customHeight="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c r="AA171" s="166"/>
      <c r="AB171" s="166"/>
      <c r="AC171" s="166"/>
      <c r="AD171" s="166"/>
      <c r="AE171" s="166"/>
      <c r="AF171" s="166"/>
      <c r="AG171" s="166"/>
      <c r="AH171" s="166"/>
      <c r="AI171" s="166"/>
      <c r="AJ171" s="166"/>
      <c r="AK171" s="166"/>
      <c r="AL171" s="166"/>
      <c r="AM171" s="166"/>
      <c r="AN171" s="166"/>
      <c r="AO171" s="166"/>
      <c r="AP171" s="166"/>
      <c r="AQ171" s="166"/>
      <c r="AR171" s="166"/>
      <c r="AS171" s="166"/>
      <c r="AT171" s="166"/>
      <c r="AU171" s="166"/>
      <c r="AV171" s="166"/>
      <c r="AW171" s="166"/>
      <c r="AX171" s="166"/>
      <c r="AY171" s="166"/>
      <c r="AZ171" s="166"/>
      <c r="BA171" s="166"/>
      <c r="BB171" s="166"/>
      <c r="BC171" s="166"/>
      <c r="BD171" s="166"/>
      <c r="BE171" s="166"/>
      <c r="BF171" s="166"/>
      <c r="BG171" s="166"/>
      <c r="BH171" s="166"/>
      <c r="BI171" s="166"/>
      <c r="BJ171" s="166"/>
      <c r="BK171" s="166"/>
      <c r="BL171" s="166"/>
      <c r="BM171" s="166"/>
      <c r="BN171" s="166"/>
      <c r="BO171" s="166"/>
      <c r="BP171" s="166"/>
      <c r="BQ171" s="166"/>
      <c r="BR171" s="166"/>
      <c r="BS171" s="166"/>
      <c r="BT171" s="166"/>
      <c r="BU171" s="166"/>
      <c r="BV171" s="166"/>
      <c r="BW171" s="166"/>
      <c r="BX171" s="166"/>
    </row>
    <row r="172" spans="1:76" ht="12.75" customHeight="1">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c r="AA172" s="166"/>
      <c r="AB172" s="166"/>
      <c r="AC172" s="166"/>
      <c r="AD172" s="166"/>
      <c r="AE172" s="166"/>
      <c r="AF172" s="166"/>
      <c r="AG172" s="166"/>
      <c r="AH172" s="166"/>
      <c r="AI172" s="166"/>
      <c r="AJ172" s="166"/>
      <c r="AK172" s="166"/>
      <c r="AL172" s="166"/>
      <c r="AM172" s="166"/>
      <c r="AN172" s="166"/>
      <c r="AO172" s="166"/>
      <c r="AP172" s="166"/>
      <c r="AQ172" s="166"/>
      <c r="AR172" s="166"/>
      <c r="AS172" s="166"/>
      <c r="AT172" s="166"/>
      <c r="AU172" s="166"/>
      <c r="AV172" s="166"/>
      <c r="AW172" s="166"/>
      <c r="AX172" s="166"/>
      <c r="AY172" s="166"/>
      <c r="AZ172" s="166"/>
      <c r="BA172" s="166"/>
      <c r="BB172" s="166"/>
      <c r="BC172" s="166"/>
      <c r="BD172" s="166"/>
      <c r="BE172" s="166"/>
      <c r="BF172" s="166"/>
      <c r="BG172" s="166"/>
      <c r="BH172" s="166"/>
      <c r="BI172" s="166"/>
      <c r="BJ172" s="166"/>
      <c r="BK172" s="166"/>
      <c r="BL172" s="166"/>
      <c r="BM172" s="166"/>
      <c r="BN172" s="166"/>
      <c r="BO172" s="166"/>
      <c r="BP172" s="166"/>
      <c r="BQ172" s="166"/>
      <c r="BR172" s="166"/>
      <c r="BS172" s="166"/>
      <c r="BT172" s="166"/>
      <c r="BU172" s="166"/>
      <c r="BV172" s="166"/>
      <c r="BW172" s="166"/>
      <c r="BX172" s="166"/>
    </row>
    <row r="173" spans="1:76" ht="12.75" customHeight="1">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c r="AA173" s="166"/>
      <c r="AB173" s="166"/>
      <c r="AC173" s="166"/>
      <c r="AD173" s="166"/>
      <c r="AE173" s="166"/>
      <c r="AF173" s="166"/>
      <c r="AG173" s="166"/>
      <c r="AH173" s="166"/>
      <c r="AI173" s="166"/>
      <c r="AJ173" s="166"/>
      <c r="AK173" s="166"/>
      <c r="AL173" s="166"/>
      <c r="AM173" s="166"/>
      <c r="AN173" s="166"/>
      <c r="AO173" s="166"/>
      <c r="AP173" s="166"/>
      <c r="AQ173" s="166"/>
      <c r="AR173" s="166"/>
      <c r="AS173" s="166"/>
      <c r="AT173" s="166"/>
      <c r="AU173" s="166"/>
      <c r="AV173" s="166"/>
      <c r="AW173" s="166"/>
      <c r="AX173" s="166"/>
      <c r="AY173" s="166"/>
      <c r="AZ173" s="166"/>
      <c r="BA173" s="166"/>
      <c r="BB173" s="166"/>
      <c r="BC173" s="166"/>
      <c r="BD173" s="166"/>
      <c r="BE173" s="166"/>
      <c r="BF173" s="166"/>
      <c r="BG173" s="166"/>
      <c r="BH173" s="166"/>
      <c r="BI173" s="166"/>
      <c r="BJ173" s="166"/>
      <c r="BK173" s="166"/>
      <c r="BL173" s="166"/>
      <c r="BM173" s="166"/>
      <c r="BN173" s="166"/>
      <c r="BO173" s="166"/>
      <c r="BP173" s="166"/>
      <c r="BQ173" s="166"/>
      <c r="BR173" s="166"/>
      <c r="BS173" s="166"/>
      <c r="BT173" s="166"/>
      <c r="BU173" s="166"/>
      <c r="BV173" s="166"/>
      <c r="BW173" s="166"/>
      <c r="BX173" s="166"/>
    </row>
    <row r="174" spans="1:76" ht="12.75" customHeight="1">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c r="AA174" s="166"/>
      <c r="AB174" s="166"/>
      <c r="AC174" s="166"/>
      <c r="AD174" s="166"/>
      <c r="AE174" s="166"/>
      <c r="AF174" s="166"/>
      <c r="AG174" s="166"/>
      <c r="AH174" s="166"/>
      <c r="AI174" s="166"/>
      <c r="AJ174" s="166"/>
      <c r="AK174" s="166"/>
      <c r="AL174" s="166"/>
      <c r="AM174" s="166"/>
      <c r="AN174" s="166"/>
      <c r="AO174" s="166"/>
      <c r="AP174" s="166"/>
      <c r="AQ174" s="166"/>
      <c r="AR174" s="166"/>
      <c r="AS174" s="166"/>
      <c r="AT174" s="166"/>
      <c r="AU174" s="166"/>
      <c r="AV174" s="166"/>
      <c r="AW174" s="166"/>
      <c r="AX174" s="166"/>
      <c r="AY174" s="166"/>
      <c r="AZ174" s="166"/>
      <c r="BA174" s="166"/>
      <c r="BB174" s="166"/>
      <c r="BC174" s="166"/>
      <c r="BD174" s="166"/>
      <c r="BE174" s="166"/>
      <c r="BF174" s="166"/>
      <c r="BG174" s="166"/>
      <c r="BH174" s="166"/>
      <c r="BI174" s="166"/>
      <c r="BJ174" s="166"/>
      <c r="BK174" s="166"/>
      <c r="BL174" s="166"/>
      <c r="BM174" s="166"/>
      <c r="BN174" s="166"/>
      <c r="BO174" s="166"/>
      <c r="BP174" s="166"/>
      <c r="BQ174" s="166"/>
      <c r="BR174" s="166"/>
      <c r="BS174" s="166"/>
      <c r="BT174" s="166"/>
      <c r="BU174" s="166"/>
      <c r="BV174" s="166"/>
      <c r="BW174" s="166"/>
      <c r="BX174" s="166"/>
    </row>
    <row r="175" spans="1:76" ht="12.75" customHeight="1">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c r="AA175" s="166"/>
      <c r="AB175" s="166"/>
      <c r="AC175" s="166"/>
      <c r="AD175" s="166"/>
      <c r="AE175" s="166"/>
      <c r="AF175" s="166"/>
      <c r="AG175" s="166"/>
      <c r="AH175" s="166"/>
      <c r="AI175" s="166"/>
      <c r="AJ175" s="166"/>
      <c r="AK175" s="166"/>
      <c r="AL175" s="166"/>
      <c r="AM175" s="166"/>
      <c r="AN175" s="166"/>
      <c r="AO175" s="166"/>
      <c r="AP175" s="166"/>
      <c r="AQ175" s="166"/>
      <c r="AR175" s="166"/>
      <c r="AS175" s="166"/>
      <c r="AT175" s="166"/>
      <c r="AU175" s="166"/>
      <c r="AV175" s="166"/>
      <c r="AW175" s="166"/>
      <c r="AX175" s="166"/>
      <c r="AY175" s="166"/>
      <c r="AZ175" s="166"/>
      <c r="BA175" s="166"/>
      <c r="BB175" s="166"/>
      <c r="BC175" s="166"/>
      <c r="BD175" s="166"/>
      <c r="BE175" s="166"/>
      <c r="BF175" s="166"/>
      <c r="BG175" s="166"/>
      <c r="BH175" s="166"/>
      <c r="BI175" s="166"/>
      <c r="BJ175" s="166"/>
      <c r="BK175" s="166"/>
      <c r="BL175" s="166"/>
      <c r="BM175" s="166"/>
      <c r="BN175" s="166"/>
      <c r="BO175" s="166"/>
      <c r="BP175" s="166"/>
      <c r="BQ175" s="166"/>
      <c r="BR175" s="166"/>
      <c r="BS175" s="166"/>
      <c r="BT175" s="166"/>
      <c r="BU175" s="166"/>
      <c r="BV175" s="166"/>
      <c r="BW175" s="166"/>
      <c r="BX175" s="166"/>
    </row>
    <row r="176" spans="1:76" ht="12.75" customHeight="1">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c r="AA176" s="166"/>
      <c r="AB176" s="166"/>
      <c r="AC176" s="166"/>
      <c r="AD176" s="166"/>
      <c r="AE176" s="166"/>
      <c r="AF176" s="166"/>
      <c r="AG176" s="166"/>
      <c r="AH176" s="166"/>
      <c r="AI176" s="166"/>
      <c r="AJ176" s="166"/>
      <c r="AK176" s="166"/>
      <c r="AL176" s="166"/>
      <c r="AM176" s="166"/>
      <c r="AN176" s="166"/>
      <c r="AO176" s="166"/>
      <c r="AP176" s="166"/>
      <c r="AQ176" s="166"/>
      <c r="AR176" s="166"/>
      <c r="AS176" s="166"/>
      <c r="AT176" s="166"/>
      <c r="AU176" s="166"/>
      <c r="AV176" s="166"/>
      <c r="AW176" s="166"/>
      <c r="AX176" s="166"/>
      <c r="AY176" s="166"/>
      <c r="AZ176" s="166"/>
      <c r="BA176" s="166"/>
      <c r="BB176" s="166"/>
      <c r="BC176" s="166"/>
      <c r="BD176" s="166"/>
      <c r="BE176" s="166"/>
      <c r="BF176" s="166"/>
      <c r="BG176" s="166"/>
      <c r="BH176" s="166"/>
      <c r="BI176" s="166"/>
      <c r="BJ176" s="166"/>
      <c r="BK176" s="166"/>
      <c r="BL176" s="166"/>
      <c r="BM176" s="166"/>
      <c r="BN176" s="166"/>
      <c r="BO176" s="166"/>
      <c r="BP176" s="166"/>
      <c r="BQ176" s="166"/>
      <c r="BR176" s="166"/>
      <c r="BS176" s="166"/>
      <c r="BT176" s="166"/>
      <c r="BU176" s="166"/>
      <c r="BV176" s="166"/>
      <c r="BW176" s="166"/>
      <c r="BX176" s="166"/>
    </row>
    <row r="177" spans="1:76" ht="12.75" customHeight="1">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c r="AA177" s="166"/>
      <c r="AB177" s="166"/>
      <c r="AC177" s="166"/>
      <c r="AD177" s="166"/>
      <c r="AE177" s="166"/>
      <c r="AF177" s="166"/>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6"/>
      <c r="BE177" s="166"/>
      <c r="BF177" s="166"/>
      <c r="BG177" s="166"/>
      <c r="BH177" s="166"/>
      <c r="BI177" s="166"/>
      <c r="BJ177" s="166"/>
      <c r="BK177" s="166"/>
      <c r="BL177" s="166"/>
      <c r="BM177" s="166"/>
      <c r="BN177" s="166"/>
      <c r="BO177" s="166"/>
      <c r="BP177" s="166"/>
      <c r="BQ177" s="166"/>
      <c r="BR177" s="166"/>
      <c r="BS177" s="166"/>
      <c r="BT177" s="166"/>
      <c r="BU177" s="166"/>
      <c r="BV177" s="166"/>
      <c r="BW177" s="166"/>
      <c r="BX177" s="166"/>
    </row>
    <row r="178" spans="1:76" ht="12.75" customHeight="1">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c r="AA178" s="166"/>
      <c r="AB178" s="166"/>
      <c r="AC178" s="166"/>
      <c r="AD178" s="166"/>
      <c r="AE178" s="166"/>
      <c r="AF178" s="166"/>
      <c r="AG178" s="166"/>
      <c r="AH178" s="166"/>
      <c r="AI178" s="166"/>
      <c r="AJ178" s="166"/>
      <c r="AK178" s="166"/>
      <c r="AL178" s="166"/>
      <c r="AM178" s="166"/>
      <c r="AN178" s="166"/>
      <c r="AO178" s="166"/>
      <c r="AP178" s="166"/>
      <c r="AQ178" s="166"/>
      <c r="AR178" s="166"/>
      <c r="AS178" s="166"/>
      <c r="AT178" s="166"/>
      <c r="AU178" s="166"/>
      <c r="AV178" s="166"/>
      <c r="AW178" s="166"/>
      <c r="AX178" s="166"/>
      <c r="AY178" s="166"/>
      <c r="AZ178" s="166"/>
      <c r="BA178" s="166"/>
      <c r="BB178" s="166"/>
      <c r="BC178" s="166"/>
      <c r="BD178" s="166"/>
      <c r="BE178" s="166"/>
      <c r="BF178" s="166"/>
      <c r="BG178" s="166"/>
      <c r="BH178" s="166"/>
      <c r="BI178" s="166"/>
      <c r="BJ178" s="166"/>
      <c r="BK178" s="166"/>
      <c r="BL178" s="166"/>
      <c r="BM178" s="166"/>
      <c r="BN178" s="166"/>
      <c r="BO178" s="166"/>
      <c r="BP178" s="166"/>
      <c r="BQ178" s="166"/>
      <c r="BR178" s="166"/>
      <c r="BS178" s="166"/>
      <c r="BT178" s="166"/>
      <c r="BU178" s="166"/>
      <c r="BV178" s="166"/>
      <c r="BW178" s="166"/>
      <c r="BX178" s="166"/>
    </row>
    <row r="179" spans="1:76" ht="12.7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c r="AA179" s="166"/>
      <c r="AB179" s="166"/>
      <c r="AC179" s="166"/>
      <c r="AD179" s="166"/>
      <c r="AE179" s="166"/>
      <c r="AF179" s="166"/>
      <c r="AG179" s="166"/>
      <c r="AH179" s="166"/>
      <c r="AI179" s="166"/>
      <c r="AJ179" s="166"/>
      <c r="AK179" s="166"/>
      <c r="AL179" s="166"/>
      <c r="AM179" s="166"/>
      <c r="AN179" s="166"/>
      <c r="AO179" s="166"/>
      <c r="AP179" s="166"/>
      <c r="AQ179" s="166"/>
      <c r="AR179" s="166"/>
      <c r="AS179" s="166"/>
      <c r="AT179" s="166"/>
      <c r="AU179" s="166"/>
      <c r="AV179" s="166"/>
      <c r="AW179" s="166"/>
      <c r="AX179" s="166"/>
      <c r="AY179" s="166"/>
      <c r="AZ179" s="166"/>
      <c r="BA179" s="166"/>
      <c r="BB179" s="166"/>
      <c r="BC179" s="166"/>
      <c r="BD179" s="166"/>
      <c r="BE179" s="166"/>
      <c r="BF179" s="166"/>
      <c r="BG179" s="166"/>
      <c r="BH179" s="166"/>
      <c r="BI179" s="166"/>
      <c r="BJ179" s="166"/>
      <c r="BK179" s="166"/>
      <c r="BL179" s="166"/>
      <c r="BM179" s="166"/>
      <c r="BN179" s="166"/>
      <c r="BO179" s="166"/>
      <c r="BP179" s="166"/>
      <c r="BQ179" s="166"/>
      <c r="BR179" s="166"/>
      <c r="BS179" s="166"/>
      <c r="BT179" s="166"/>
      <c r="BU179" s="166"/>
      <c r="BV179" s="166"/>
      <c r="BW179" s="166"/>
      <c r="BX179" s="166"/>
    </row>
    <row r="180" spans="1:76" ht="12.75" customHeight="1">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c r="AA180" s="166"/>
      <c r="AB180" s="166"/>
      <c r="AC180" s="166"/>
      <c r="AD180" s="166"/>
      <c r="AE180" s="166"/>
      <c r="AF180" s="166"/>
      <c r="AG180" s="166"/>
      <c r="AH180" s="166"/>
      <c r="AI180" s="166"/>
      <c r="AJ180" s="166"/>
      <c r="AK180" s="166"/>
      <c r="AL180" s="166"/>
      <c r="AM180" s="166"/>
      <c r="AN180" s="166"/>
      <c r="AO180" s="166"/>
      <c r="AP180" s="166"/>
      <c r="AQ180" s="166"/>
      <c r="AR180" s="166"/>
      <c r="AS180" s="166"/>
      <c r="AT180" s="166"/>
      <c r="AU180" s="166"/>
      <c r="AV180" s="166"/>
      <c r="AW180" s="166"/>
      <c r="AX180" s="166"/>
      <c r="AY180" s="166"/>
      <c r="AZ180" s="166"/>
      <c r="BA180" s="166"/>
      <c r="BB180" s="166"/>
      <c r="BC180" s="166"/>
      <c r="BD180" s="166"/>
      <c r="BE180" s="166"/>
      <c r="BF180" s="166"/>
      <c r="BG180" s="166"/>
      <c r="BH180" s="166"/>
      <c r="BI180" s="166"/>
      <c r="BJ180" s="166"/>
      <c r="BK180" s="166"/>
      <c r="BL180" s="166"/>
      <c r="BM180" s="166"/>
      <c r="BN180" s="166"/>
      <c r="BO180" s="166"/>
      <c r="BP180" s="166"/>
      <c r="BQ180" s="166"/>
      <c r="BR180" s="166"/>
      <c r="BS180" s="166"/>
      <c r="BT180" s="166"/>
      <c r="BU180" s="166"/>
      <c r="BV180" s="166"/>
      <c r="BW180" s="166"/>
      <c r="BX180" s="166"/>
    </row>
    <row r="181" spans="1:76" ht="12.7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c r="AA181" s="166"/>
      <c r="AB181" s="166"/>
      <c r="AC181" s="166"/>
      <c r="AD181" s="166"/>
      <c r="AE181" s="166"/>
      <c r="AF181" s="166"/>
      <c r="AG181" s="166"/>
      <c r="AH181" s="166"/>
      <c r="AI181" s="166"/>
      <c r="AJ181" s="166"/>
      <c r="AK181" s="166"/>
      <c r="AL181" s="166"/>
      <c r="AM181" s="166"/>
      <c r="AN181" s="166"/>
      <c r="AO181" s="166"/>
      <c r="AP181" s="166"/>
      <c r="AQ181" s="166"/>
      <c r="AR181" s="166"/>
      <c r="AS181" s="166"/>
      <c r="AT181" s="166"/>
      <c r="AU181" s="166"/>
      <c r="AV181" s="166"/>
      <c r="AW181" s="166"/>
      <c r="AX181" s="166"/>
      <c r="AY181" s="166"/>
      <c r="AZ181" s="166"/>
      <c r="BA181" s="166"/>
      <c r="BB181" s="166"/>
      <c r="BC181" s="166"/>
      <c r="BD181" s="166"/>
      <c r="BE181" s="166"/>
      <c r="BF181" s="166"/>
      <c r="BG181" s="166"/>
      <c r="BH181" s="166"/>
      <c r="BI181" s="166"/>
      <c r="BJ181" s="166"/>
      <c r="BK181" s="166"/>
      <c r="BL181" s="166"/>
      <c r="BM181" s="166"/>
      <c r="BN181" s="166"/>
      <c r="BO181" s="166"/>
      <c r="BP181" s="166"/>
      <c r="BQ181" s="166"/>
      <c r="BR181" s="166"/>
      <c r="BS181" s="166"/>
      <c r="BT181" s="166"/>
      <c r="BU181" s="166"/>
      <c r="BV181" s="166"/>
      <c r="BW181" s="166"/>
      <c r="BX181" s="166"/>
    </row>
    <row r="182" spans="1:76" ht="12.75" customHeight="1">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c r="AC182" s="166"/>
      <c r="AD182" s="166"/>
      <c r="AE182" s="166"/>
      <c r="AF182" s="166"/>
      <c r="AG182" s="166"/>
      <c r="AH182" s="166"/>
      <c r="AI182" s="166"/>
      <c r="AJ182" s="166"/>
      <c r="AK182" s="166"/>
      <c r="AL182" s="166"/>
      <c r="AM182" s="166"/>
      <c r="AN182" s="166"/>
      <c r="AO182" s="166"/>
      <c r="AP182" s="166"/>
      <c r="AQ182" s="166"/>
      <c r="AR182" s="166"/>
      <c r="AS182" s="166"/>
      <c r="AT182" s="166"/>
      <c r="AU182" s="166"/>
      <c r="AV182" s="166"/>
      <c r="AW182" s="166"/>
      <c r="AX182" s="166"/>
      <c r="AY182" s="166"/>
      <c r="AZ182" s="166"/>
      <c r="BA182" s="166"/>
      <c r="BB182" s="166"/>
      <c r="BC182" s="166"/>
      <c r="BD182" s="166"/>
      <c r="BE182" s="166"/>
      <c r="BF182" s="166"/>
      <c r="BG182" s="166"/>
      <c r="BH182" s="166"/>
      <c r="BI182" s="166"/>
      <c r="BJ182" s="166"/>
      <c r="BK182" s="166"/>
      <c r="BL182" s="166"/>
      <c r="BM182" s="166"/>
      <c r="BN182" s="166"/>
      <c r="BO182" s="166"/>
      <c r="BP182" s="166"/>
      <c r="BQ182" s="166"/>
      <c r="BR182" s="166"/>
      <c r="BS182" s="166"/>
      <c r="BT182" s="166"/>
      <c r="BU182" s="166"/>
      <c r="BV182" s="166"/>
      <c r="BW182" s="166"/>
      <c r="BX182" s="166"/>
    </row>
    <row r="183" spans="1:76" ht="12.75" customHeight="1">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c r="BK183" s="166"/>
      <c r="BL183" s="166"/>
      <c r="BM183" s="166"/>
      <c r="BN183" s="166"/>
      <c r="BO183" s="166"/>
      <c r="BP183" s="166"/>
      <c r="BQ183" s="166"/>
      <c r="BR183" s="166"/>
      <c r="BS183" s="166"/>
      <c r="BT183" s="166"/>
      <c r="BU183" s="166"/>
      <c r="BV183" s="166"/>
      <c r="BW183" s="166"/>
      <c r="BX183" s="166"/>
    </row>
    <row r="184" spans="1:76" ht="12.75" customHeight="1">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c r="AW184" s="166"/>
      <c r="AX184" s="166"/>
      <c r="AY184" s="166"/>
      <c r="AZ184" s="166"/>
      <c r="BA184" s="166"/>
      <c r="BB184" s="166"/>
      <c r="BC184" s="166"/>
      <c r="BD184" s="166"/>
      <c r="BE184" s="166"/>
      <c r="BF184" s="166"/>
      <c r="BG184" s="166"/>
      <c r="BH184" s="166"/>
      <c r="BI184" s="166"/>
      <c r="BJ184" s="166"/>
      <c r="BK184" s="166"/>
      <c r="BL184" s="166"/>
      <c r="BM184" s="166"/>
      <c r="BN184" s="166"/>
      <c r="BO184" s="166"/>
      <c r="BP184" s="166"/>
      <c r="BQ184" s="166"/>
      <c r="BR184" s="166"/>
      <c r="BS184" s="166"/>
      <c r="BT184" s="166"/>
      <c r="BU184" s="166"/>
      <c r="BV184" s="166"/>
      <c r="BW184" s="166"/>
      <c r="BX184" s="166"/>
    </row>
    <row r="185" spans="1:76" ht="12.7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c r="AW185" s="166"/>
      <c r="AX185" s="166"/>
      <c r="AY185" s="166"/>
      <c r="AZ185" s="166"/>
      <c r="BA185" s="166"/>
      <c r="BB185" s="166"/>
      <c r="BC185" s="166"/>
      <c r="BD185" s="166"/>
      <c r="BE185" s="166"/>
      <c r="BF185" s="166"/>
      <c r="BG185" s="166"/>
      <c r="BH185" s="166"/>
      <c r="BI185" s="166"/>
      <c r="BJ185" s="166"/>
      <c r="BK185" s="166"/>
      <c r="BL185" s="166"/>
      <c r="BM185" s="166"/>
      <c r="BN185" s="166"/>
      <c r="BO185" s="166"/>
      <c r="BP185" s="166"/>
      <c r="BQ185" s="166"/>
      <c r="BR185" s="166"/>
      <c r="BS185" s="166"/>
      <c r="BT185" s="166"/>
      <c r="BU185" s="166"/>
      <c r="BV185" s="166"/>
      <c r="BW185" s="166"/>
      <c r="BX185" s="166"/>
    </row>
    <row r="186" spans="1:76" ht="12.75" customHeight="1">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c r="AA186" s="166"/>
      <c r="AB186" s="166"/>
      <c r="AC186" s="166"/>
      <c r="AD186" s="166"/>
      <c r="AE186" s="166"/>
      <c r="AF186" s="166"/>
      <c r="AG186" s="166"/>
      <c r="AH186" s="166"/>
      <c r="AI186" s="166"/>
      <c r="AJ186" s="166"/>
      <c r="AK186" s="166"/>
      <c r="AL186" s="166"/>
      <c r="AM186" s="166"/>
      <c r="AN186" s="166"/>
      <c r="AO186" s="166"/>
      <c r="AP186" s="166"/>
      <c r="AQ186" s="166"/>
      <c r="AR186" s="166"/>
      <c r="AS186" s="166"/>
      <c r="AT186" s="166"/>
      <c r="AU186" s="166"/>
      <c r="AV186" s="166"/>
      <c r="AW186" s="166"/>
      <c r="AX186" s="166"/>
      <c r="AY186" s="166"/>
      <c r="AZ186" s="166"/>
      <c r="BA186" s="166"/>
      <c r="BB186" s="166"/>
      <c r="BC186" s="166"/>
      <c r="BD186" s="166"/>
      <c r="BE186" s="166"/>
      <c r="BF186" s="166"/>
      <c r="BG186" s="166"/>
      <c r="BH186" s="166"/>
      <c r="BI186" s="166"/>
      <c r="BJ186" s="166"/>
      <c r="BK186" s="166"/>
      <c r="BL186" s="166"/>
      <c r="BM186" s="166"/>
      <c r="BN186" s="166"/>
      <c r="BO186" s="166"/>
      <c r="BP186" s="166"/>
      <c r="BQ186" s="166"/>
      <c r="BR186" s="166"/>
      <c r="BS186" s="166"/>
      <c r="BT186" s="166"/>
      <c r="BU186" s="166"/>
      <c r="BV186" s="166"/>
      <c r="BW186" s="166"/>
      <c r="BX186" s="166"/>
    </row>
    <row r="187" spans="1:76" ht="12.75" customHeight="1">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c r="AA187" s="166"/>
      <c r="AB187" s="166"/>
      <c r="AC187" s="166"/>
      <c r="AD187" s="166"/>
      <c r="AE187" s="166"/>
      <c r="AF187" s="166"/>
      <c r="AG187" s="166"/>
      <c r="AH187" s="166"/>
      <c r="AI187" s="166"/>
      <c r="AJ187" s="166"/>
      <c r="AK187" s="166"/>
      <c r="AL187" s="166"/>
      <c r="AM187" s="166"/>
      <c r="AN187" s="166"/>
      <c r="AO187" s="166"/>
      <c r="AP187" s="166"/>
      <c r="AQ187" s="166"/>
      <c r="AR187" s="166"/>
      <c r="AS187" s="166"/>
      <c r="AT187" s="166"/>
      <c r="AU187" s="166"/>
      <c r="AV187" s="166"/>
      <c r="AW187" s="166"/>
      <c r="AX187" s="166"/>
      <c r="AY187" s="166"/>
      <c r="AZ187" s="166"/>
      <c r="BA187" s="166"/>
      <c r="BB187" s="166"/>
      <c r="BC187" s="166"/>
      <c r="BD187" s="166"/>
      <c r="BE187" s="166"/>
      <c r="BF187" s="166"/>
      <c r="BG187" s="166"/>
      <c r="BH187" s="166"/>
      <c r="BI187" s="166"/>
      <c r="BJ187" s="166"/>
      <c r="BK187" s="166"/>
      <c r="BL187" s="166"/>
      <c r="BM187" s="166"/>
      <c r="BN187" s="166"/>
      <c r="BO187" s="166"/>
      <c r="BP187" s="166"/>
      <c r="BQ187" s="166"/>
      <c r="BR187" s="166"/>
      <c r="BS187" s="166"/>
      <c r="BT187" s="166"/>
      <c r="BU187" s="166"/>
      <c r="BV187" s="166"/>
      <c r="BW187" s="166"/>
      <c r="BX187" s="166"/>
    </row>
    <row r="188" spans="1:76" ht="12.75" customHeight="1">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c r="AA188" s="166"/>
      <c r="AB188" s="166"/>
      <c r="AC188" s="166"/>
      <c r="AD188" s="166"/>
      <c r="AE188" s="166"/>
      <c r="AF188" s="166"/>
      <c r="AG188" s="166"/>
      <c r="AH188" s="166"/>
      <c r="AI188" s="166"/>
      <c r="AJ188" s="166"/>
      <c r="AK188" s="166"/>
      <c r="AL188" s="166"/>
      <c r="AM188" s="166"/>
      <c r="AN188" s="166"/>
      <c r="AO188" s="166"/>
      <c r="AP188" s="166"/>
      <c r="AQ188" s="166"/>
      <c r="AR188" s="166"/>
      <c r="AS188" s="166"/>
      <c r="AT188" s="166"/>
      <c r="AU188" s="166"/>
      <c r="AV188" s="166"/>
      <c r="AW188" s="166"/>
      <c r="AX188" s="166"/>
      <c r="AY188" s="166"/>
      <c r="AZ188" s="166"/>
      <c r="BA188" s="166"/>
      <c r="BB188" s="166"/>
      <c r="BC188" s="166"/>
      <c r="BD188" s="166"/>
      <c r="BE188" s="166"/>
      <c r="BF188" s="166"/>
      <c r="BG188" s="166"/>
      <c r="BH188" s="166"/>
      <c r="BI188" s="166"/>
      <c r="BJ188" s="166"/>
      <c r="BK188" s="166"/>
      <c r="BL188" s="166"/>
      <c r="BM188" s="166"/>
      <c r="BN188" s="166"/>
      <c r="BO188" s="166"/>
      <c r="BP188" s="166"/>
      <c r="BQ188" s="166"/>
      <c r="BR188" s="166"/>
      <c r="BS188" s="166"/>
      <c r="BT188" s="166"/>
      <c r="BU188" s="166"/>
      <c r="BV188" s="166"/>
      <c r="BW188" s="166"/>
      <c r="BX188" s="166"/>
    </row>
    <row r="189" spans="1:76" ht="12.75" customHeight="1">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c r="AA189" s="166"/>
      <c r="AB189" s="166"/>
      <c r="AC189" s="166"/>
      <c r="AD189" s="166"/>
      <c r="AE189" s="166"/>
      <c r="AF189" s="166"/>
      <c r="AG189" s="166"/>
      <c r="AH189" s="166"/>
      <c r="AI189" s="166"/>
      <c r="AJ189" s="166"/>
      <c r="AK189" s="166"/>
      <c r="AL189" s="166"/>
      <c r="AM189" s="166"/>
      <c r="AN189" s="166"/>
      <c r="AO189" s="166"/>
      <c r="AP189" s="166"/>
      <c r="AQ189" s="166"/>
      <c r="AR189" s="166"/>
      <c r="AS189" s="166"/>
      <c r="AT189" s="166"/>
      <c r="AU189" s="166"/>
      <c r="AV189" s="166"/>
      <c r="AW189" s="166"/>
      <c r="AX189" s="166"/>
      <c r="AY189" s="166"/>
      <c r="AZ189" s="166"/>
      <c r="BA189" s="166"/>
      <c r="BB189" s="166"/>
      <c r="BC189" s="166"/>
      <c r="BD189" s="166"/>
      <c r="BE189" s="166"/>
      <c r="BF189" s="166"/>
      <c r="BG189" s="166"/>
      <c r="BH189" s="166"/>
      <c r="BI189" s="166"/>
      <c r="BJ189" s="166"/>
      <c r="BK189" s="166"/>
      <c r="BL189" s="166"/>
      <c r="BM189" s="166"/>
      <c r="BN189" s="166"/>
      <c r="BO189" s="166"/>
      <c r="BP189" s="166"/>
      <c r="BQ189" s="166"/>
      <c r="BR189" s="166"/>
      <c r="BS189" s="166"/>
      <c r="BT189" s="166"/>
      <c r="BU189" s="166"/>
      <c r="BV189" s="166"/>
      <c r="BW189" s="166"/>
      <c r="BX189" s="166"/>
    </row>
    <row r="190" spans="1:76" ht="12.75" customHeight="1">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c r="AA190" s="166"/>
      <c r="AB190" s="166"/>
      <c r="AC190" s="166"/>
      <c r="AD190" s="166"/>
      <c r="AE190" s="166"/>
      <c r="AF190" s="166"/>
      <c r="AG190" s="166"/>
      <c r="AH190" s="166"/>
      <c r="AI190" s="166"/>
      <c r="AJ190" s="166"/>
      <c r="AK190" s="166"/>
      <c r="AL190" s="166"/>
      <c r="AM190" s="166"/>
      <c r="AN190" s="166"/>
      <c r="AO190" s="166"/>
      <c r="AP190" s="166"/>
      <c r="AQ190" s="166"/>
      <c r="AR190" s="166"/>
      <c r="AS190" s="166"/>
      <c r="AT190" s="166"/>
      <c r="AU190" s="166"/>
      <c r="AV190" s="166"/>
      <c r="AW190" s="166"/>
      <c r="AX190" s="166"/>
      <c r="AY190" s="166"/>
      <c r="AZ190" s="166"/>
      <c r="BA190" s="166"/>
      <c r="BB190" s="166"/>
      <c r="BC190" s="166"/>
      <c r="BD190" s="166"/>
      <c r="BE190" s="166"/>
      <c r="BF190" s="166"/>
      <c r="BG190" s="166"/>
      <c r="BH190" s="166"/>
      <c r="BI190" s="166"/>
      <c r="BJ190" s="166"/>
      <c r="BK190" s="166"/>
      <c r="BL190" s="166"/>
      <c r="BM190" s="166"/>
      <c r="BN190" s="166"/>
      <c r="BO190" s="166"/>
      <c r="BP190" s="166"/>
      <c r="BQ190" s="166"/>
      <c r="BR190" s="166"/>
      <c r="BS190" s="166"/>
      <c r="BT190" s="166"/>
      <c r="BU190" s="166"/>
      <c r="BV190" s="166"/>
      <c r="BW190" s="166"/>
      <c r="BX190" s="166"/>
    </row>
    <row r="191" spans="1:76" ht="12.75" customHeight="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c r="AA191" s="166"/>
      <c r="AB191" s="166"/>
      <c r="AC191" s="166"/>
      <c r="AD191" s="166"/>
      <c r="AE191" s="166"/>
      <c r="AF191" s="166"/>
      <c r="AG191" s="166"/>
      <c r="AH191" s="166"/>
      <c r="AI191" s="166"/>
      <c r="AJ191" s="166"/>
      <c r="AK191" s="166"/>
      <c r="AL191" s="166"/>
      <c r="AM191" s="166"/>
      <c r="AN191" s="166"/>
      <c r="AO191" s="166"/>
      <c r="AP191" s="166"/>
      <c r="AQ191" s="166"/>
      <c r="AR191" s="166"/>
      <c r="AS191" s="166"/>
      <c r="AT191" s="166"/>
      <c r="AU191" s="166"/>
      <c r="AV191" s="166"/>
      <c r="AW191" s="166"/>
      <c r="AX191" s="166"/>
      <c r="AY191" s="166"/>
      <c r="AZ191" s="166"/>
      <c r="BA191" s="166"/>
      <c r="BB191" s="166"/>
      <c r="BC191" s="166"/>
      <c r="BD191" s="166"/>
      <c r="BE191" s="166"/>
      <c r="BF191" s="166"/>
      <c r="BG191" s="166"/>
      <c r="BH191" s="166"/>
      <c r="BI191" s="166"/>
      <c r="BJ191" s="166"/>
      <c r="BK191" s="166"/>
      <c r="BL191" s="166"/>
      <c r="BM191" s="166"/>
      <c r="BN191" s="166"/>
      <c r="BO191" s="166"/>
      <c r="BP191" s="166"/>
      <c r="BQ191" s="166"/>
      <c r="BR191" s="166"/>
      <c r="BS191" s="166"/>
      <c r="BT191" s="166"/>
      <c r="BU191" s="166"/>
      <c r="BV191" s="166"/>
      <c r="BW191" s="166"/>
      <c r="BX191" s="166"/>
    </row>
    <row r="192" spans="1:76" ht="12.75" customHeight="1">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c r="AA192" s="166"/>
      <c r="AB192" s="166"/>
      <c r="AC192" s="166"/>
      <c r="AD192" s="166"/>
      <c r="AE192" s="166"/>
      <c r="AF192" s="166"/>
      <c r="AG192" s="166"/>
      <c r="AH192" s="166"/>
      <c r="AI192" s="166"/>
      <c r="AJ192" s="166"/>
      <c r="AK192" s="166"/>
      <c r="AL192" s="166"/>
      <c r="AM192" s="166"/>
      <c r="AN192" s="166"/>
      <c r="AO192" s="166"/>
      <c r="AP192" s="166"/>
      <c r="AQ192" s="166"/>
      <c r="AR192" s="166"/>
      <c r="AS192" s="166"/>
      <c r="AT192" s="166"/>
      <c r="AU192" s="166"/>
      <c r="AV192" s="166"/>
      <c r="AW192" s="166"/>
      <c r="AX192" s="166"/>
      <c r="AY192" s="166"/>
      <c r="AZ192" s="166"/>
      <c r="BA192" s="166"/>
      <c r="BB192" s="166"/>
      <c r="BC192" s="166"/>
      <c r="BD192" s="166"/>
      <c r="BE192" s="166"/>
      <c r="BF192" s="166"/>
      <c r="BG192" s="166"/>
      <c r="BH192" s="166"/>
      <c r="BI192" s="166"/>
      <c r="BJ192" s="166"/>
      <c r="BK192" s="166"/>
      <c r="BL192" s="166"/>
      <c r="BM192" s="166"/>
      <c r="BN192" s="166"/>
      <c r="BO192" s="166"/>
      <c r="BP192" s="166"/>
      <c r="BQ192" s="166"/>
      <c r="BR192" s="166"/>
      <c r="BS192" s="166"/>
      <c r="BT192" s="166"/>
      <c r="BU192" s="166"/>
      <c r="BV192" s="166"/>
      <c r="BW192" s="166"/>
      <c r="BX192" s="166"/>
    </row>
    <row r="193" spans="1:76" ht="12.7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c r="AA193" s="166"/>
      <c r="AB193" s="166"/>
      <c r="AC193" s="166"/>
      <c r="AD193" s="166"/>
      <c r="AE193" s="166"/>
      <c r="AF193" s="166"/>
      <c r="AG193" s="166"/>
      <c r="AH193" s="166"/>
      <c r="AI193" s="166"/>
      <c r="AJ193" s="166"/>
      <c r="AK193" s="166"/>
      <c r="AL193" s="166"/>
      <c r="AM193" s="166"/>
      <c r="AN193" s="166"/>
      <c r="AO193" s="166"/>
      <c r="AP193" s="166"/>
      <c r="AQ193" s="166"/>
      <c r="AR193" s="166"/>
      <c r="AS193" s="166"/>
      <c r="AT193" s="166"/>
      <c r="AU193" s="166"/>
      <c r="AV193" s="166"/>
      <c r="AW193" s="166"/>
      <c r="AX193" s="166"/>
      <c r="AY193" s="166"/>
      <c r="AZ193" s="166"/>
      <c r="BA193" s="166"/>
      <c r="BB193" s="166"/>
      <c r="BC193" s="166"/>
      <c r="BD193" s="166"/>
      <c r="BE193" s="166"/>
      <c r="BF193" s="166"/>
      <c r="BG193" s="166"/>
      <c r="BH193" s="166"/>
      <c r="BI193" s="166"/>
      <c r="BJ193" s="166"/>
      <c r="BK193" s="166"/>
      <c r="BL193" s="166"/>
      <c r="BM193" s="166"/>
      <c r="BN193" s="166"/>
      <c r="BO193" s="166"/>
      <c r="BP193" s="166"/>
      <c r="BQ193" s="166"/>
      <c r="BR193" s="166"/>
      <c r="BS193" s="166"/>
      <c r="BT193" s="166"/>
      <c r="BU193" s="166"/>
      <c r="BV193" s="166"/>
      <c r="BW193" s="166"/>
      <c r="BX193" s="166"/>
    </row>
    <row r="194" spans="1:76" ht="12.75" customHeight="1">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c r="AA194" s="166"/>
      <c r="AB194" s="166"/>
      <c r="AC194" s="166"/>
      <c r="AD194" s="166"/>
      <c r="AE194" s="166"/>
      <c r="AF194" s="166"/>
      <c r="AG194" s="166"/>
      <c r="AH194" s="166"/>
      <c r="AI194" s="166"/>
      <c r="AJ194" s="166"/>
      <c r="AK194" s="166"/>
      <c r="AL194" s="166"/>
      <c r="AM194" s="166"/>
      <c r="AN194" s="166"/>
      <c r="AO194" s="166"/>
      <c r="AP194" s="166"/>
      <c r="AQ194" s="166"/>
      <c r="AR194" s="166"/>
      <c r="AS194" s="166"/>
      <c r="AT194" s="166"/>
      <c r="AU194" s="166"/>
      <c r="AV194" s="166"/>
      <c r="AW194" s="166"/>
      <c r="AX194" s="166"/>
      <c r="AY194" s="166"/>
      <c r="AZ194" s="166"/>
      <c r="BA194" s="166"/>
      <c r="BB194" s="166"/>
      <c r="BC194" s="166"/>
      <c r="BD194" s="166"/>
      <c r="BE194" s="166"/>
      <c r="BF194" s="166"/>
      <c r="BG194" s="166"/>
      <c r="BH194" s="166"/>
      <c r="BI194" s="166"/>
      <c r="BJ194" s="166"/>
      <c r="BK194" s="166"/>
      <c r="BL194" s="166"/>
      <c r="BM194" s="166"/>
      <c r="BN194" s="166"/>
      <c r="BO194" s="166"/>
      <c r="BP194" s="166"/>
      <c r="BQ194" s="166"/>
      <c r="BR194" s="166"/>
      <c r="BS194" s="166"/>
      <c r="BT194" s="166"/>
      <c r="BU194" s="166"/>
      <c r="BV194" s="166"/>
      <c r="BW194" s="166"/>
      <c r="BX194" s="166"/>
    </row>
    <row r="195" spans="1:76" ht="12.7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c r="AW195" s="166"/>
      <c r="AX195" s="166"/>
      <c r="AY195" s="166"/>
      <c r="AZ195" s="166"/>
      <c r="BA195" s="166"/>
      <c r="BB195" s="166"/>
      <c r="BC195" s="166"/>
      <c r="BD195" s="166"/>
      <c r="BE195" s="166"/>
      <c r="BF195" s="166"/>
      <c r="BG195" s="166"/>
      <c r="BH195" s="166"/>
      <c r="BI195" s="166"/>
      <c r="BJ195" s="166"/>
      <c r="BK195" s="166"/>
      <c r="BL195" s="166"/>
      <c r="BM195" s="166"/>
      <c r="BN195" s="166"/>
      <c r="BO195" s="166"/>
      <c r="BP195" s="166"/>
      <c r="BQ195" s="166"/>
      <c r="BR195" s="166"/>
      <c r="BS195" s="166"/>
      <c r="BT195" s="166"/>
      <c r="BU195" s="166"/>
      <c r="BV195" s="166"/>
      <c r="BW195" s="166"/>
      <c r="BX195" s="166"/>
    </row>
    <row r="196" spans="1:76" ht="12.75" customHeight="1">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c r="AW196" s="166"/>
      <c r="AX196" s="166"/>
      <c r="AY196" s="166"/>
      <c r="AZ196" s="166"/>
      <c r="BA196" s="166"/>
      <c r="BB196" s="166"/>
      <c r="BC196" s="166"/>
      <c r="BD196" s="166"/>
      <c r="BE196" s="166"/>
      <c r="BF196" s="166"/>
      <c r="BG196" s="166"/>
      <c r="BH196" s="166"/>
      <c r="BI196" s="166"/>
      <c r="BJ196" s="166"/>
      <c r="BK196" s="166"/>
      <c r="BL196" s="166"/>
      <c r="BM196" s="166"/>
      <c r="BN196" s="166"/>
      <c r="BO196" s="166"/>
      <c r="BP196" s="166"/>
      <c r="BQ196" s="166"/>
      <c r="BR196" s="166"/>
      <c r="BS196" s="166"/>
      <c r="BT196" s="166"/>
      <c r="BU196" s="166"/>
      <c r="BV196" s="166"/>
      <c r="BW196" s="166"/>
      <c r="BX196" s="166"/>
    </row>
    <row r="197" spans="1:76" ht="12.7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c r="AA197" s="166"/>
      <c r="AB197" s="166"/>
      <c r="AC197" s="166"/>
      <c r="AD197" s="166"/>
      <c r="AE197" s="166"/>
      <c r="AF197" s="166"/>
      <c r="AG197" s="166"/>
      <c r="AH197" s="166"/>
      <c r="AI197" s="166"/>
      <c r="AJ197" s="166"/>
      <c r="AK197" s="166"/>
      <c r="AL197" s="166"/>
      <c r="AM197" s="166"/>
      <c r="AN197" s="166"/>
      <c r="AO197" s="166"/>
      <c r="AP197" s="166"/>
      <c r="AQ197" s="166"/>
      <c r="AR197" s="166"/>
      <c r="AS197" s="166"/>
      <c r="AT197" s="166"/>
      <c r="AU197" s="166"/>
      <c r="AV197" s="166"/>
      <c r="AW197" s="166"/>
      <c r="AX197" s="166"/>
      <c r="AY197" s="166"/>
      <c r="AZ197" s="166"/>
      <c r="BA197" s="166"/>
      <c r="BB197" s="166"/>
      <c r="BC197" s="166"/>
      <c r="BD197" s="166"/>
      <c r="BE197" s="166"/>
      <c r="BF197" s="166"/>
      <c r="BG197" s="166"/>
      <c r="BH197" s="166"/>
      <c r="BI197" s="166"/>
      <c r="BJ197" s="166"/>
      <c r="BK197" s="166"/>
      <c r="BL197" s="166"/>
      <c r="BM197" s="166"/>
      <c r="BN197" s="166"/>
      <c r="BO197" s="166"/>
      <c r="BP197" s="166"/>
      <c r="BQ197" s="166"/>
      <c r="BR197" s="166"/>
      <c r="BS197" s="166"/>
      <c r="BT197" s="166"/>
      <c r="BU197" s="166"/>
      <c r="BV197" s="166"/>
      <c r="BW197" s="166"/>
      <c r="BX197" s="166"/>
    </row>
    <row r="198" spans="1:76" ht="12.75" customHeight="1">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c r="AA198" s="166"/>
      <c r="AB198" s="166"/>
      <c r="AC198" s="166"/>
      <c r="AD198" s="166"/>
      <c r="AE198" s="166"/>
      <c r="AF198" s="166"/>
      <c r="AG198" s="166"/>
      <c r="AH198" s="166"/>
      <c r="AI198" s="166"/>
      <c r="AJ198" s="166"/>
      <c r="AK198" s="166"/>
      <c r="AL198" s="166"/>
      <c r="AM198" s="166"/>
      <c r="AN198" s="166"/>
      <c r="AO198" s="166"/>
      <c r="AP198" s="166"/>
      <c r="AQ198" s="166"/>
      <c r="AR198" s="166"/>
      <c r="AS198" s="166"/>
      <c r="AT198" s="166"/>
      <c r="AU198" s="166"/>
      <c r="AV198" s="166"/>
      <c r="AW198" s="166"/>
      <c r="AX198" s="166"/>
      <c r="AY198" s="166"/>
      <c r="AZ198" s="166"/>
      <c r="BA198" s="166"/>
      <c r="BB198" s="166"/>
      <c r="BC198" s="166"/>
      <c r="BD198" s="166"/>
      <c r="BE198" s="166"/>
      <c r="BF198" s="166"/>
      <c r="BG198" s="166"/>
      <c r="BH198" s="166"/>
      <c r="BI198" s="166"/>
      <c r="BJ198" s="166"/>
      <c r="BK198" s="166"/>
      <c r="BL198" s="166"/>
      <c r="BM198" s="166"/>
      <c r="BN198" s="166"/>
      <c r="BO198" s="166"/>
      <c r="BP198" s="166"/>
      <c r="BQ198" s="166"/>
      <c r="BR198" s="166"/>
      <c r="BS198" s="166"/>
      <c r="BT198" s="166"/>
      <c r="BU198" s="166"/>
      <c r="BV198" s="166"/>
      <c r="BW198" s="166"/>
      <c r="BX198" s="166"/>
    </row>
    <row r="199" spans="1:76" ht="12.7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c r="AA199" s="166"/>
      <c r="AB199" s="166"/>
      <c r="AC199" s="166"/>
      <c r="AD199" s="166"/>
      <c r="AE199" s="166"/>
      <c r="AF199" s="166"/>
      <c r="AG199" s="166"/>
      <c r="AH199" s="166"/>
      <c r="AI199" s="166"/>
      <c r="AJ199" s="166"/>
      <c r="AK199" s="166"/>
      <c r="AL199" s="166"/>
      <c r="AM199" s="166"/>
      <c r="AN199" s="166"/>
      <c r="AO199" s="166"/>
      <c r="AP199" s="166"/>
      <c r="AQ199" s="166"/>
      <c r="AR199" s="166"/>
      <c r="AS199" s="166"/>
      <c r="AT199" s="166"/>
      <c r="AU199" s="166"/>
      <c r="AV199" s="166"/>
      <c r="AW199" s="166"/>
      <c r="AX199" s="166"/>
      <c r="AY199" s="166"/>
      <c r="AZ199" s="166"/>
      <c r="BA199" s="166"/>
      <c r="BB199" s="166"/>
      <c r="BC199" s="166"/>
      <c r="BD199" s="166"/>
      <c r="BE199" s="166"/>
      <c r="BF199" s="166"/>
      <c r="BG199" s="166"/>
      <c r="BH199" s="166"/>
      <c r="BI199" s="166"/>
      <c r="BJ199" s="166"/>
      <c r="BK199" s="166"/>
      <c r="BL199" s="166"/>
      <c r="BM199" s="166"/>
      <c r="BN199" s="166"/>
      <c r="BO199" s="166"/>
      <c r="BP199" s="166"/>
      <c r="BQ199" s="166"/>
      <c r="BR199" s="166"/>
      <c r="BS199" s="166"/>
      <c r="BT199" s="166"/>
      <c r="BU199" s="166"/>
      <c r="BV199" s="166"/>
      <c r="BW199" s="166"/>
      <c r="BX199" s="166"/>
    </row>
    <row r="200" spans="1:76" ht="12.75" customHeight="1">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c r="AA200" s="166"/>
      <c r="AB200" s="166"/>
      <c r="AC200" s="166"/>
      <c r="AD200" s="166"/>
      <c r="AE200" s="166"/>
      <c r="AF200" s="166"/>
      <c r="AG200" s="166"/>
      <c r="AH200" s="166"/>
      <c r="AI200" s="166"/>
      <c r="AJ200" s="166"/>
      <c r="AK200" s="166"/>
      <c r="AL200" s="166"/>
      <c r="AM200" s="166"/>
      <c r="AN200" s="166"/>
      <c r="AO200" s="166"/>
      <c r="AP200" s="166"/>
      <c r="AQ200" s="166"/>
      <c r="AR200" s="166"/>
      <c r="AS200" s="166"/>
      <c r="AT200" s="166"/>
      <c r="AU200" s="166"/>
      <c r="AV200" s="166"/>
      <c r="AW200" s="166"/>
      <c r="AX200" s="166"/>
      <c r="AY200" s="166"/>
      <c r="AZ200" s="166"/>
      <c r="BA200" s="166"/>
      <c r="BB200" s="166"/>
      <c r="BC200" s="166"/>
      <c r="BD200" s="166"/>
      <c r="BE200" s="166"/>
      <c r="BF200" s="166"/>
      <c r="BG200" s="166"/>
      <c r="BH200" s="166"/>
      <c r="BI200" s="166"/>
      <c r="BJ200" s="166"/>
      <c r="BK200" s="166"/>
      <c r="BL200" s="166"/>
      <c r="BM200" s="166"/>
      <c r="BN200" s="166"/>
      <c r="BO200" s="166"/>
      <c r="BP200" s="166"/>
      <c r="BQ200" s="166"/>
      <c r="BR200" s="166"/>
      <c r="BS200" s="166"/>
      <c r="BT200" s="166"/>
      <c r="BU200" s="166"/>
      <c r="BV200" s="166"/>
      <c r="BW200" s="166"/>
      <c r="BX200" s="166"/>
    </row>
    <row r="201" spans="1:76" ht="12.75" customHeight="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c r="AA201" s="166"/>
      <c r="AB201" s="166"/>
      <c r="AC201" s="166"/>
      <c r="AD201" s="166"/>
      <c r="AE201" s="166"/>
      <c r="AF201" s="166"/>
      <c r="AG201" s="166"/>
      <c r="AH201" s="166"/>
      <c r="AI201" s="166"/>
      <c r="AJ201" s="166"/>
      <c r="AK201" s="166"/>
      <c r="AL201" s="166"/>
      <c r="AM201" s="166"/>
      <c r="AN201" s="166"/>
      <c r="AO201" s="166"/>
      <c r="AP201" s="166"/>
      <c r="AQ201" s="166"/>
      <c r="AR201" s="166"/>
      <c r="AS201" s="166"/>
      <c r="AT201" s="166"/>
      <c r="AU201" s="166"/>
      <c r="AV201" s="166"/>
      <c r="AW201" s="166"/>
      <c r="AX201" s="166"/>
      <c r="AY201" s="166"/>
      <c r="AZ201" s="166"/>
      <c r="BA201" s="166"/>
      <c r="BB201" s="166"/>
      <c r="BC201" s="166"/>
      <c r="BD201" s="166"/>
      <c r="BE201" s="166"/>
      <c r="BF201" s="166"/>
      <c r="BG201" s="166"/>
      <c r="BH201" s="166"/>
      <c r="BI201" s="166"/>
      <c r="BJ201" s="166"/>
      <c r="BK201" s="166"/>
      <c r="BL201" s="166"/>
      <c r="BM201" s="166"/>
      <c r="BN201" s="166"/>
      <c r="BO201" s="166"/>
      <c r="BP201" s="166"/>
      <c r="BQ201" s="166"/>
      <c r="BR201" s="166"/>
      <c r="BS201" s="166"/>
      <c r="BT201" s="166"/>
      <c r="BU201" s="166"/>
      <c r="BV201" s="166"/>
      <c r="BW201" s="166"/>
      <c r="BX201" s="166"/>
    </row>
    <row r="202" spans="1:76" ht="12.75" customHeight="1">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c r="AA202" s="166"/>
      <c r="AB202" s="166"/>
      <c r="AC202" s="166"/>
      <c r="AD202" s="166"/>
      <c r="AE202" s="166"/>
      <c r="AF202" s="166"/>
      <c r="AG202" s="166"/>
      <c r="AH202" s="166"/>
      <c r="AI202" s="166"/>
      <c r="AJ202" s="166"/>
      <c r="AK202" s="166"/>
      <c r="AL202" s="166"/>
      <c r="AM202" s="166"/>
      <c r="AN202" s="166"/>
      <c r="AO202" s="166"/>
      <c r="AP202" s="166"/>
      <c r="AQ202" s="166"/>
      <c r="AR202" s="166"/>
      <c r="AS202" s="166"/>
      <c r="AT202" s="166"/>
      <c r="AU202" s="166"/>
      <c r="AV202" s="166"/>
      <c r="AW202" s="166"/>
      <c r="AX202" s="166"/>
      <c r="AY202" s="166"/>
      <c r="AZ202" s="166"/>
      <c r="BA202" s="166"/>
      <c r="BB202" s="166"/>
      <c r="BC202" s="166"/>
      <c r="BD202" s="166"/>
      <c r="BE202" s="166"/>
      <c r="BF202" s="166"/>
      <c r="BG202" s="166"/>
      <c r="BH202" s="166"/>
      <c r="BI202" s="166"/>
      <c r="BJ202" s="166"/>
      <c r="BK202" s="166"/>
      <c r="BL202" s="166"/>
      <c r="BM202" s="166"/>
      <c r="BN202" s="166"/>
      <c r="BO202" s="166"/>
      <c r="BP202" s="166"/>
      <c r="BQ202" s="166"/>
      <c r="BR202" s="166"/>
      <c r="BS202" s="166"/>
      <c r="BT202" s="166"/>
      <c r="BU202" s="166"/>
      <c r="BV202" s="166"/>
      <c r="BW202" s="166"/>
      <c r="BX202" s="166"/>
    </row>
    <row r="203" spans="1:76" ht="12.7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c r="AA203" s="166"/>
      <c r="AB203" s="166"/>
      <c r="AC203" s="166"/>
      <c r="AD203" s="166"/>
      <c r="AE203" s="166"/>
      <c r="AF203" s="166"/>
      <c r="AG203" s="166"/>
      <c r="AH203" s="166"/>
      <c r="AI203" s="166"/>
      <c r="AJ203" s="166"/>
      <c r="AK203" s="166"/>
      <c r="AL203" s="166"/>
      <c r="AM203" s="166"/>
      <c r="AN203" s="166"/>
      <c r="AO203" s="166"/>
      <c r="AP203" s="166"/>
      <c r="AQ203" s="166"/>
      <c r="AR203" s="166"/>
      <c r="AS203" s="166"/>
      <c r="AT203" s="166"/>
      <c r="AU203" s="166"/>
      <c r="AV203" s="166"/>
      <c r="AW203" s="166"/>
      <c r="AX203" s="166"/>
      <c r="AY203" s="166"/>
      <c r="AZ203" s="166"/>
      <c r="BA203" s="166"/>
      <c r="BB203" s="166"/>
      <c r="BC203" s="166"/>
      <c r="BD203" s="166"/>
      <c r="BE203" s="166"/>
      <c r="BF203" s="166"/>
      <c r="BG203" s="166"/>
      <c r="BH203" s="166"/>
      <c r="BI203" s="166"/>
      <c r="BJ203" s="166"/>
      <c r="BK203" s="166"/>
      <c r="BL203" s="166"/>
      <c r="BM203" s="166"/>
      <c r="BN203" s="166"/>
      <c r="BO203" s="166"/>
      <c r="BP203" s="166"/>
      <c r="BQ203" s="166"/>
      <c r="BR203" s="166"/>
      <c r="BS203" s="166"/>
      <c r="BT203" s="166"/>
      <c r="BU203" s="166"/>
      <c r="BV203" s="166"/>
      <c r="BW203" s="166"/>
      <c r="BX203" s="166"/>
    </row>
    <row r="204" spans="1:76" ht="12.75" customHeight="1">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c r="AA204" s="166"/>
      <c r="AB204" s="166"/>
      <c r="AC204" s="166"/>
      <c r="AD204" s="166"/>
      <c r="AE204" s="166"/>
      <c r="AF204" s="166"/>
      <c r="AG204" s="166"/>
      <c r="AH204" s="166"/>
      <c r="AI204" s="166"/>
      <c r="AJ204" s="166"/>
      <c r="AK204" s="166"/>
      <c r="AL204" s="166"/>
      <c r="AM204" s="166"/>
      <c r="AN204" s="166"/>
      <c r="AO204" s="166"/>
      <c r="AP204" s="166"/>
      <c r="AQ204" s="166"/>
      <c r="AR204" s="166"/>
      <c r="AS204" s="166"/>
      <c r="AT204" s="166"/>
      <c r="AU204" s="166"/>
      <c r="AV204" s="166"/>
      <c r="AW204" s="166"/>
      <c r="AX204" s="166"/>
      <c r="AY204" s="166"/>
      <c r="AZ204" s="166"/>
      <c r="BA204" s="166"/>
      <c r="BB204" s="166"/>
      <c r="BC204" s="166"/>
      <c r="BD204" s="166"/>
      <c r="BE204" s="166"/>
      <c r="BF204" s="166"/>
      <c r="BG204" s="166"/>
      <c r="BH204" s="166"/>
      <c r="BI204" s="166"/>
      <c r="BJ204" s="166"/>
      <c r="BK204" s="166"/>
      <c r="BL204" s="166"/>
      <c r="BM204" s="166"/>
      <c r="BN204" s="166"/>
      <c r="BO204" s="166"/>
      <c r="BP204" s="166"/>
      <c r="BQ204" s="166"/>
      <c r="BR204" s="166"/>
      <c r="BS204" s="166"/>
      <c r="BT204" s="166"/>
      <c r="BU204" s="166"/>
      <c r="BV204" s="166"/>
      <c r="BW204" s="166"/>
      <c r="BX204" s="166"/>
    </row>
    <row r="205" spans="1:76" ht="12.7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c r="AA205" s="166"/>
      <c r="AB205" s="166"/>
      <c r="AC205" s="166"/>
      <c r="AD205" s="166"/>
      <c r="AE205" s="166"/>
      <c r="AF205" s="166"/>
      <c r="AG205" s="166"/>
      <c r="AH205" s="166"/>
      <c r="AI205" s="166"/>
      <c r="AJ205" s="166"/>
      <c r="AK205" s="166"/>
      <c r="AL205" s="166"/>
      <c r="AM205" s="166"/>
      <c r="AN205" s="166"/>
      <c r="AO205" s="166"/>
      <c r="AP205" s="166"/>
      <c r="AQ205" s="166"/>
      <c r="AR205" s="166"/>
      <c r="AS205" s="166"/>
      <c r="AT205" s="166"/>
      <c r="AU205" s="166"/>
      <c r="AV205" s="166"/>
      <c r="AW205" s="166"/>
      <c r="AX205" s="166"/>
      <c r="AY205" s="166"/>
      <c r="AZ205" s="166"/>
      <c r="BA205" s="166"/>
      <c r="BB205" s="166"/>
      <c r="BC205" s="166"/>
      <c r="BD205" s="166"/>
      <c r="BE205" s="166"/>
      <c r="BF205" s="166"/>
      <c r="BG205" s="166"/>
      <c r="BH205" s="166"/>
      <c r="BI205" s="166"/>
      <c r="BJ205" s="166"/>
      <c r="BK205" s="166"/>
      <c r="BL205" s="166"/>
      <c r="BM205" s="166"/>
      <c r="BN205" s="166"/>
      <c r="BO205" s="166"/>
      <c r="BP205" s="166"/>
      <c r="BQ205" s="166"/>
      <c r="BR205" s="166"/>
      <c r="BS205" s="166"/>
      <c r="BT205" s="166"/>
      <c r="BU205" s="166"/>
      <c r="BV205" s="166"/>
      <c r="BW205" s="166"/>
      <c r="BX205" s="166"/>
    </row>
    <row r="206" spans="1:76" ht="12.75" customHeight="1">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c r="AW206" s="166"/>
      <c r="AX206" s="166"/>
      <c r="AY206" s="166"/>
      <c r="AZ206" s="166"/>
      <c r="BA206" s="166"/>
      <c r="BB206" s="166"/>
      <c r="BC206" s="166"/>
      <c r="BD206" s="166"/>
      <c r="BE206" s="166"/>
      <c r="BF206" s="166"/>
      <c r="BG206" s="166"/>
      <c r="BH206" s="166"/>
      <c r="BI206" s="166"/>
      <c r="BJ206" s="166"/>
      <c r="BK206" s="166"/>
      <c r="BL206" s="166"/>
      <c r="BM206" s="166"/>
      <c r="BN206" s="166"/>
      <c r="BO206" s="166"/>
      <c r="BP206" s="166"/>
      <c r="BQ206" s="166"/>
      <c r="BR206" s="166"/>
      <c r="BS206" s="166"/>
      <c r="BT206" s="166"/>
      <c r="BU206" s="166"/>
      <c r="BV206" s="166"/>
      <c r="BW206" s="166"/>
      <c r="BX206" s="166"/>
    </row>
    <row r="207" spans="1:76" ht="12.7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166"/>
      <c r="BN207" s="166"/>
      <c r="BO207" s="166"/>
      <c r="BP207" s="166"/>
      <c r="BQ207" s="166"/>
      <c r="BR207" s="166"/>
      <c r="BS207" s="166"/>
      <c r="BT207" s="166"/>
      <c r="BU207" s="166"/>
      <c r="BV207" s="166"/>
      <c r="BW207" s="166"/>
      <c r="BX207" s="166"/>
    </row>
    <row r="208" spans="1:76" ht="12.75" customHeight="1">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c r="AA208" s="166"/>
      <c r="AB208" s="166"/>
      <c r="AC208" s="166"/>
      <c r="AD208" s="166"/>
      <c r="AE208" s="166"/>
      <c r="AF208" s="166"/>
      <c r="AG208" s="166"/>
      <c r="AH208" s="166"/>
      <c r="AI208" s="166"/>
      <c r="AJ208" s="166"/>
      <c r="AK208" s="166"/>
      <c r="AL208" s="166"/>
      <c r="AM208" s="166"/>
      <c r="AN208" s="166"/>
      <c r="AO208" s="166"/>
      <c r="AP208" s="166"/>
      <c r="AQ208" s="166"/>
      <c r="AR208" s="166"/>
      <c r="AS208" s="166"/>
      <c r="AT208" s="166"/>
      <c r="AU208" s="166"/>
      <c r="AV208" s="166"/>
      <c r="AW208" s="166"/>
      <c r="AX208" s="166"/>
      <c r="AY208" s="166"/>
      <c r="AZ208" s="166"/>
      <c r="BA208" s="166"/>
      <c r="BB208" s="166"/>
      <c r="BC208" s="166"/>
      <c r="BD208" s="166"/>
      <c r="BE208" s="166"/>
      <c r="BF208" s="166"/>
      <c r="BG208" s="166"/>
      <c r="BH208" s="166"/>
      <c r="BI208" s="166"/>
      <c r="BJ208" s="166"/>
      <c r="BK208" s="166"/>
      <c r="BL208" s="166"/>
      <c r="BM208" s="166"/>
      <c r="BN208" s="166"/>
      <c r="BO208" s="166"/>
      <c r="BP208" s="166"/>
      <c r="BQ208" s="166"/>
      <c r="BR208" s="166"/>
      <c r="BS208" s="166"/>
      <c r="BT208" s="166"/>
      <c r="BU208" s="166"/>
      <c r="BV208" s="166"/>
      <c r="BW208" s="166"/>
      <c r="BX208" s="166"/>
    </row>
    <row r="209" spans="1:76" ht="12.75" customHeight="1">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c r="BK209" s="166"/>
      <c r="BL209" s="166"/>
      <c r="BM209" s="166"/>
      <c r="BN209" s="166"/>
      <c r="BO209" s="166"/>
      <c r="BP209" s="166"/>
      <c r="BQ209" s="166"/>
      <c r="BR209" s="166"/>
      <c r="BS209" s="166"/>
      <c r="BT209" s="166"/>
      <c r="BU209" s="166"/>
      <c r="BV209" s="166"/>
      <c r="BW209" s="166"/>
      <c r="BX209" s="166"/>
    </row>
    <row r="210" spans="1:76" ht="12.75" customHeight="1">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c r="AA210" s="166"/>
      <c r="AB210" s="166"/>
      <c r="AC210" s="166"/>
      <c r="AD210" s="166"/>
      <c r="AE210" s="166"/>
      <c r="AF210" s="166"/>
      <c r="AG210" s="166"/>
      <c r="AH210" s="166"/>
      <c r="AI210" s="166"/>
      <c r="AJ210" s="166"/>
      <c r="AK210" s="166"/>
      <c r="AL210" s="166"/>
      <c r="AM210" s="166"/>
      <c r="AN210" s="166"/>
      <c r="AO210" s="166"/>
      <c r="AP210" s="166"/>
      <c r="AQ210" s="166"/>
      <c r="AR210" s="166"/>
      <c r="AS210" s="166"/>
      <c r="AT210" s="166"/>
      <c r="AU210" s="166"/>
      <c r="AV210" s="166"/>
      <c r="AW210" s="166"/>
      <c r="AX210" s="166"/>
      <c r="AY210" s="166"/>
      <c r="AZ210" s="166"/>
      <c r="BA210" s="166"/>
      <c r="BB210" s="166"/>
      <c r="BC210" s="166"/>
      <c r="BD210" s="166"/>
      <c r="BE210" s="166"/>
      <c r="BF210" s="166"/>
      <c r="BG210" s="166"/>
      <c r="BH210" s="166"/>
      <c r="BI210" s="166"/>
      <c r="BJ210" s="166"/>
      <c r="BK210" s="166"/>
      <c r="BL210" s="166"/>
      <c r="BM210" s="166"/>
      <c r="BN210" s="166"/>
      <c r="BO210" s="166"/>
      <c r="BP210" s="166"/>
      <c r="BQ210" s="166"/>
      <c r="BR210" s="166"/>
      <c r="BS210" s="166"/>
      <c r="BT210" s="166"/>
      <c r="BU210" s="166"/>
      <c r="BV210" s="166"/>
      <c r="BW210" s="166"/>
      <c r="BX210" s="166"/>
    </row>
    <row r="211" spans="1:76" ht="12.7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c r="AA211" s="166"/>
      <c r="AB211" s="166"/>
      <c r="AC211" s="166"/>
      <c r="AD211" s="166"/>
      <c r="AE211" s="166"/>
      <c r="AF211" s="166"/>
      <c r="AG211" s="166"/>
      <c r="AH211" s="166"/>
      <c r="AI211" s="166"/>
      <c r="AJ211" s="166"/>
      <c r="AK211" s="166"/>
      <c r="AL211" s="166"/>
      <c r="AM211" s="166"/>
      <c r="AN211" s="166"/>
      <c r="AO211" s="166"/>
      <c r="AP211" s="166"/>
      <c r="AQ211" s="166"/>
      <c r="AR211" s="166"/>
      <c r="AS211" s="166"/>
      <c r="AT211" s="166"/>
      <c r="AU211" s="166"/>
      <c r="AV211" s="166"/>
      <c r="AW211" s="166"/>
      <c r="AX211" s="166"/>
      <c r="AY211" s="166"/>
      <c r="AZ211" s="166"/>
      <c r="BA211" s="166"/>
      <c r="BB211" s="166"/>
      <c r="BC211" s="166"/>
      <c r="BD211" s="166"/>
      <c r="BE211" s="166"/>
      <c r="BF211" s="166"/>
      <c r="BG211" s="166"/>
      <c r="BH211" s="166"/>
      <c r="BI211" s="166"/>
      <c r="BJ211" s="166"/>
      <c r="BK211" s="166"/>
      <c r="BL211" s="166"/>
      <c r="BM211" s="166"/>
      <c r="BN211" s="166"/>
      <c r="BO211" s="166"/>
      <c r="BP211" s="166"/>
      <c r="BQ211" s="166"/>
      <c r="BR211" s="166"/>
      <c r="BS211" s="166"/>
      <c r="BT211" s="166"/>
      <c r="BU211" s="166"/>
      <c r="BV211" s="166"/>
      <c r="BW211" s="166"/>
      <c r="BX211" s="166"/>
    </row>
    <row r="212" spans="1:76" ht="12.75" customHeight="1">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c r="BK212" s="166"/>
      <c r="BL212" s="166"/>
      <c r="BM212" s="166"/>
      <c r="BN212" s="166"/>
      <c r="BO212" s="166"/>
      <c r="BP212" s="166"/>
      <c r="BQ212" s="166"/>
      <c r="BR212" s="166"/>
      <c r="BS212" s="166"/>
      <c r="BT212" s="166"/>
      <c r="BU212" s="166"/>
      <c r="BV212" s="166"/>
      <c r="BW212" s="166"/>
      <c r="BX212" s="166"/>
    </row>
    <row r="213" spans="1:76" ht="12.7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c r="AA213" s="166"/>
      <c r="AB213" s="166"/>
      <c r="AC213" s="166"/>
      <c r="AD213" s="166"/>
      <c r="AE213" s="166"/>
      <c r="AF213" s="166"/>
      <c r="AG213" s="166"/>
      <c r="AH213" s="166"/>
      <c r="AI213" s="166"/>
      <c r="AJ213" s="166"/>
      <c r="AK213" s="166"/>
      <c r="AL213" s="166"/>
      <c r="AM213" s="166"/>
      <c r="AN213" s="166"/>
      <c r="AO213" s="166"/>
      <c r="AP213" s="166"/>
      <c r="AQ213" s="166"/>
      <c r="AR213" s="166"/>
      <c r="AS213" s="166"/>
      <c r="AT213" s="166"/>
      <c r="AU213" s="166"/>
      <c r="AV213" s="166"/>
      <c r="AW213" s="166"/>
      <c r="AX213" s="166"/>
      <c r="AY213" s="166"/>
      <c r="AZ213" s="166"/>
      <c r="BA213" s="166"/>
      <c r="BB213" s="166"/>
      <c r="BC213" s="166"/>
      <c r="BD213" s="166"/>
      <c r="BE213" s="166"/>
      <c r="BF213" s="166"/>
      <c r="BG213" s="166"/>
      <c r="BH213" s="166"/>
      <c r="BI213" s="166"/>
      <c r="BJ213" s="166"/>
      <c r="BK213" s="166"/>
      <c r="BL213" s="166"/>
      <c r="BM213" s="166"/>
      <c r="BN213" s="166"/>
      <c r="BO213" s="166"/>
      <c r="BP213" s="166"/>
      <c r="BQ213" s="166"/>
      <c r="BR213" s="166"/>
      <c r="BS213" s="166"/>
      <c r="BT213" s="166"/>
      <c r="BU213" s="166"/>
      <c r="BV213" s="166"/>
      <c r="BW213" s="166"/>
      <c r="BX213" s="166"/>
    </row>
    <row r="214" spans="1:76" ht="12.75" customHeight="1">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166"/>
      <c r="AO214" s="166"/>
      <c r="AP214" s="166"/>
      <c r="AQ214" s="166"/>
      <c r="AR214" s="166"/>
      <c r="AS214" s="166"/>
      <c r="AT214" s="166"/>
      <c r="AU214" s="166"/>
      <c r="AV214" s="166"/>
      <c r="AW214" s="166"/>
      <c r="AX214" s="166"/>
      <c r="AY214" s="166"/>
      <c r="AZ214" s="166"/>
      <c r="BA214" s="166"/>
      <c r="BB214" s="166"/>
      <c r="BC214" s="166"/>
      <c r="BD214" s="166"/>
      <c r="BE214" s="166"/>
      <c r="BF214" s="166"/>
      <c r="BG214" s="166"/>
      <c r="BH214" s="166"/>
      <c r="BI214" s="166"/>
      <c r="BJ214" s="166"/>
      <c r="BK214" s="166"/>
      <c r="BL214" s="166"/>
      <c r="BM214" s="166"/>
      <c r="BN214" s="166"/>
      <c r="BO214" s="166"/>
      <c r="BP214" s="166"/>
      <c r="BQ214" s="166"/>
      <c r="BR214" s="166"/>
      <c r="BS214" s="166"/>
      <c r="BT214" s="166"/>
      <c r="BU214" s="166"/>
      <c r="BV214" s="166"/>
      <c r="BW214" s="166"/>
      <c r="BX214" s="166"/>
    </row>
    <row r="215" spans="1:76" ht="12.7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c r="BK215" s="166"/>
      <c r="BL215" s="166"/>
      <c r="BM215" s="166"/>
      <c r="BN215" s="166"/>
      <c r="BO215" s="166"/>
      <c r="BP215" s="166"/>
      <c r="BQ215" s="166"/>
      <c r="BR215" s="166"/>
      <c r="BS215" s="166"/>
      <c r="BT215" s="166"/>
      <c r="BU215" s="166"/>
      <c r="BV215" s="166"/>
      <c r="BW215" s="166"/>
      <c r="BX215" s="166"/>
    </row>
    <row r="216" spans="1:76" ht="12.75" customHeight="1">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166"/>
      <c r="AO216" s="166"/>
      <c r="AP216" s="166"/>
      <c r="AQ216" s="166"/>
      <c r="AR216" s="166"/>
      <c r="AS216" s="166"/>
      <c r="AT216" s="166"/>
      <c r="AU216" s="166"/>
      <c r="AV216" s="166"/>
      <c r="AW216" s="166"/>
      <c r="AX216" s="166"/>
      <c r="AY216" s="166"/>
      <c r="AZ216" s="166"/>
      <c r="BA216" s="166"/>
      <c r="BB216" s="166"/>
      <c r="BC216" s="166"/>
      <c r="BD216" s="166"/>
      <c r="BE216" s="166"/>
      <c r="BF216" s="166"/>
      <c r="BG216" s="166"/>
      <c r="BH216" s="166"/>
      <c r="BI216" s="166"/>
      <c r="BJ216" s="166"/>
      <c r="BK216" s="166"/>
      <c r="BL216" s="166"/>
      <c r="BM216" s="166"/>
      <c r="BN216" s="166"/>
      <c r="BO216" s="166"/>
      <c r="BP216" s="166"/>
      <c r="BQ216" s="166"/>
      <c r="BR216" s="166"/>
      <c r="BS216" s="166"/>
      <c r="BT216" s="166"/>
      <c r="BU216" s="166"/>
      <c r="BV216" s="166"/>
      <c r="BW216" s="166"/>
      <c r="BX216" s="166"/>
    </row>
    <row r="217" spans="1:76" ht="12.7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c r="AW217" s="166"/>
      <c r="AX217" s="166"/>
      <c r="AY217" s="166"/>
      <c r="AZ217" s="166"/>
      <c r="BA217" s="166"/>
      <c r="BB217" s="166"/>
      <c r="BC217" s="166"/>
      <c r="BD217" s="166"/>
      <c r="BE217" s="166"/>
      <c r="BF217" s="166"/>
      <c r="BG217" s="166"/>
      <c r="BH217" s="166"/>
      <c r="BI217" s="166"/>
      <c r="BJ217" s="166"/>
      <c r="BK217" s="166"/>
      <c r="BL217" s="166"/>
      <c r="BM217" s="166"/>
      <c r="BN217" s="166"/>
      <c r="BO217" s="166"/>
      <c r="BP217" s="166"/>
      <c r="BQ217" s="166"/>
      <c r="BR217" s="166"/>
      <c r="BS217" s="166"/>
      <c r="BT217" s="166"/>
      <c r="BU217" s="166"/>
      <c r="BV217" s="166"/>
      <c r="BW217" s="166"/>
      <c r="BX217" s="166"/>
    </row>
    <row r="218" spans="1:76" ht="12.75" customHeight="1">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c r="AA218" s="166"/>
      <c r="AB218" s="166"/>
      <c r="AC218" s="166"/>
      <c r="AD218" s="166"/>
      <c r="AE218" s="166"/>
      <c r="AF218" s="166"/>
      <c r="AG218" s="166"/>
      <c r="AH218" s="166"/>
      <c r="AI218" s="166"/>
      <c r="AJ218" s="166"/>
      <c r="AK218" s="166"/>
      <c r="AL218" s="166"/>
      <c r="AM218" s="166"/>
      <c r="AN218" s="166"/>
      <c r="AO218" s="166"/>
      <c r="AP218" s="166"/>
      <c r="AQ218" s="166"/>
      <c r="AR218" s="166"/>
      <c r="AS218" s="166"/>
      <c r="AT218" s="166"/>
      <c r="AU218" s="166"/>
      <c r="AV218" s="166"/>
      <c r="AW218" s="166"/>
      <c r="AX218" s="166"/>
      <c r="AY218" s="166"/>
      <c r="AZ218" s="166"/>
      <c r="BA218" s="166"/>
      <c r="BB218" s="166"/>
      <c r="BC218" s="166"/>
      <c r="BD218" s="166"/>
      <c r="BE218" s="166"/>
      <c r="BF218" s="166"/>
      <c r="BG218" s="166"/>
      <c r="BH218" s="166"/>
      <c r="BI218" s="166"/>
      <c r="BJ218" s="166"/>
      <c r="BK218" s="166"/>
      <c r="BL218" s="166"/>
      <c r="BM218" s="166"/>
      <c r="BN218" s="166"/>
      <c r="BO218" s="166"/>
      <c r="BP218" s="166"/>
      <c r="BQ218" s="166"/>
      <c r="BR218" s="166"/>
      <c r="BS218" s="166"/>
      <c r="BT218" s="166"/>
      <c r="BU218" s="166"/>
      <c r="BV218" s="166"/>
      <c r="BW218" s="166"/>
      <c r="BX218" s="166"/>
    </row>
    <row r="219" spans="1:76" ht="12.7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c r="AW219" s="166"/>
      <c r="AX219" s="166"/>
      <c r="AY219" s="166"/>
      <c r="AZ219" s="166"/>
      <c r="BA219" s="166"/>
      <c r="BB219" s="166"/>
      <c r="BC219" s="166"/>
      <c r="BD219" s="166"/>
      <c r="BE219" s="166"/>
      <c r="BF219" s="166"/>
      <c r="BG219" s="166"/>
      <c r="BH219" s="166"/>
      <c r="BI219" s="166"/>
      <c r="BJ219" s="166"/>
      <c r="BK219" s="166"/>
      <c r="BL219" s="166"/>
      <c r="BM219" s="166"/>
      <c r="BN219" s="166"/>
      <c r="BO219" s="166"/>
      <c r="BP219" s="166"/>
      <c r="BQ219" s="166"/>
      <c r="BR219" s="166"/>
      <c r="BS219" s="166"/>
      <c r="BT219" s="166"/>
      <c r="BU219" s="166"/>
      <c r="BV219" s="166"/>
      <c r="BW219" s="166"/>
      <c r="BX219" s="166"/>
    </row>
    <row r="220" spans="1:76" ht="12.75" customHeight="1">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c r="AA220" s="166"/>
      <c r="AB220" s="166"/>
      <c r="AC220" s="166"/>
      <c r="AD220" s="166"/>
      <c r="AE220" s="166"/>
      <c r="AF220" s="166"/>
      <c r="AG220" s="166"/>
      <c r="AH220" s="166"/>
      <c r="AI220" s="166"/>
      <c r="AJ220" s="166"/>
      <c r="AK220" s="166"/>
      <c r="AL220" s="166"/>
      <c r="AM220" s="166"/>
      <c r="AN220" s="166"/>
      <c r="AO220" s="166"/>
      <c r="AP220" s="166"/>
      <c r="AQ220" s="166"/>
      <c r="AR220" s="166"/>
      <c r="AS220" s="166"/>
      <c r="AT220" s="166"/>
      <c r="AU220" s="166"/>
      <c r="AV220" s="166"/>
      <c r="AW220" s="166"/>
      <c r="AX220" s="166"/>
      <c r="AY220" s="166"/>
      <c r="AZ220" s="166"/>
      <c r="BA220" s="166"/>
      <c r="BB220" s="166"/>
      <c r="BC220" s="166"/>
      <c r="BD220" s="166"/>
      <c r="BE220" s="166"/>
      <c r="BF220" s="166"/>
      <c r="BG220" s="166"/>
      <c r="BH220" s="166"/>
      <c r="BI220" s="166"/>
      <c r="BJ220" s="166"/>
      <c r="BK220" s="166"/>
      <c r="BL220" s="166"/>
      <c r="BM220" s="166"/>
      <c r="BN220" s="166"/>
      <c r="BO220" s="166"/>
      <c r="BP220" s="166"/>
      <c r="BQ220" s="166"/>
      <c r="BR220" s="166"/>
      <c r="BS220" s="166"/>
      <c r="BT220" s="166"/>
      <c r="BU220" s="166"/>
      <c r="BV220" s="166"/>
      <c r="BW220" s="166"/>
      <c r="BX220" s="166"/>
    </row>
    <row r="221" spans="1:76" ht="12.7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166"/>
      <c r="AO221" s="166"/>
      <c r="AP221" s="166"/>
      <c r="AQ221" s="166"/>
      <c r="AR221" s="166"/>
      <c r="AS221" s="166"/>
      <c r="AT221" s="166"/>
      <c r="AU221" s="166"/>
      <c r="AV221" s="166"/>
      <c r="AW221" s="166"/>
      <c r="AX221" s="166"/>
      <c r="AY221" s="166"/>
      <c r="AZ221" s="166"/>
      <c r="BA221" s="166"/>
      <c r="BB221" s="166"/>
      <c r="BC221" s="166"/>
      <c r="BD221" s="166"/>
      <c r="BE221" s="166"/>
      <c r="BF221" s="166"/>
      <c r="BG221" s="166"/>
      <c r="BH221" s="166"/>
      <c r="BI221" s="166"/>
      <c r="BJ221" s="166"/>
      <c r="BK221" s="166"/>
      <c r="BL221" s="166"/>
      <c r="BM221" s="166"/>
      <c r="BN221" s="166"/>
      <c r="BO221" s="166"/>
      <c r="BP221" s="166"/>
      <c r="BQ221" s="166"/>
      <c r="BR221" s="166"/>
      <c r="BS221" s="166"/>
      <c r="BT221" s="166"/>
      <c r="BU221" s="166"/>
      <c r="BV221" s="166"/>
      <c r="BW221" s="166"/>
      <c r="BX221" s="166"/>
    </row>
    <row r="222" spans="1:76" ht="12.75" customHeight="1">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c r="AA222" s="166"/>
      <c r="AB222" s="166"/>
      <c r="AC222" s="166"/>
      <c r="AD222" s="166"/>
      <c r="AE222" s="166"/>
      <c r="AF222" s="166"/>
      <c r="AG222" s="166"/>
      <c r="AH222" s="166"/>
      <c r="AI222" s="166"/>
      <c r="AJ222" s="166"/>
      <c r="AK222" s="166"/>
      <c r="AL222" s="166"/>
      <c r="AM222" s="166"/>
      <c r="AN222" s="166"/>
      <c r="AO222" s="166"/>
      <c r="AP222" s="166"/>
      <c r="AQ222" s="166"/>
      <c r="AR222" s="166"/>
      <c r="AS222" s="166"/>
      <c r="AT222" s="166"/>
      <c r="AU222" s="166"/>
      <c r="AV222" s="166"/>
      <c r="AW222" s="166"/>
      <c r="AX222" s="166"/>
      <c r="AY222" s="166"/>
      <c r="AZ222" s="166"/>
      <c r="BA222" s="166"/>
      <c r="BB222" s="166"/>
      <c r="BC222" s="166"/>
      <c r="BD222" s="166"/>
      <c r="BE222" s="166"/>
      <c r="BF222" s="166"/>
      <c r="BG222" s="166"/>
      <c r="BH222" s="166"/>
      <c r="BI222" s="166"/>
      <c r="BJ222" s="166"/>
      <c r="BK222" s="166"/>
      <c r="BL222" s="166"/>
      <c r="BM222" s="166"/>
      <c r="BN222" s="166"/>
      <c r="BO222" s="166"/>
      <c r="BP222" s="166"/>
      <c r="BQ222" s="166"/>
      <c r="BR222" s="166"/>
      <c r="BS222" s="166"/>
      <c r="BT222" s="166"/>
      <c r="BU222" s="166"/>
      <c r="BV222" s="166"/>
      <c r="BW222" s="166"/>
      <c r="BX222" s="166"/>
    </row>
    <row r="223" spans="1:76" ht="12.7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c r="AA223" s="166"/>
      <c r="AB223" s="166"/>
      <c r="AC223" s="166"/>
      <c r="AD223" s="166"/>
      <c r="AE223" s="166"/>
      <c r="AF223" s="166"/>
      <c r="AG223" s="166"/>
      <c r="AH223" s="166"/>
      <c r="AI223" s="166"/>
      <c r="AJ223" s="166"/>
      <c r="AK223" s="166"/>
      <c r="AL223" s="166"/>
      <c r="AM223" s="166"/>
      <c r="AN223" s="166"/>
      <c r="AO223" s="166"/>
      <c r="AP223" s="166"/>
      <c r="AQ223" s="166"/>
      <c r="AR223" s="166"/>
      <c r="AS223" s="166"/>
      <c r="AT223" s="166"/>
      <c r="AU223" s="166"/>
      <c r="AV223" s="166"/>
      <c r="AW223" s="166"/>
      <c r="AX223" s="166"/>
      <c r="AY223" s="166"/>
      <c r="AZ223" s="166"/>
      <c r="BA223" s="166"/>
      <c r="BB223" s="166"/>
      <c r="BC223" s="166"/>
      <c r="BD223" s="166"/>
      <c r="BE223" s="166"/>
      <c r="BF223" s="166"/>
      <c r="BG223" s="166"/>
      <c r="BH223" s="166"/>
      <c r="BI223" s="166"/>
      <c r="BJ223" s="166"/>
      <c r="BK223" s="166"/>
      <c r="BL223" s="166"/>
      <c r="BM223" s="166"/>
      <c r="BN223" s="166"/>
      <c r="BO223" s="166"/>
      <c r="BP223" s="166"/>
      <c r="BQ223" s="166"/>
      <c r="BR223" s="166"/>
      <c r="BS223" s="166"/>
      <c r="BT223" s="166"/>
      <c r="BU223" s="166"/>
      <c r="BV223" s="166"/>
      <c r="BW223" s="166"/>
      <c r="BX223" s="166"/>
    </row>
    <row r="224" spans="1:76" ht="12.7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166"/>
      <c r="AO224" s="166"/>
      <c r="AP224" s="166"/>
      <c r="AQ224" s="166"/>
      <c r="AR224" s="166"/>
      <c r="AS224" s="166"/>
      <c r="AT224" s="166"/>
      <c r="AU224" s="166"/>
      <c r="AV224" s="166"/>
      <c r="AW224" s="166"/>
      <c r="AX224" s="166"/>
      <c r="AY224" s="166"/>
      <c r="AZ224" s="166"/>
      <c r="BA224" s="166"/>
      <c r="BB224" s="166"/>
      <c r="BC224" s="166"/>
      <c r="BD224" s="166"/>
      <c r="BE224" s="166"/>
      <c r="BF224" s="166"/>
      <c r="BG224" s="166"/>
      <c r="BH224" s="166"/>
      <c r="BI224" s="166"/>
      <c r="BJ224" s="166"/>
      <c r="BK224" s="166"/>
      <c r="BL224" s="166"/>
      <c r="BM224" s="166"/>
      <c r="BN224" s="166"/>
      <c r="BO224" s="166"/>
      <c r="BP224" s="166"/>
      <c r="BQ224" s="166"/>
      <c r="BR224" s="166"/>
      <c r="BS224" s="166"/>
      <c r="BT224" s="166"/>
      <c r="BU224" s="166"/>
      <c r="BV224" s="166"/>
      <c r="BW224" s="166"/>
      <c r="BX224" s="166"/>
    </row>
    <row r="225" spans="1:76" ht="12.75" customHeight="1">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c r="AA225" s="166"/>
      <c r="AB225" s="166"/>
      <c r="AC225" s="166"/>
      <c r="AD225" s="166"/>
      <c r="AE225" s="166"/>
      <c r="AF225" s="166"/>
      <c r="AG225" s="166"/>
      <c r="AH225" s="166"/>
      <c r="AI225" s="166"/>
      <c r="AJ225" s="166"/>
      <c r="AK225" s="166"/>
      <c r="AL225" s="166"/>
      <c r="AM225" s="166"/>
      <c r="AN225" s="166"/>
      <c r="AO225" s="166"/>
      <c r="AP225" s="166"/>
      <c r="AQ225" s="166"/>
      <c r="AR225" s="166"/>
      <c r="AS225" s="166"/>
      <c r="AT225" s="166"/>
      <c r="AU225" s="166"/>
      <c r="AV225" s="166"/>
      <c r="AW225" s="166"/>
      <c r="AX225" s="166"/>
      <c r="AY225" s="166"/>
      <c r="AZ225" s="166"/>
      <c r="BA225" s="166"/>
      <c r="BB225" s="166"/>
      <c r="BC225" s="166"/>
      <c r="BD225" s="166"/>
      <c r="BE225" s="166"/>
      <c r="BF225" s="166"/>
      <c r="BG225" s="166"/>
      <c r="BH225" s="166"/>
      <c r="BI225" s="166"/>
      <c r="BJ225" s="166"/>
      <c r="BK225" s="166"/>
      <c r="BL225" s="166"/>
      <c r="BM225" s="166"/>
      <c r="BN225" s="166"/>
      <c r="BO225" s="166"/>
      <c r="BP225" s="166"/>
      <c r="BQ225" s="166"/>
      <c r="BR225" s="166"/>
      <c r="BS225" s="166"/>
      <c r="BT225" s="166"/>
      <c r="BU225" s="166"/>
      <c r="BV225" s="166"/>
      <c r="BW225" s="166"/>
      <c r="BX225" s="166"/>
    </row>
    <row r="226" spans="1:76" ht="12.7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c r="AA226" s="166"/>
      <c r="AB226" s="166"/>
      <c r="AC226" s="166"/>
      <c r="AD226" s="166"/>
      <c r="AE226" s="166"/>
      <c r="AF226" s="166"/>
      <c r="AG226" s="166"/>
      <c r="AH226" s="166"/>
      <c r="AI226" s="166"/>
      <c r="AJ226" s="166"/>
      <c r="AK226" s="166"/>
      <c r="AL226" s="166"/>
      <c r="AM226" s="166"/>
      <c r="AN226" s="166"/>
      <c r="AO226" s="166"/>
      <c r="AP226" s="166"/>
      <c r="AQ226" s="166"/>
      <c r="AR226" s="166"/>
      <c r="AS226" s="166"/>
      <c r="AT226" s="166"/>
      <c r="AU226" s="166"/>
      <c r="AV226" s="166"/>
      <c r="AW226" s="166"/>
      <c r="AX226" s="166"/>
      <c r="AY226" s="166"/>
      <c r="AZ226" s="166"/>
      <c r="BA226" s="166"/>
      <c r="BB226" s="166"/>
      <c r="BC226" s="166"/>
      <c r="BD226" s="166"/>
      <c r="BE226" s="166"/>
      <c r="BF226" s="166"/>
      <c r="BG226" s="166"/>
      <c r="BH226" s="166"/>
      <c r="BI226" s="166"/>
      <c r="BJ226" s="166"/>
      <c r="BK226" s="166"/>
      <c r="BL226" s="166"/>
      <c r="BM226" s="166"/>
      <c r="BN226" s="166"/>
      <c r="BO226" s="166"/>
      <c r="BP226" s="166"/>
      <c r="BQ226" s="166"/>
      <c r="BR226" s="166"/>
      <c r="BS226" s="166"/>
      <c r="BT226" s="166"/>
      <c r="BU226" s="166"/>
      <c r="BV226" s="166"/>
      <c r="BW226" s="166"/>
      <c r="BX226" s="166"/>
    </row>
    <row r="227" spans="1:76" ht="12.75" customHeight="1">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c r="BG227" s="166"/>
      <c r="BH227" s="166"/>
      <c r="BI227" s="166"/>
      <c r="BJ227" s="166"/>
      <c r="BK227" s="166"/>
      <c r="BL227" s="166"/>
      <c r="BM227" s="166"/>
      <c r="BN227" s="166"/>
      <c r="BO227" s="166"/>
      <c r="BP227" s="166"/>
      <c r="BQ227" s="166"/>
      <c r="BR227" s="166"/>
      <c r="BS227" s="166"/>
      <c r="BT227" s="166"/>
      <c r="BU227" s="166"/>
      <c r="BV227" s="166"/>
      <c r="BW227" s="166"/>
      <c r="BX227" s="166"/>
    </row>
    <row r="228" spans="1:76" ht="12.7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6"/>
      <c r="BE228" s="166"/>
      <c r="BF228" s="166"/>
      <c r="BG228" s="166"/>
      <c r="BH228" s="166"/>
      <c r="BI228" s="166"/>
      <c r="BJ228" s="166"/>
      <c r="BK228" s="166"/>
      <c r="BL228" s="166"/>
      <c r="BM228" s="166"/>
      <c r="BN228" s="166"/>
      <c r="BO228" s="166"/>
      <c r="BP228" s="166"/>
      <c r="BQ228" s="166"/>
      <c r="BR228" s="166"/>
      <c r="BS228" s="166"/>
      <c r="BT228" s="166"/>
      <c r="BU228" s="166"/>
      <c r="BV228" s="166"/>
      <c r="BW228" s="166"/>
      <c r="BX228" s="166"/>
    </row>
    <row r="229" spans="1:76" ht="12.7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166"/>
      <c r="AO229" s="166"/>
      <c r="AP229" s="166"/>
      <c r="AQ229" s="166"/>
      <c r="AR229" s="166"/>
      <c r="AS229" s="166"/>
      <c r="AT229" s="166"/>
      <c r="AU229" s="166"/>
      <c r="AV229" s="166"/>
      <c r="AW229" s="166"/>
      <c r="AX229" s="166"/>
      <c r="AY229" s="166"/>
      <c r="AZ229" s="166"/>
      <c r="BA229" s="166"/>
      <c r="BB229" s="166"/>
      <c r="BC229" s="166"/>
      <c r="BD229" s="166"/>
      <c r="BE229" s="166"/>
      <c r="BF229" s="166"/>
      <c r="BG229" s="166"/>
      <c r="BH229" s="166"/>
      <c r="BI229" s="166"/>
      <c r="BJ229" s="166"/>
      <c r="BK229" s="166"/>
      <c r="BL229" s="166"/>
      <c r="BM229" s="166"/>
      <c r="BN229" s="166"/>
      <c r="BO229" s="166"/>
      <c r="BP229" s="166"/>
      <c r="BQ229" s="166"/>
      <c r="BR229" s="166"/>
      <c r="BS229" s="166"/>
      <c r="BT229" s="166"/>
      <c r="BU229" s="166"/>
      <c r="BV229" s="166"/>
      <c r="BW229" s="166"/>
      <c r="BX229" s="166"/>
    </row>
    <row r="230" spans="1:76" ht="12.75" customHeight="1">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c r="AA230" s="166"/>
      <c r="AB230" s="166"/>
      <c r="AC230" s="166"/>
      <c r="AD230" s="166"/>
      <c r="AE230" s="166"/>
      <c r="AF230" s="166"/>
      <c r="AG230" s="166"/>
      <c r="AH230" s="166"/>
      <c r="AI230" s="166"/>
      <c r="AJ230" s="166"/>
      <c r="AK230" s="166"/>
      <c r="AL230" s="166"/>
      <c r="AM230" s="166"/>
      <c r="AN230" s="166"/>
      <c r="AO230" s="166"/>
      <c r="AP230" s="166"/>
      <c r="AQ230" s="166"/>
      <c r="AR230" s="166"/>
      <c r="AS230" s="166"/>
      <c r="AT230" s="166"/>
      <c r="AU230" s="166"/>
      <c r="AV230" s="166"/>
      <c r="AW230" s="166"/>
      <c r="AX230" s="166"/>
      <c r="AY230" s="166"/>
      <c r="AZ230" s="166"/>
      <c r="BA230" s="166"/>
      <c r="BB230" s="166"/>
      <c r="BC230" s="166"/>
      <c r="BD230" s="166"/>
      <c r="BE230" s="166"/>
      <c r="BF230" s="166"/>
      <c r="BG230" s="166"/>
      <c r="BH230" s="166"/>
      <c r="BI230" s="166"/>
      <c r="BJ230" s="166"/>
      <c r="BK230" s="166"/>
      <c r="BL230" s="166"/>
      <c r="BM230" s="166"/>
      <c r="BN230" s="166"/>
      <c r="BO230" s="166"/>
      <c r="BP230" s="166"/>
      <c r="BQ230" s="166"/>
      <c r="BR230" s="166"/>
      <c r="BS230" s="166"/>
      <c r="BT230" s="166"/>
      <c r="BU230" s="166"/>
      <c r="BV230" s="166"/>
      <c r="BW230" s="166"/>
      <c r="BX230" s="166"/>
    </row>
    <row r="231" spans="1:76" ht="12.7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c r="AA231" s="166"/>
      <c r="AB231" s="166"/>
      <c r="AC231" s="166"/>
      <c r="AD231" s="166"/>
      <c r="AE231" s="166"/>
      <c r="AF231" s="166"/>
      <c r="AG231" s="166"/>
      <c r="AH231" s="166"/>
      <c r="AI231" s="166"/>
      <c r="AJ231" s="166"/>
      <c r="AK231" s="166"/>
      <c r="AL231" s="166"/>
      <c r="AM231" s="166"/>
      <c r="AN231" s="166"/>
      <c r="AO231" s="166"/>
      <c r="AP231" s="166"/>
      <c r="AQ231" s="166"/>
      <c r="AR231" s="166"/>
      <c r="AS231" s="166"/>
      <c r="AT231" s="166"/>
      <c r="AU231" s="166"/>
      <c r="AV231" s="166"/>
      <c r="AW231" s="166"/>
      <c r="AX231" s="166"/>
      <c r="AY231" s="166"/>
      <c r="AZ231" s="166"/>
      <c r="BA231" s="166"/>
      <c r="BB231" s="166"/>
      <c r="BC231" s="166"/>
      <c r="BD231" s="166"/>
      <c r="BE231" s="166"/>
      <c r="BF231" s="166"/>
      <c r="BG231" s="166"/>
      <c r="BH231" s="166"/>
      <c r="BI231" s="166"/>
      <c r="BJ231" s="166"/>
      <c r="BK231" s="166"/>
      <c r="BL231" s="166"/>
      <c r="BM231" s="166"/>
      <c r="BN231" s="166"/>
      <c r="BO231" s="166"/>
      <c r="BP231" s="166"/>
      <c r="BQ231" s="166"/>
      <c r="BR231" s="166"/>
      <c r="BS231" s="166"/>
      <c r="BT231" s="166"/>
      <c r="BU231" s="166"/>
      <c r="BV231" s="166"/>
      <c r="BW231" s="166"/>
      <c r="BX231" s="166"/>
    </row>
    <row r="232" spans="1:76" ht="12.75" customHeight="1">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c r="AA232" s="166"/>
      <c r="AB232" s="166"/>
      <c r="AC232" s="166"/>
      <c r="AD232" s="166"/>
      <c r="AE232" s="166"/>
      <c r="AF232" s="166"/>
      <c r="AG232" s="166"/>
      <c r="AH232" s="166"/>
      <c r="AI232" s="166"/>
      <c r="AJ232" s="166"/>
      <c r="AK232" s="166"/>
      <c r="AL232" s="166"/>
      <c r="AM232" s="166"/>
      <c r="AN232" s="166"/>
      <c r="AO232" s="166"/>
      <c r="AP232" s="166"/>
      <c r="AQ232" s="166"/>
      <c r="AR232" s="166"/>
      <c r="AS232" s="166"/>
      <c r="AT232" s="166"/>
      <c r="AU232" s="166"/>
      <c r="AV232" s="166"/>
      <c r="AW232" s="166"/>
      <c r="AX232" s="166"/>
      <c r="AY232" s="166"/>
      <c r="AZ232" s="166"/>
      <c r="BA232" s="166"/>
      <c r="BB232" s="166"/>
      <c r="BC232" s="166"/>
      <c r="BD232" s="166"/>
      <c r="BE232" s="166"/>
      <c r="BF232" s="166"/>
      <c r="BG232" s="166"/>
      <c r="BH232" s="166"/>
      <c r="BI232" s="166"/>
      <c r="BJ232" s="166"/>
      <c r="BK232" s="166"/>
      <c r="BL232" s="166"/>
      <c r="BM232" s="166"/>
      <c r="BN232" s="166"/>
      <c r="BO232" s="166"/>
      <c r="BP232" s="166"/>
      <c r="BQ232" s="166"/>
      <c r="BR232" s="166"/>
      <c r="BS232" s="166"/>
      <c r="BT232" s="166"/>
      <c r="BU232" s="166"/>
      <c r="BV232" s="166"/>
      <c r="BW232" s="166"/>
      <c r="BX232" s="166"/>
    </row>
    <row r="233" spans="1:76" ht="12.75" customHeight="1">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c r="AA233" s="166"/>
      <c r="AB233" s="166"/>
      <c r="AC233" s="166"/>
      <c r="AD233" s="166"/>
      <c r="AE233" s="166"/>
      <c r="AF233" s="166"/>
      <c r="AG233" s="166"/>
      <c r="AH233" s="166"/>
      <c r="AI233" s="166"/>
      <c r="AJ233" s="166"/>
      <c r="AK233" s="166"/>
      <c r="AL233" s="166"/>
      <c r="AM233" s="166"/>
      <c r="AN233" s="166"/>
      <c r="AO233" s="166"/>
      <c r="AP233" s="166"/>
      <c r="AQ233" s="166"/>
      <c r="AR233" s="166"/>
      <c r="AS233" s="166"/>
      <c r="AT233" s="166"/>
      <c r="AU233" s="166"/>
      <c r="AV233" s="166"/>
      <c r="AW233" s="166"/>
      <c r="AX233" s="166"/>
      <c r="AY233" s="166"/>
      <c r="AZ233" s="166"/>
      <c r="BA233" s="166"/>
      <c r="BB233" s="166"/>
      <c r="BC233" s="166"/>
      <c r="BD233" s="166"/>
      <c r="BE233" s="166"/>
      <c r="BF233" s="166"/>
      <c r="BG233" s="166"/>
      <c r="BH233" s="166"/>
      <c r="BI233" s="166"/>
      <c r="BJ233" s="166"/>
      <c r="BK233" s="166"/>
      <c r="BL233" s="166"/>
      <c r="BM233" s="166"/>
      <c r="BN233" s="166"/>
      <c r="BO233" s="166"/>
      <c r="BP233" s="166"/>
      <c r="BQ233" s="166"/>
      <c r="BR233" s="166"/>
      <c r="BS233" s="166"/>
      <c r="BT233" s="166"/>
      <c r="BU233" s="166"/>
      <c r="BV233" s="166"/>
      <c r="BW233" s="166"/>
      <c r="BX233" s="166"/>
    </row>
    <row r="234" spans="1:76" ht="12.7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c r="AA234" s="166"/>
      <c r="AB234" s="166"/>
      <c r="AC234" s="166"/>
      <c r="AD234" s="166"/>
      <c r="AE234" s="166"/>
      <c r="AF234" s="166"/>
      <c r="AG234" s="166"/>
      <c r="AH234" s="166"/>
      <c r="AI234" s="166"/>
      <c r="AJ234" s="166"/>
      <c r="AK234" s="166"/>
      <c r="AL234" s="166"/>
      <c r="AM234" s="166"/>
      <c r="AN234" s="166"/>
      <c r="AO234" s="166"/>
      <c r="AP234" s="166"/>
      <c r="AQ234" s="166"/>
      <c r="AR234" s="166"/>
      <c r="AS234" s="166"/>
      <c r="AT234" s="166"/>
      <c r="AU234" s="166"/>
      <c r="AV234" s="166"/>
      <c r="AW234" s="166"/>
      <c r="AX234" s="166"/>
      <c r="AY234" s="166"/>
      <c r="AZ234" s="166"/>
      <c r="BA234" s="166"/>
      <c r="BB234" s="166"/>
      <c r="BC234" s="166"/>
      <c r="BD234" s="166"/>
      <c r="BE234" s="166"/>
      <c r="BF234" s="166"/>
      <c r="BG234" s="166"/>
      <c r="BH234" s="166"/>
      <c r="BI234" s="166"/>
      <c r="BJ234" s="166"/>
      <c r="BK234" s="166"/>
      <c r="BL234" s="166"/>
      <c r="BM234" s="166"/>
      <c r="BN234" s="166"/>
      <c r="BO234" s="166"/>
      <c r="BP234" s="166"/>
      <c r="BQ234" s="166"/>
      <c r="BR234" s="166"/>
      <c r="BS234" s="166"/>
      <c r="BT234" s="166"/>
      <c r="BU234" s="166"/>
      <c r="BV234" s="166"/>
      <c r="BW234" s="166"/>
      <c r="BX234" s="166"/>
    </row>
    <row r="235" spans="1:76" ht="12.75" customHeight="1">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c r="AC235" s="166"/>
      <c r="AD235" s="166"/>
      <c r="AE235" s="166"/>
      <c r="AF235" s="166"/>
      <c r="AG235" s="166"/>
      <c r="AH235" s="166"/>
      <c r="AI235" s="166"/>
      <c r="AJ235" s="166"/>
      <c r="AK235" s="166"/>
      <c r="AL235" s="166"/>
      <c r="AM235" s="166"/>
      <c r="AN235" s="166"/>
      <c r="AO235" s="166"/>
      <c r="AP235" s="166"/>
      <c r="AQ235" s="166"/>
      <c r="AR235" s="166"/>
      <c r="AS235" s="166"/>
      <c r="AT235" s="166"/>
      <c r="AU235" s="166"/>
      <c r="AV235" s="166"/>
      <c r="AW235" s="166"/>
      <c r="AX235" s="166"/>
      <c r="AY235" s="166"/>
      <c r="AZ235" s="166"/>
      <c r="BA235" s="166"/>
      <c r="BB235" s="166"/>
      <c r="BC235" s="166"/>
      <c r="BD235" s="166"/>
      <c r="BE235" s="166"/>
      <c r="BF235" s="166"/>
      <c r="BG235" s="166"/>
      <c r="BH235" s="166"/>
      <c r="BI235" s="166"/>
      <c r="BJ235" s="166"/>
      <c r="BK235" s="166"/>
      <c r="BL235" s="166"/>
      <c r="BM235" s="166"/>
      <c r="BN235" s="166"/>
      <c r="BO235" s="166"/>
      <c r="BP235" s="166"/>
      <c r="BQ235" s="166"/>
      <c r="BR235" s="166"/>
      <c r="BS235" s="166"/>
      <c r="BT235" s="166"/>
      <c r="BU235" s="166"/>
      <c r="BV235" s="166"/>
      <c r="BW235" s="166"/>
      <c r="BX235" s="166"/>
    </row>
    <row r="236" spans="1:76" ht="12.7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c r="AA236" s="166"/>
      <c r="AB236" s="166"/>
      <c r="AC236" s="166"/>
      <c r="AD236" s="166"/>
      <c r="AE236" s="166"/>
      <c r="AF236" s="166"/>
      <c r="AG236" s="166"/>
      <c r="AH236" s="166"/>
      <c r="AI236" s="166"/>
      <c r="AJ236" s="166"/>
      <c r="AK236" s="166"/>
      <c r="AL236" s="166"/>
      <c r="AM236" s="166"/>
      <c r="AN236" s="166"/>
      <c r="AO236" s="166"/>
      <c r="AP236" s="166"/>
      <c r="AQ236" s="166"/>
      <c r="AR236" s="166"/>
      <c r="AS236" s="166"/>
      <c r="AT236" s="166"/>
      <c r="AU236" s="166"/>
      <c r="AV236" s="166"/>
      <c r="AW236" s="166"/>
      <c r="AX236" s="166"/>
      <c r="AY236" s="166"/>
      <c r="AZ236" s="166"/>
      <c r="BA236" s="166"/>
      <c r="BB236" s="166"/>
      <c r="BC236" s="166"/>
      <c r="BD236" s="166"/>
      <c r="BE236" s="166"/>
      <c r="BF236" s="166"/>
      <c r="BG236" s="166"/>
      <c r="BH236" s="166"/>
      <c r="BI236" s="166"/>
      <c r="BJ236" s="166"/>
      <c r="BK236" s="166"/>
      <c r="BL236" s="166"/>
      <c r="BM236" s="166"/>
      <c r="BN236" s="166"/>
      <c r="BO236" s="166"/>
      <c r="BP236" s="166"/>
      <c r="BQ236" s="166"/>
      <c r="BR236" s="166"/>
      <c r="BS236" s="166"/>
      <c r="BT236" s="166"/>
      <c r="BU236" s="166"/>
      <c r="BV236" s="166"/>
      <c r="BW236" s="166"/>
      <c r="BX236" s="166"/>
    </row>
    <row r="237" spans="1:76" ht="12.75" customHeight="1">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c r="AA237" s="166"/>
      <c r="AB237" s="166"/>
      <c r="AC237" s="166"/>
      <c r="AD237" s="166"/>
      <c r="AE237" s="166"/>
      <c r="AF237" s="166"/>
      <c r="AG237" s="166"/>
      <c r="AH237" s="166"/>
      <c r="AI237" s="166"/>
      <c r="AJ237" s="166"/>
      <c r="AK237" s="166"/>
      <c r="AL237" s="166"/>
      <c r="AM237" s="166"/>
      <c r="AN237" s="166"/>
      <c r="AO237" s="166"/>
      <c r="AP237" s="166"/>
      <c r="AQ237" s="166"/>
      <c r="AR237" s="166"/>
      <c r="AS237" s="166"/>
      <c r="AT237" s="166"/>
      <c r="AU237" s="166"/>
      <c r="AV237" s="166"/>
      <c r="AW237" s="166"/>
      <c r="AX237" s="166"/>
      <c r="AY237" s="166"/>
      <c r="AZ237" s="166"/>
      <c r="BA237" s="166"/>
      <c r="BB237" s="166"/>
      <c r="BC237" s="166"/>
      <c r="BD237" s="166"/>
      <c r="BE237" s="166"/>
      <c r="BF237" s="166"/>
      <c r="BG237" s="166"/>
      <c r="BH237" s="166"/>
      <c r="BI237" s="166"/>
      <c r="BJ237" s="166"/>
      <c r="BK237" s="166"/>
      <c r="BL237" s="166"/>
      <c r="BM237" s="166"/>
      <c r="BN237" s="166"/>
      <c r="BO237" s="166"/>
      <c r="BP237" s="166"/>
      <c r="BQ237" s="166"/>
      <c r="BR237" s="166"/>
      <c r="BS237" s="166"/>
      <c r="BT237" s="166"/>
      <c r="BU237" s="166"/>
      <c r="BV237" s="166"/>
      <c r="BW237" s="166"/>
      <c r="BX237" s="166"/>
    </row>
    <row r="238" spans="1:76" ht="12.75" customHeight="1">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c r="AA238" s="166"/>
      <c r="AB238" s="166"/>
      <c r="AC238" s="166"/>
      <c r="AD238" s="166"/>
      <c r="AE238" s="166"/>
      <c r="AF238" s="166"/>
      <c r="AG238" s="166"/>
      <c r="AH238" s="166"/>
      <c r="AI238" s="166"/>
      <c r="AJ238" s="166"/>
      <c r="AK238" s="166"/>
      <c r="AL238" s="166"/>
      <c r="AM238" s="166"/>
      <c r="AN238" s="166"/>
      <c r="AO238" s="166"/>
      <c r="AP238" s="166"/>
      <c r="AQ238" s="166"/>
      <c r="AR238" s="166"/>
      <c r="AS238" s="166"/>
      <c r="AT238" s="166"/>
      <c r="AU238" s="166"/>
      <c r="AV238" s="166"/>
      <c r="AW238" s="166"/>
      <c r="AX238" s="166"/>
      <c r="AY238" s="166"/>
      <c r="AZ238" s="166"/>
      <c r="BA238" s="166"/>
      <c r="BB238" s="166"/>
      <c r="BC238" s="166"/>
      <c r="BD238" s="166"/>
      <c r="BE238" s="166"/>
      <c r="BF238" s="166"/>
      <c r="BG238" s="166"/>
      <c r="BH238" s="166"/>
      <c r="BI238" s="166"/>
      <c r="BJ238" s="166"/>
      <c r="BK238" s="166"/>
      <c r="BL238" s="166"/>
      <c r="BM238" s="166"/>
      <c r="BN238" s="166"/>
      <c r="BO238" s="166"/>
      <c r="BP238" s="166"/>
      <c r="BQ238" s="166"/>
      <c r="BR238" s="166"/>
      <c r="BS238" s="166"/>
      <c r="BT238" s="166"/>
      <c r="BU238" s="166"/>
      <c r="BV238" s="166"/>
      <c r="BW238" s="166"/>
      <c r="BX238" s="166"/>
    </row>
    <row r="239" spans="1:76" ht="12.7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c r="AA239" s="166"/>
      <c r="AB239" s="166"/>
      <c r="AC239" s="166"/>
      <c r="AD239" s="166"/>
      <c r="AE239" s="166"/>
      <c r="AF239" s="166"/>
      <c r="AG239" s="166"/>
      <c r="AH239" s="166"/>
      <c r="AI239" s="166"/>
      <c r="AJ239" s="166"/>
      <c r="AK239" s="166"/>
      <c r="AL239" s="166"/>
      <c r="AM239" s="166"/>
      <c r="AN239" s="166"/>
      <c r="AO239" s="166"/>
      <c r="AP239" s="166"/>
      <c r="AQ239" s="166"/>
      <c r="AR239" s="166"/>
      <c r="AS239" s="166"/>
      <c r="AT239" s="166"/>
      <c r="AU239" s="166"/>
      <c r="AV239" s="166"/>
      <c r="AW239" s="166"/>
      <c r="AX239" s="166"/>
      <c r="AY239" s="166"/>
      <c r="AZ239" s="166"/>
      <c r="BA239" s="166"/>
      <c r="BB239" s="166"/>
      <c r="BC239" s="166"/>
      <c r="BD239" s="166"/>
      <c r="BE239" s="166"/>
      <c r="BF239" s="166"/>
      <c r="BG239" s="166"/>
      <c r="BH239" s="166"/>
      <c r="BI239" s="166"/>
      <c r="BJ239" s="166"/>
      <c r="BK239" s="166"/>
      <c r="BL239" s="166"/>
      <c r="BM239" s="166"/>
      <c r="BN239" s="166"/>
      <c r="BO239" s="166"/>
      <c r="BP239" s="166"/>
      <c r="BQ239" s="166"/>
      <c r="BR239" s="166"/>
      <c r="BS239" s="166"/>
      <c r="BT239" s="166"/>
      <c r="BU239" s="166"/>
      <c r="BV239" s="166"/>
      <c r="BW239" s="166"/>
      <c r="BX239" s="166"/>
    </row>
    <row r="240" spans="1:76" ht="12.75" customHeight="1">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c r="AA240" s="166"/>
      <c r="AB240" s="166"/>
      <c r="AC240" s="166"/>
      <c r="AD240" s="166"/>
      <c r="AE240" s="166"/>
      <c r="AF240" s="166"/>
      <c r="AG240" s="166"/>
      <c r="AH240" s="166"/>
      <c r="AI240" s="166"/>
      <c r="AJ240" s="166"/>
      <c r="AK240" s="166"/>
      <c r="AL240" s="166"/>
      <c r="AM240" s="166"/>
      <c r="AN240" s="166"/>
      <c r="AO240" s="166"/>
      <c r="AP240" s="166"/>
      <c r="AQ240" s="166"/>
      <c r="AR240" s="166"/>
      <c r="AS240" s="166"/>
      <c r="AT240" s="166"/>
      <c r="AU240" s="166"/>
      <c r="AV240" s="166"/>
      <c r="AW240" s="166"/>
      <c r="AX240" s="166"/>
      <c r="AY240" s="166"/>
      <c r="AZ240" s="166"/>
      <c r="BA240" s="166"/>
      <c r="BB240" s="166"/>
      <c r="BC240" s="166"/>
      <c r="BD240" s="166"/>
      <c r="BE240" s="166"/>
      <c r="BF240" s="166"/>
      <c r="BG240" s="166"/>
      <c r="BH240" s="166"/>
      <c r="BI240" s="166"/>
      <c r="BJ240" s="166"/>
      <c r="BK240" s="166"/>
      <c r="BL240" s="166"/>
      <c r="BM240" s="166"/>
      <c r="BN240" s="166"/>
      <c r="BO240" s="166"/>
      <c r="BP240" s="166"/>
      <c r="BQ240" s="166"/>
      <c r="BR240" s="166"/>
      <c r="BS240" s="166"/>
      <c r="BT240" s="166"/>
      <c r="BU240" s="166"/>
      <c r="BV240" s="166"/>
      <c r="BW240" s="166"/>
      <c r="BX240" s="166"/>
    </row>
    <row r="241" spans="1:76" ht="12.7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c r="AA241" s="166"/>
      <c r="AB241" s="166"/>
      <c r="AC241" s="166"/>
      <c r="AD241" s="166"/>
      <c r="AE241" s="166"/>
      <c r="AF241" s="166"/>
      <c r="AG241" s="166"/>
      <c r="AH241" s="166"/>
      <c r="AI241" s="166"/>
      <c r="AJ241" s="166"/>
      <c r="AK241" s="166"/>
      <c r="AL241" s="166"/>
      <c r="AM241" s="166"/>
      <c r="AN241" s="166"/>
      <c r="AO241" s="166"/>
      <c r="AP241" s="166"/>
      <c r="AQ241" s="166"/>
      <c r="AR241" s="166"/>
      <c r="AS241" s="166"/>
      <c r="AT241" s="166"/>
      <c r="AU241" s="166"/>
      <c r="AV241" s="166"/>
      <c r="AW241" s="166"/>
      <c r="AX241" s="166"/>
      <c r="AY241" s="166"/>
      <c r="AZ241" s="166"/>
      <c r="BA241" s="166"/>
      <c r="BB241" s="166"/>
      <c r="BC241" s="166"/>
      <c r="BD241" s="166"/>
      <c r="BE241" s="166"/>
      <c r="BF241" s="166"/>
      <c r="BG241" s="166"/>
      <c r="BH241" s="166"/>
      <c r="BI241" s="166"/>
      <c r="BJ241" s="166"/>
      <c r="BK241" s="166"/>
      <c r="BL241" s="166"/>
      <c r="BM241" s="166"/>
      <c r="BN241" s="166"/>
      <c r="BO241" s="166"/>
      <c r="BP241" s="166"/>
      <c r="BQ241" s="166"/>
      <c r="BR241" s="166"/>
      <c r="BS241" s="166"/>
      <c r="BT241" s="166"/>
      <c r="BU241" s="166"/>
      <c r="BV241" s="166"/>
      <c r="BW241" s="166"/>
      <c r="BX241" s="166"/>
    </row>
    <row r="242" spans="1:76" ht="12.75" customHeight="1">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c r="AA242" s="166"/>
      <c r="AB242" s="166"/>
      <c r="AC242" s="166"/>
      <c r="AD242" s="166"/>
      <c r="AE242" s="166"/>
      <c r="AF242" s="166"/>
      <c r="AG242" s="166"/>
      <c r="AH242" s="166"/>
      <c r="AI242" s="166"/>
      <c r="AJ242" s="166"/>
      <c r="AK242" s="166"/>
      <c r="AL242" s="166"/>
      <c r="AM242" s="166"/>
      <c r="AN242" s="166"/>
      <c r="AO242" s="166"/>
      <c r="AP242" s="166"/>
      <c r="AQ242" s="166"/>
      <c r="AR242" s="166"/>
      <c r="AS242" s="166"/>
      <c r="AT242" s="166"/>
      <c r="AU242" s="166"/>
      <c r="AV242" s="166"/>
      <c r="AW242" s="166"/>
      <c r="AX242" s="166"/>
      <c r="AY242" s="166"/>
      <c r="AZ242" s="166"/>
      <c r="BA242" s="166"/>
      <c r="BB242" s="166"/>
      <c r="BC242" s="166"/>
      <c r="BD242" s="166"/>
      <c r="BE242" s="166"/>
      <c r="BF242" s="166"/>
      <c r="BG242" s="166"/>
      <c r="BH242" s="166"/>
      <c r="BI242" s="166"/>
      <c r="BJ242" s="166"/>
      <c r="BK242" s="166"/>
      <c r="BL242" s="166"/>
      <c r="BM242" s="166"/>
      <c r="BN242" s="166"/>
      <c r="BO242" s="166"/>
      <c r="BP242" s="166"/>
      <c r="BQ242" s="166"/>
      <c r="BR242" s="166"/>
      <c r="BS242" s="166"/>
      <c r="BT242" s="166"/>
      <c r="BU242" s="166"/>
      <c r="BV242" s="166"/>
      <c r="BW242" s="166"/>
      <c r="BX242" s="166"/>
    </row>
    <row r="243" spans="1:76" ht="12.75" customHeight="1">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c r="AA243" s="166"/>
      <c r="AB243" s="166"/>
      <c r="AC243" s="166"/>
      <c r="AD243" s="166"/>
      <c r="AE243" s="166"/>
      <c r="AF243" s="166"/>
      <c r="AG243" s="166"/>
      <c r="AH243" s="166"/>
      <c r="AI243" s="166"/>
      <c r="AJ243" s="166"/>
      <c r="AK243" s="166"/>
      <c r="AL243" s="166"/>
      <c r="AM243" s="166"/>
      <c r="AN243" s="166"/>
      <c r="AO243" s="166"/>
      <c r="AP243" s="166"/>
      <c r="AQ243" s="166"/>
      <c r="AR243" s="166"/>
      <c r="AS243" s="166"/>
      <c r="AT243" s="166"/>
      <c r="AU243" s="166"/>
      <c r="AV243" s="166"/>
      <c r="AW243" s="166"/>
      <c r="AX243" s="166"/>
      <c r="AY243" s="166"/>
      <c r="AZ243" s="166"/>
      <c r="BA243" s="166"/>
      <c r="BB243" s="166"/>
      <c r="BC243" s="166"/>
      <c r="BD243" s="166"/>
      <c r="BE243" s="166"/>
      <c r="BF243" s="166"/>
      <c r="BG243" s="166"/>
      <c r="BH243" s="166"/>
      <c r="BI243" s="166"/>
      <c r="BJ243" s="166"/>
      <c r="BK243" s="166"/>
      <c r="BL243" s="166"/>
      <c r="BM243" s="166"/>
      <c r="BN243" s="166"/>
      <c r="BO243" s="166"/>
      <c r="BP243" s="166"/>
      <c r="BQ243" s="166"/>
      <c r="BR243" s="166"/>
      <c r="BS243" s="166"/>
      <c r="BT243" s="166"/>
      <c r="BU243" s="166"/>
      <c r="BV243" s="166"/>
      <c r="BW243" s="166"/>
      <c r="BX243" s="166"/>
    </row>
    <row r="244" spans="1:76" ht="12.75" customHeight="1">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c r="AA244" s="166"/>
      <c r="AB244" s="166"/>
      <c r="AC244" s="166"/>
      <c r="AD244" s="166"/>
      <c r="AE244" s="166"/>
      <c r="AF244" s="166"/>
      <c r="AG244" s="166"/>
      <c r="AH244" s="166"/>
      <c r="AI244" s="166"/>
      <c r="AJ244" s="166"/>
      <c r="AK244" s="166"/>
      <c r="AL244" s="166"/>
      <c r="AM244" s="166"/>
      <c r="AN244" s="166"/>
      <c r="AO244" s="166"/>
      <c r="AP244" s="166"/>
      <c r="AQ244" s="166"/>
      <c r="AR244" s="166"/>
      <c r="AS244" s="166"/>
      <c r="AT244" s="166"/>
      <c r="AU244" s="166"/>
      <c r="AV244" s="166"/>
      <c r="AW244" s="166"/>
      <c r="AX244" s="166"/>
      <c r="AY244" s="166"/>
      <c r="AZ244" s="166"/>
      <c r="BA244" s="166"/>
      <c r="BB244" s="166"/>
      <c r="BC244" s="166"/>
      <c r="BD244" s="166"/>
      <c r="BE244" s="166"/>
      <c r="BF244" s="166"/>
      <c r="BG244" s="166"/>
      <c r="BH244" s="166"/>
      <c r="BI244" s="166"/>
      <c r="BJ244" s="166"/>
      <c r="BK244" s="166"/>
      <c r="BL244" s="166"/>
      <c r="BM244" s="166"/>
      <c r="BN244" s="166"/>
      <c r="BO244" s="166"/>
      <c r="BP244" s="166"/>
      <c r="BQ244" s="166"/>
      <c r="BR244" s="166"/>
      <c r="BS244" s="166"/>
      <c r="BT244" s="166"/>
      <c r="BU244" s="166"/>
      <c r="BV244" s="166"/>
      <c r="BW244" s="166"/>
      <c r="BX244" s="166"/>
    </row>
    <row r="245" spans="1:76" ht="12.75" customHeight="1">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c r="AA245" s="166"/>
      <c r="AB245" s="166"/>
      <c r="AC245" s="166"/>
      <c r="AD245" s="166"/>
      <c r="AE245" s="166"/>
      <c r="AF245" s="166"/>
      <c r="AG245" s="166"/>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c r="BL245" s="166"/>
      <c r="BM245" s="166"/>
      <c r="BN245" s="166"/>
      <c r="BO245" s="166"/>
      <c r="BP245" s="166"/>
      <c r="BQ245" s="166"/>
      <c r="BR245" s="166"/>
      <c r="BS245" s="166"/>
      <c r="BT245" s="166"/>
      <c r="BU245" s="166"/>
      <c r="BV245" s="166"/>
      <c r="BW245" s="166"/>
      <c r="BX245" s="166"/>
    </row>
    <row r="246" spans="1:76" ht="12.75" customHeight="1">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c r="AA246" s="166"/>
      <c r="AB246" s="166"/>
      <c r="AC246" s="166"/>
      <c r="AD246" s="166"/>
      <c r="AE246" s="166"/>
      <c r="AF246" s="166"/>
      <c r="AG246" s="166"/>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c r="BL246" s="166"/>
      <c r="BM246" s="166"/>
      <c r="BN246" s="166"/>
      <c r="BO246" s="166"/>
      <c r="BP246" s="166"/>
      <c r="BQ246" s="166"/>
      <c r="BR246" s="166"/>
      <c r="BS246" s="166"/>
      <c r="BT246" s="166"/>
      <c r="BU246" s="166"/>
      <c r="BV246" s="166"/>
      <c r="BW246" s="166"/>
      <c r="BX246" s="166"/>
    </row>
    <row r="247" spans="1:76" ht="12.7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c r="BK247" s="166"/>
      <c r="BL247" s="166"/>
      <c r="BM247" s="166"/>
      <c r="BN247" s="166"/>
      <c r="BO247" s="166"/>
      <c r="BP247" s="166"/>
      <c r="BQ247" s="166"/>
      <c r="BR247" s="166"/>
      <c r="BS247" s="166"/>
      <c r="BT247" s="166"/>
      <c r="BU247" s="166"/>
      <c r="BV247" s="166"/>
      <c r="BW247" s="166"/>
      <c r="BX247" s="166"/>
    </row>
    <row r="248" spans="1:76" ht="12.75" customHeight="1">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c r="AA248" s="166"/>
      <c r="AB248" s="166"/>
      <c r="AC248" s="166"/>
      <c r="AD248" s="166"/>
      <c r="AE248" s="166"/>
      <c r="AF248" s="166"/>
      <c r="AG248" s="166"/>
      <c r="AH248" s="166"/>
      <c r="AI248" s="166"/>
      <c r="AJ248" s="166"/>
      <c r="AK248" s="166"/>
      <c r="AL248" s="166"/>
      <c r="AM248" s="166"/>
      <c r="AN248" s="166"/>
      <c r="AO248" s="166"/>
      <c r="AP248" s="166"/>
      <c r="AQ248" s="166"/>
      <c r="AR248" s="166"/>
      <c r="AS248" s="166"/>
      <c r="AT248" s="166"/>
      <c r="AU248" s="166"/>
      <c r="AV248" s="166"/>
      <c r="AW248" s="166"/>
      <c r="AX248" s="166"/>
      <c r="AY248" s="166"/>
      <c r="AZ248" s="166"/>
      <c r="BA248" s="166"/>
      <c r="BB248" s="166"/>
      <c r="BC248" s="166"/>
      <c r="BD248" s="166"/>
      <c r="BE248" s="166"/>
      <c r="BF248" s="166"/>
      <c r="BG248" s="166"/>
      <c r="BH248" s="166"/>
      <c r="BI248" s="166"/>
      <c r="BJ248" s="166"/>
      <c r="BK248" s="166"/>
      <c r="BL248" s="166"/>
      <c r="BM248" s="166"/>
      <c r="BN248" s="166"/>
      <c r="BO248" s="166"/>
      <c r="BP248" s="166"/>
      <c r="BQ248" s="166"/>
      <c r="BR248" s="166"/>
      <c r="BS248" s="166"/>
      <c r="BT248" s="166"/>
      <c r="BU248" s="166"/>
      <c r="BV248" s="166"/>
      <c r="BW248" s="166"/>
      <c r="BX248" s="166"/>
    </row>
    <row r="249" spans="1:76" ht="12.7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c r="AA249" s="166"/>
      <c r="AB249" s="166"/>
      <c r="AC249" s="166"/>
      <c r="AD249" s="166"/>
      <c r="AE249" s="166"/>
      <c r="AF249" s="166"/>
      <c r="AG249" s="166"/>
      <c r="AH249" s="166"/>
      <c r="AI249" s="166"/>
      <c r="AJ249" s="166"/>
      <c r="AK249" s="166"/>
      <c r="AL249" s="166"/>
      <c r="AM249" s="166"/>
      <c r="AN249" s="166"/>
      <c r="AO249" s="166"/>
      <c r="AP249" s="166"/>
      <c r="AQ249" s="166"/>
      <c r="AR249" s="166"/>
      <c r="AS249" s="166"/>
      <c r="AT249" s="166"/>
      <c r="AU249" s="166"/>
      <c r="AV249" s="166"/>
      <c r="AW249" s="166"/>
      <c r="AX249" s="166"/>
      <c r="AY249" s="166"/>
      <c r="AZ249" s="166"/>
      <c r="BA249" s="166"/>
      <c r="BB249" s="166"/>
      <c r="BC249" s="166"/>
      <c r="BD249" s="166"/>
      <c r="BE249" s="166"/>
      <c r="BF249" s="166"/>
      <c r="BG249" s="166"/>
      <c r="BH249" s="166"/>
      <c r="BI249" s="166"/>
      <c r="BJ249" s="166"/>
      <c r="BK249" s="166"/>
      <c r="BL249" s="166"/>
      <c r="BM249" s="166"/>
      <c r="BN249" s="166"/>
      <c r="BO249" s="166"/>
      <c r="BP249" s="166"/>
      <c r="BQ249" s="166"/>
      <c r="BR249" s="166"/>
      <c r="BS249" s="166"/>
      <c r="BT249" s="166"/>
      <c r="BU249" s="166"/>
      <c r="BV249" s="166"/>
      <c r="BW249" s="166"/>
      <c r="BX249" s="166"/>
    </row>
    <row r="250" spans="1:76" ht="12.75" customHeight="1">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c r="AA250" s="166"/>
      <c r="AB250" s="166"/>
      <c r="AC250" s="166"/>
      <c r="AD250" s="166"/>
      <c r="AE250" s="166"/>
      <c r="AF250" s="166"/>
      <c r="AG250" s="166"/>
      <c r="AH250" s="166"/>
      <c r="AI250" s="166"/>
      <c r="AJ250" s="166"/>
      <c r="AK250" s="166"/>
      <c r="AL250" s="166"/>
      <c r="AM250" s="166"/>
      <c r="AN250" s="166"/>
      <c r="AO250" s="166"/>
      <c r="AP250" s="166"/>
      <c r="AQ250" s="166"/>
      <c r="AR250" s="166"/>
      <c r="AS250" s="166"/>
      <c r="AT250" s="166"/>
      <c r="AU250" s="166"/>
      <c r="AV250" s="166"/>
      <c r="AW250" s="166"/>
      <c r="AX250" s="166"/>
      <c r="AY250" s="166"/>
      <c r="AZ250" s="166"/>
      <c r="BA250" s="166"/>
      <c r="BB250" s="166"/>
      <c r="BC250" s="166"/>
      <c r="BD250" s="166"/>
      <c r="BE250" s="166"/>
      <c r="BF250" s="166"/>
      <c r="BG250" s="166"/>
      <c r="BH250" s="166"/>
      <c r="BI250" s="166"/>
      <c r="BJ250" s="166"/>
      <c r="BK250" s="166"/>
      <c r="BL250" s="166"/>
      <c r="BM250" s="166"/>
      <c r="BN250" s="166"/>
      <c r="BO250" s="166"/>
      <c r="BP250" s="166"/>
      <c r="BQ250" s="166"/>
      <c r="BR250" s="166"/>
      <c r="BS250" s="166"/>
      <c r="BT250" s="166"/>
      <c r="BU250" s="166"/>
      <c r="BV250" s="166"/>
      <c r="BW250" s="166"/>
      <c r="BX250" s="166"/>
    </row>
    <row r="251" spans="1:76" ht="12.7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c r="AA251" s="166"/>
      <c r="AB251" s="166"/>
      <c r="AC251" s="166"/>
      <c r="AD251" s="166"/>
      <c r="AE251" s="166"/>
      <c r="AF251" s="166"/>
      <c r="AG251" s="166"/>
      <c r="AH251" s="166"/>
      <c r="AI251" s="166"/>
      <c r="AJ251" s="166"/>
      <c r="AK251" s="166"/>
      <c r="AL251" s="166"/>
      <c r="AM251" s="166"/>
      <c r="AN251" s="166"/>
      <c r="AO251" s="166"/>
      <c r="AP251" s="166"/>
      <c r="AQ251" s="166"/>
      <c r="AR251" s="166"/>
      <c r="AS251" s="166"/>
      <c r="AT251" s="166"/>
      <c r="AU251" s="166"/>
      <c r="AV251" s="166"/>
      <c r="AW251" s="166"/>
      <c r="AX251" s="166"/>
      <c r="AY251" s="166"/>
      <c r="AZ251" s="166"/>
      <c r="BA251" s="166"/>
      <c r="BB251" s="166"/>
      <c r="BC251" s="166"/>
      <c r="BD251" s="166"/>
      <c r="BE251" s="166"/>
      <c r="BF251" s="166"/>
      <c r="BG251" s="166"/>
      <c r="BH251" s="166"/>
      <c r="BI251" s="166"/>
      <c r="BJ251" s="166"/>
      <c r="BK251" s="166"/>
      <c r="BL251" s="166"/>
      <c r="BM251" s="166"/>
      <c r="BN251" s="166"/>
      <c r="BO251" s="166"/>
      <c r="BP251" s="166"/>
      <c r="BQ251" s="166"/>
      <c r="BR251" s="166"/>
      <c r="BS251" s="166"/>
      <c r="BT251" s="166"/>
      <c r="BU251" s="166"/>
      <c r="BV251" s="166"/>
      <c r="BW251" s="166"/>
      <c r="BX251" s="166"/>
    </row>
    <row r="252" spans="1:76" ht="12.75" customHeight="1">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c r="AA252" s="166"/>
      <c r="AB252" s="166"/>
      <c r="AC252" s="166"/>
      <c r="AD252" s="166"/>
      <c r="AE252" s="166"/>
      <c r="AF252" s="166"/>
      <c r="AG252" s="166"/>
      <c r="AH252" s="166"/>
      <c r="AI252" s="166"/>
      <c r="AJ252" s="166"/>
      <c r="AK252" s="166"/>
      <c r="AL252" s="166"/>
      <c r="AM252" s="166"/>
      <c r="AN252" s="166"/>
      <c r="AO252" s="166"/>
      <c r="AP252" s="166"/>
      <c r="AQ252" s="166"/>
      <c r="AR252" s="166"/>
      <c r="AS252" s="166"/>
      <c r="AT252" s="166"/>
      <c r="AU252" s="166"/>
      <c r="AV252" s="166"/>
      <c r="AW252" s="166"/>
      <c r="AX252" s="166"/>
      <c r="AY252" s="166"/>
      <c r="AZ252" s="166"/>
      <c r="BA252" s="166"/>
      <c r="BB252" s="166"/>
      <c r="BC252" s="166"/>
      <c r="BD252" s="166"/>
      <c r="BE252" s="166"/>
      <c r="BF252" s="166"/>
      <c r="BG252" s="166"/>
      <c r="BH252" s="166"/>
      <c r="BI252" s="166"/>
      <c r="BJ252" s="166"/>
      <c r="BK252" s="166"/>
      <c r="BL252" s="166"/>
      <c r="BM252" s="166"/>
      <c r="BN252" s="166"/>
      <c r="BO252" s="166"/>
      <c r="BP252" s="166"/>
      <c r="BQ252" s="166"/>
      <c r="BR252" s="166"/>
      <c r="BS252" s="166"/>
      <c r="BT252" s="166"/>
      <c r="BU252" s="166"/>
      <c r="BV252" s="166"/>
      <c r="BW252" s="166"/>
      <c r="BX252" s="166"/>
    </row>
    <row r="253" spans="1:76" ht="12.7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c r="AA253" s="166"/>
      <c r="AB253" s="166"/>
      <c r="AC253" s="166"/>
      <c r="AD253" s="166"/>
      <c r="AE253" s="166"/>
      <c r="AF253" s="166"/>
      <c r="AG253" s="166"/>
      <c r="AH253" s="166"/>
      <c r="AI253" s="166"/>
      <c r="AJ253" s="166"/>
      <c r="AK253" s="166"/>
      <c r="AL253" s="166"/>
      <c r="AM253" s="166"/>
      <c r="AN253" s="166"/>
      <c r="AO253" s="166"/>
      <c r="AP253" s="166"/>
      <c r="AQ253" s="166"/>
      <c r="AR253" s="166"/>
      <c r="AS253" s="166"/>
      <c r="AT253" s="166"/>
      <c r="AU253" s="166"/>
      <c r="AV253" s="166"/>
      <c r="AW253" s="166"/>
      <c r="AX253" s="166"/>
      <c r="AY253" s="166"/>
      <c r="AZ253" s="166"/>
      <c r="BA253" s="166"/>
      <c r="BB253" s="166"/>
      <c r="BC253" s="166"/>
      <c r="BD253" s="166"/>
      <c r="BE253" s="166"/>
      <c r="BF253" s="166"/>
      <c r="BG253" s="166"/>
      <c r="BH253" s="166"/>
      <c r="BI253" s="166"/>
      <c r="BJ253" s="166"/>
      <c r="BK253" s="166"/>
      <c r="BL253" s="166"/>
      <c r="BM253" s="166"/>
      <c r="BN253" s="166"/>
      <c r="BO253" s="166"/>
      <c r="BP253" s="166"/>
      <c r="BQ253" s="166"/>
      <c r="BR253" s="166"/>
      <c r="BS253" s="166"/>
      <c r="BT253" s="166"/>
      <c r="BU253" s="166"/>
      <c r="BV253" s="166"/>
      <c r="BW253" s="166"/>
      <c r="BX253" s="166"/>
    </row>
    <row r="254" spans="1:76" ht="12.75" customHeight="1">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c r="AA254" s="166"/>
      <c r="AB254" s="166"/>
      <c r="AC254" s="166"/>
      <c r="AD254" s="166"/>
      <c r="AE254" s="166"/>
      <c r="AF254" s="166"/>
      <c r="AG254" s="166"/>
      <c r="AH254" s="166"/>
      <c r="AI254" s="166"/>
      <c r="AJ254" s="166"/>
      <c r="AK254" s="166"/>
      <c r="AL254" s="166"/>
      <c r="AM254" s="166"/>
      <c r="AN254" s="166"/>
      <c r="AO254" s="166"/>
      <c r="AP254" s="166"/>
      <c r="AQ254" s="166"/>
      <c r="AR254" s="166"/>
      <c r="AS254" s="166"/>
      <c r="AT254" s="166"/>
      <c r="AU254" s="166"/>
      <c r="AV254" s="166"/>
      <c r="AW254" s="166"/>
      <c r="AX254" s="166"/>
      <c r="AY254" s="166"/>
      <c r="AZ254" s="166"/>
      <c r="BA254" s="166"/>
      <c r="BB254" s="166"/>
      <c r="BC254" s="166"/>
      <c r="BD254" s="166"/>
      <c r="BE254" s="166"/>
      <c r="BF254" s="166"/>
      <c r="BG254" s="166"/>
      <c r="BH254" s="166"/>
      <c r="BI254" s="166"/>
      <c r="BJ254" s="166"/>
      <c r="BK254" s="166"/>
      <c r="BL254" s="166"/>
      <c r="BM254" s="166"/>
      <c r="BN254" s="166"/>
      <c r="BO254" s="166"/>
      <c r="BP254" s="166"/>
      <c r="BQ254" s="166"/>
      <c r="BR254" s="166"/>
      <c r="BS254" s="166"/>
      <c r="BT254" s="166"/>
      <c r="BU254" s="166"/>
      <c r="BV254" s="166"/>
      <c r="BW254" s="166"/>
      <c r="BX254" s="166"/>
    </row>
    <row r="255" spans="1:76" ht="12.75" customHeight="1">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c r="AA255" s="166"/>
      <c r="AB255" s="166"/>
      <c r="AC255" s="166"/>
      <c r="AD255" s="166"/>
      <c r="AE255" s="166"/>
      <c r="AF255" s="166"/>
      <c r="AG255" s="166"/>
      <c r="AH255" s="166"/>
      <c r="AI255" s="166"/>
      <c r="AJ255" s="166"/>
      <c r="AK255" s="166"/>
      <c r="AL255" s="166"/>
      <c r="AM255" s="166"/>
      <c r="AN255" s="166"/>
      <c r="AO255" s="166"/>
      <c r="AP255" s="166"/>
      <c r="AQ255" s="166"/>
      <c r="AR255" s="166"/>
      <c r="AS255" s="166"/>
      <c r="AT255" s="166"/>
      <c r="AU255" s="166"/>
      <c r="AV255" s="166"/>
      <c r="AW255" s="166"/>
      <c r="AX255" s="166"/>
      <c r="AY255" s="166"/>
      <c r="AZ255" s="166"/>
      <c r="BA255" s="166"/>
      <c r="BB255" s="166"/>
      <c r="BC255" s="166"/>
      <c r="BD255" s="166"/>
      <c r="BE255" s="166"/>
      <c r="BF255" s="166"/>
      <c r="BG255" s="166"/>
      <c r="BH255" s="166"/>
      <c r="BI255" s="166"/>
      <c r="BJ255" s="166"/>
      <c r="BK255" s="166"/>
      <c r="BL255" s="166"/>
      <c r="BM255" s="166"/>
      <c r="BN255" s="166"/>
      <c r="BO255" s="166"/>
      <c r="BP255" s="166"/>
      <c r="BQ255" s="166"/>
      <c r="BR255" s="166"/>
      <c r="BS255" s="166"/>
      <c r="BT255" s="166"/>
      <c r="BU255" s="166"/>
      <c r="BV255" s="166"/>
      <c r="BW255" s="166"/>
      <c r="BX255" s="166"/>
    </row>
    <row r="256" spans="1:76" ht="12.75" customHeight="1">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c r="AA256" s="166"/>
      <c r="AB256" s="166"/>
      <c r="AC256" s="166"/>
      <c r="AD256" s="166"/>
      <c r="AE256" s="166"/>
      <c r="AF256" s="166"/>
      <c r="AG256" s="166"/>
      <c r="AH256" s="166"/>
      <c r="AI256" s="166"/>
      <c r="AJ256" s="166"/>
      <c r="AK256" s="166"/>
      <c r="AL256" s="166"/>
      <c r="AM256" s="166"/>
      <c r="AN256" s="166"/>
      <c r="AO256" s="166"/>
      <c r="AP256" s="166"/>
      <c r="AQ256" s="166"/>
      <c r="AR256" s="166"/>
      <c r="AS256" s="166"/>
      <c r="AT256" s="166"/>
      <c r="AU256" s="166"/>
      <c r="AV256" s="166"/>
      <c r="AW256" s="166"/>
      <c r="AX256" s="166"/>
      <c r="AY256" s="166"/>
      <c r="AZ256" s="166"/>
      <c r="BA256" s="166"/>
      <c r="BB256" s="166"/>
      <c r="BC256" s="166"/>
      <c r="BD256" s="166"/>
      <c r="BE256" s="166"/>
      <c r="BF256" s="166"/>
      <c r="BG256" s="166"/>
      <c r="BH256" s="166"/>
      <c r="BI256" s="166"/>
      <c r="BJ256" s="166"/>
      <c r="BK256" s="166"/>
      <c r="BL256" s="166"/>
      <c r="BM256" s="166"/>
      <c r="BN256" s="166"/>
      <c r="BO256" s="166"/>
      <c r="BP256" s="166"/>
      <c r="BQ256" s="166"/>
      <c r="BR256" s="166"/>
      <c r="BS256" s="166"/>
      <c r="BT256" s="166"/>
      <c r="BU256" s="166"/>
      <c r="BV256" s="166"/>
      <c r="BW256" s="166"/>
      <c r="BX256" s="166"/>
    </row>
    <row r="257" spans="1:76" ht="12.75" customHeight="1">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c r="AA257" s="166"/>
      <c r="AB257" s="166"/>
      <c r="AC257" s="166"/>
      <c r="AD257" s="166"/>
      <c r="AE257" s="166"/>
      <c r="AF257" s="166"/>
      <c r="AG257" s="166"/>
      <c r="AH257" s="166"/>
      <c r="AI257" s="166"/>
      <c r="AJ257" s="166"/>
      <c r="AK257" s="166"/>
      <c r="AL257" s="166"/>
      <c r="AM257" s="166"/>
      <c r="AN257" s="166"/>
      <c r="AO257" s="166"/>
      <c r="AP257" s="166"/>
      <c r="AQ257" s="166"/>
      <c r="AR257" s="166"/>
      <c r="AS257" s="166"/>
      <c r="AT257" s="166"/>
      <c r="AU257" s="166"/>
      <c r="AV257" s="166"/>
      <c r="AW257" s="166"/>
      <c r="AX257" s="166"/>
      <c r="AY257" s="166"/>
      <c r="AZ257" s="166"/>
      <c r="BA257" s="166"/>
      <c r="BB257" s="166"/>
      <c r="BC257" s="166"/>
      <c r="BD257" s="166"/>
      <c r="BE257" s="166"/>
      <c r="BF257" s="166"/>
      <c r="BG257" s="166"/>
      <c r="BH257" s="166"/>
      <c r="BI257" s="166"/>
      <c r="BJ257" s="166"/>
      <c r="BK257" s="166"/>
      <c r="BL257" s="166"/>
      <c r="BM257" s="166"/>
      <c r="BN257" s="166"/>
      <c r="BO257" s="166"/>
      <c r="BP257" s="166"/>
      <c r="BQ257" s="166"/>
      <c r="BR257" s="166"/>
      <c r="BS257" s="166"/>
      <c r="BT257" s="166"/>
      <c r="BU257" s="166"/>
      <c r="BV257" s="166"/>
      <c r="BW257" s="166"/>
      <c r="BX257" s="166"/>
    </row>
    <row r="258" spans="1:76" ht="12.75" customHeight="1">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c r="AA258" s="166"/>
      <c r="AB258" s="166"/>
      <c r="AC258" s="166"/>
      <c r="AD258" s="166"/>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c r="AY258" s="166"/>
      <c r="AZ258" s="166"/>
      <c r="BA258" s="166"/>
      <c r="BB258" s="166"/>
      <c r="BC258" s="166"/>
      <c r="BD258" s="166"/>
      <c r="BE258" s="166"/>
      <c r="BF258" s="166"/>
      <c r="BG258" s="166"/>
      <c r="BH258" s="166"/>
      <c r="BI258" s="166"/>
      <c r="BJ258" s="166"/>
      <c r="BK258" s="166"/>
      <c r="BL258" s="166"/>
      <c r="BM258" s="166"/>
      <c r="BN258" s="166"/>
      <c r="BO258" s="166"/>
      <c r="BP258" s="166"/>
      <c r="BQ258" s="166"/>
      <c r="BR258" s="166"/>
      <c r="BS258" s="166"/>
      <c r="BT258" s="166"/>
      <c r="BU258" s="166"/>
      <c r="BV258" s="166"/>
      <c r="BW258" s="166"/>
      <c r="BX258" s="166"/>
    </row>
    <row r="259" spans="1:76" ht="12.75" customHeight="1">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c r="AA259" s="166"/>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row>
    <row r="260" spans="1:76" ht="12.7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c r="AY260" s="166"/>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row>
    <row r="261" spans="1:76" ht="12.75" customHeight="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c r="AA261" s="166"/>
      <c r="AB261" s="166"/>
      <c r="AC261" s="166"/>
      <c r="AD261" s="166"/>
      <c r="AE261" s="166"/>
      <c r="AF261" s="166"/>
      <c r="AG261" s="166"/>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row>
    <row r="262" spans="1:76" ht="12.7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row>
    <row r="263" spans="1:76" ht="12.75" customHeight="1">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row>
    <row r="264" spans="1:76" ht="12.75" customHeight="1">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row>
    <row r="265" spans="1:76" ht="12.75" customHeight="1">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c r="AA265" s="166"/>
      <c r="AB265" s="166"/>
      <c r="AC265" s="166"/>
      <c r="AD265" s="166"/>
      <c r="AE265" s="166"/>
      <c r="AF265" s="166"/>
      <c r="AG265" s="166"/>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row>
    <row r="266" spans="1:76" ht="12.75" customHeight="1">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row>
    <row r="267" spans="1:76" ht="12.75" customHeight="1">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row>
    <row r="268" spans="1:76" ht="12.75" customHeight="1">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row>
    <row r="269" spans="1:76" ht="12.75" customHeight="1">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row>
    <row r="270" spans="1:76" ht="12.75" customHeight="1">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row>
    <row r="271" spans="1:76" ht="12.75" customHeight="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c r="AA271" s="166"/>
      <c r="AB271" s="166"/>
      <c r="AC271" s="166"/>
      <c r="AD271" s="166"/>
      <c r="AE271" s="166"/>
      <c r="AF271" s="166"/>
      <c r="AG271" s="166"/>
      <c r="AH271" s="166"/>
      <c r="AI271" s="166"/>
      <c r="AJ271" s="166"/>
      <c r="AK271" s="166"/>
      <c r="AL271" s="166"/>
      <c r="AM271" s="166"/>
      <c r="AN271" s="166"/>
      <c r="AO271" s="166"/>
      <c r="AP271" s="166"/>
      <c r="AQ271" s="166"/>
      <c r="AR271" s="166"/>
      <c r="AS271" s="166"/>
      <c r="AT271" s="166"/>
      <c r="AU271" s="166"/>
      <c r="AV271" s="166"/>
      <c r="AW271" s="166"/>
      <c r="AX271" s="166"/>
      <c r="AY271" s="166"/>
      <c r="AZ271" s="166"/>
      <c r="BA271" s="166"/>
      <c r="BB271" s="166"/>
      <c r="BC271" s="166"/>
      <c r="BD271" s="166"/>
      <c r="BE271" s="166"/>
      <c r="BF271" s="166"/>
      <c r="BG271" s="166"/>
      <c r="BH271" s="166"/>
      <c r="BI271" s="166"/>
      <c r="BJ271" s="166"/>
      <c r="BK271" s="166"/>
      <c r="BL271" s="166"/>
      <c r="BM271" s="166"/>
      <c r="BN271" s="166"/>
      <c r="BO271" s="166"/>
      <c r="BP271" s="166"/>
      <c r="BQ271" s="166"/>
      <c r="BR271" s="166"/>
      <c r="BS271" s="166"/>
      <c r="BT271" s="166"/>
      <c r="BU271" s="166"/>
      <c r="BV271" s="166"/>
      <c r="BW271" s="166"/>
      <c r="BX271" s="166"/>
    </row>
    <row r="272" spans="1:76" ht="12.75" customHeight="1">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c r="AA272" s="166"/>
      <c r="AB272" s="166"/>
      <c r="AC272" s="166"/>
      <c r="AD272" s="166"/>
      <c r="AE272" s="166"/>
      <c r="AF272" s="166"/>
      <c r="AG272" s="166"/>
      <c r="AH272" s="166"/>
      <c r="AI272" s="166"/>
      <c r="AJ272" s="166"/>
      <c r="AK272" s="166"/>
      <c r="AL272" s="166"/>
      <c r="AM272" s="166"/>
      <c r="AN272" s="166"/>
      <c r="AO272" s="166"/>
      <c r="AP272" s="166"/>
      <c r="AQ272" s="166"/>
      <c r="AR272" s="166"/>
      <c r="AS272" s="166"/>
      <c r="AT272" s="166"/>
      <c r="AU272" s="166"/>
      <c r="AV272" s="166"/>
      <c r="AW272" s="166"/>
      <c r="AX272" s="166"/>
      <c r="AY272" s="166"/>
      <c r="AZ272" s="166"/>
      <c r="BA272" s="166"/>
      <c r="BB272" s="166"/>
      <c r="BC272" s="166"/>
      <c r="BD272" s="166"/>
      <c r="BE272" s="166"/>
      <c r="BF272" s="166"/>
      <c r="BG272" s="166"/>
      <c r="BH272" s="166"/>
      <c r="BI272" s="166"/>
      <c r="BJ272" s="166"/>
      <c r="BK272" s="166"/>
      <c r="BL272" s="166"/>
      <c r="BM272" s="166"/>
      <c r="BN272" s="166"/>
      <c r="BO272" s="166"/>
      <c r="BP272" s="166"/>
      <c r="BQ272" s="166"/>
      <c r="BR272" s="166"/>
      <c r="BS272" s="166"/>
      <c r="BT272" s="166"/>
      <c r="BU272" s="166"/>
      <c r="BV272" s="166"/>
      <c r="BW272" s="166"/>
      <c r="BX272" s="166"/>
    </row>
    <row r="273" spans="1:76" ht="12.75" customHeight="1">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c r="AA273" s="166"/>
      <c r="AB273" s="166"/>
      <c r="AC273" s="166"/>
      <c r="AD273" s="166"/>
      <c r="AE273" s="166"/>
      <c r="AF273" s="166"/>
      <c r="AG273" s="166"/>
      <c r="AH273" s="166"/>
      <c r="AI273" s="166"/>
      <c r="AJ273" s="166"/>
      <c r="AK273" s="166"/>
      <c r="AL273" s="166"/>
      <c r="AM273" s="166"/>
      <c r="AN273" s="166"/>
      <c r="AO273" s="166"/>
      <c r="AP273" s="166"/>
      <c r="AQ273" s="166"/>
      <c r="AR273" s="166"/>
      <c r="AS273" s="166"/>
      <c r="AT273" s="166"/>
      <c r="AU273" s="166"/>
      <c r="AV273" s="166"/>
      <c r="AW273" s="166"/>
      <c r="AX273" s="166"/>
      <c r="AY273" s="166"/>
      <c r="AZ273" s="166"/>
      <c r="BA273" s="166"/>
      <c r="BB273" s="166"/>
      <c r="BC273" s="166"/>
      <c r="BD273" s="166"/>
      <c r="BE273" s="166"/>
      <c r="BF273" s="166"/>
      <c r="BG273" s="166"/>
      <c r="BH273" s="166"/>
      <c r="BI273" s="166"/>
      <c r="BJ273" s="166"/>
      <c r="BK273" s="166"/>
      <c r="BL273" s="166"/>
      <c r="BM273" s="166"/>
      <c r="BN273" s="166"/>
      <c r="BO273" s="166"/>
      <c r="BP273" s="166"/>
      <c r="BQ273" s="166"/>
      <c r="BR273" s="166"/>
      <c r="BS273" s="166"/>
      <c r="BT273" s="166"/>
      <c r="BU273" s="166"/>
      <c r="BV273" s="166"/>
      <c r="BW273" s="166"/>
      <c r="BX273" s="166"/>
    </row>
    <row r="274" spans="1:76" ht="12.7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c r="AA274" s="166"/>
      <c r="AB274" s="166"/>
      <c r="AC274" s="166"/>
      <c r="AD274" s="166"/>
      <c r="AE274" s="166"/>
      <c r="AF274" s="166"/>
      <c r="AG274" s="166"/>
      <c r="AH274" s="166"/>
      <c r="AI274" s="166"/>
      <c r="AJ274" s="166"/>
      <c r="AK274" s="166"/>
      <c r="AL274" s="166"/>
      <c r="AM274" s="166"/>
      <c r="AN274" s="166"/>
      <c r="AO274" s="166"/>
      <c r="AP274" s="166"/>
      <c r="AQ274" s="166"/>
      <c r="AR274" s="166"/>
      <c r="AS274" s="166"/>
      <c r="AT274" s="166"/>
      <c r="AU274" s="166"/>
      <c r="AV274" s="166"/>
      <c r="AW274" s="166"/>
      <c r="AX274" s="166"/>
      <c r="AY274" s="166"/>
      <c r="AZ274" s="166"/>
      <c r="BA274" s="166"/>
      <c r="BB274" s="166"/>
      <c r="BC274" s="166"/>
      <c r="BD274" s="166"/>
      <c r="BE274" s="166"/>
      <c r="BF274" s="166"/>
      <c r="BG274" s="166"/>
      <c r="BH274" s="166"/>
      <c r="BI274" s="166"/>
      <c r="BJ274" s="166"/>
      <c r="BK274" s="166"/>
      <c r="BL274" s="166"/>
      <c r="BM274" s="166"/>
      <c r="BN274" s="166"/>
      <c r="BO274" s="166"/>
      <c r="BP274" s="166"/>
      <c r="BQ274" s="166"/>
      <c r="BR274" s="166"/>
      <c r="BS274" s="166"/>
      <c r="BT274" s="166"/>
      <c r="BU274" s="166"/>
      <c r="BV274" s="166"/>
      <c r="BW274" s="166"/>
      <c r="BX274" s="166"/>
    </row>
    <row r="275" spans="1:76" ht="12.75" customHeight="1">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c r="AA275" s="166"/>
      <c r="AB275" s="166"/>
      <c r="AC275" s="166"/>
      <c r="AD275" s="166"/>
      <c r="AE275" s="166"/>
      <c r="AF275" s="166"/>
      <c r="AG275" s="166"/>
      <c r="AH275" s="166"/>
      <c r="AI275" s="166"/>
      <c r="AJ275" s="166"/>
      <c r="AK275" s="166"/>
      <c r="AL275" s="166"/>
      <c r="AM275" s="166"/>
      <c r="AN275" s="166"/>
      <c r="AO275" s="166"/>
      <c r="AP275" s="166"/>
      <c r="AQ275" s="166"/>
      <c r="AR275" s="166"/>
      <c r="AS275" s="166"/>
      <c r="AT275" s="166"/>
      <c r="AU275" s="166"/>
      <c r="AV275" s="166"/>
      <c r="AW275" s="166"/>
      <c r="AX275" s="166"/>
      <c r="AY275" s="166"/>
      <c r="AZ275" s="166"/>
      <c r="BA275" s="166"/>
      <c r="BB275" s="166"/>
      <c r="BC275" s="166"/>
      <c r="BD275" s="166"/>
      <c r="BE275" s="166"/>
      <c r="BF275" s="166"/>
      <c r="BG275" s="166"/>
      <c r="BH275" s="166"/>
      <c r="BI275" s="166"/>
      <c r="BJ275" s="166"/>
      <c r="BK275" s="166"/>
      <c r="BL275" s="166"/>
      <c r="BM275" s="166"/>
      <c r="BN275" s="166"/>
      <c r="BO275" s="166"/>
      <c r="BP275" s="166"/>
      <c r="BQ275" s="166"/>
      <c r="BR275" s="166"/>
      <c r="BS275" s="166"/>
      <c r="BT275" s="166"/>
      <c r="BU275" s="166"/>
      <c r="BV275" s="166"/>
      <c r="BW275" s="166"/>
      <c r="BX275" s="166"/>
    </row>
    <row r="276" spans="1:76" ht="12.75" customHeight="1">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c r="AA276" s="166"/>
      <c r="AB276" s="166"/>
      <c r="AC276" s="166"/>
      <c r="AD276" s="166"/>
      <c r="AE276" s="166"/>
      <c r="AF276" s="166"/>
      <c r="AG276" s="166"/>
      <c r="AH276" s="166"/>
      <c r="AI276" s="166"/>
      <c r="AJ276" s="166"/>
      <c r="AK276" s="166"/>
      <c r="AL276" s="166"/>
      <c r="AM276" s="166"/>
      <c r="AN276" s="166"/>
      <c r="AO276" s="166"/>
      <c r="AP276" s="166"/>
      <c r="AQ276" s="166"/>
      <c r="AR276" s="166"/>
      <c r="AS276" s="166"/>
      <c r="AT276" s="166"/>
      <c r="AU276" s="166"/>
      <c r="AV276" s="166"/>
      <c r="AW276" s="166"/>
      <c r="AX276" s="166"/>
      <c r="AY276" s="166"/>
      <c r="AZ276" s="166"/>
      <c r="BA276" s="166"/>
      <c r="BB276" s="166"/>
      <c r="BC276" s="166"/>
      <c r="BD276" s="166"/>
      <c r="BE276" s="166"/>
      <c r="BF276" s="166"/>
      <c r="BG276" s="166"/>
      <c r="BH276" s="166"/>
      <c r="BI276" s="166"/>
      <c r="BJ276" s="166"/>
      <c r="BK276" s="166"/>
      <c r="BL276" s="166"/>
      <c r="BM276" s="166"/>
      <c r="BN276" s="166"/>
      <c r="BO276" s="166"/>
      <c r="BP276" s="166"/>
      <c r="BQ276" s="166"/>
      <c r="BR276" s="166"/>
      <c r="BS276" s="166"/>
      <c r="BT276" s="166"/>
      <c r="BU276" s="166"/>
      <c r="BV276" s="166"/>
      <c r="BW276" s="166"/>
      <c r="BX276" s="166"/>
    </row>
    <row r="277" spans="1:76" ht="12.75" customHeight="1">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c r="AA277" s="166"/>
      <c r="AB277" s="166"/>
      <c r="AC277" s="166"/>
      <c r="AD277" s="166"/>
      <c r="AE277" s="166"/>
      <c r="AF277" s="166"/>
      <c r="AG277" s="166"/>
      <c r="AH277" s="166"/>
      <c r="AI277" s="166"/>
      <c r="AJ277" s="166"/>
      <c r="AK277" s="166"/>
      <c r="AL277" s="166"/>
      <c r="AM277" s="166"/>
      <c r="AN277" s="166"/>
      <c r="AO277" s="166"/>
      <c r="AP277" s="166"/>
      <c r="AQ277" s="166"/>
      <c r="AR277" s="166"/>
      <c r="AS277" s="166"/>
      <c r="AT277" s="166"/>
      <c r="AU277" s="166"/>
      <c r="AV277" s="166"/>
      <c r="AW277" s="166"/>
      <c r="AX277" s="166"/>
      <c r="AY277" s="166"/>
      <c r="AZ277" s="166"/>
      <c r="BA277" s="166"/>
      <c r="BB277" s="166"/>
      <c r="BC277" s="166"/>
      <c r="BD277" s="166"/>
      <c r="BE277" s="166"/>
      <c r="BF277" s="166"/>
      <c r="BG277" s="166"/>
      <c r="BH277" s="166"/>
      <c r="BI277" s="166"/>
      <c r="BJ277" s="166"/>
      <c r="BK277" s="166"/>
      <c r="BL277" s="166"/>
      <c r="BM277" s="166"/>
      <c r="BN277" s="166"/>
      <c r="BO277" s="166"/>
      <c r="BP277" s="166"/>
      <c r="BQ277" s="166"/>
      <c r="BR277" s="166"/>
      <c r="BS277" s="166"/>
      <c r="BT277" s="166"/>
      <c r="BU277" s="166"/>
      <c r="BV277" s="166"/>
      <c r="BW277" s="166"/>
      <c r="BX277" s="166"/>
    </row>
    <row r="278" spans="1:76" ht="12.75" customHeight="1">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c r="AA278" s="166"/>
      <c r="AB278" s="166"/>
      <c r="AC278" s="166"/>
      <c r="AD278" s="166"/>
      <c r="AE278" s="166"/>
      <c r="AF278" s="166"/>
      <c r="AG278" s="166"/>
      <c r="AH278" s="166"/>
      <c r="AI278" s="166"/>
      <c r="AJ278" s="166"/>
      <c r="AK278" s="166"/>
      <c r="AL278" s="166"/>
      <c r="AM278" s="166"/>
      <c r="AN278" s="166"/>
      <c r="AO278" s="166"/>
      <c r="AP278" s="166"/>
      <c r="AQ278" s="166"/>
      <c r="AR278" s="166"/>
      <c r="AS278" s="166"/>
      <c r="AT278" s="166"/>
      <c r="AU278" s="166"/>
      <c r="AV278" s="166"/>
      <c r="AW278" s="166"/>
      <c r="AX278" s="166"/>
      <c r="AY278" s="166"/>
      <c r="AZ278" s="166"/>
      <c r="BA278" s="166"/>
      <c r="BB278" s="166"/>
      <c r="BC278" s="166"/>
      <c r="BD278" s="166"/>
      <c r="BE278" s="166"/>
      <c r="BF278" s="166"/>
      <c r="BG278" s="166"/>
      <c r="BH278" s="166"/>
      <c r="BI278" s="166"/>
      <c r="BJ278" s="166"/>
      <c r="BK278" s="166"/>
      <c r="BL278" s="166"/>
      <c r="BM278" s="166"/>
      <c r="BN278" s="166"/>
      <c r="BO278" s="166"/>
      <c r="BP278" s="166"/>
      <c r="BQ278" s="166"/>
      <c r="BR278" s="166"/>
      <c r="BS278" s="166"/>
      <c r="BT278" s="166"/>
      <c r="BU278" s="166"/>
      <c r="BV278" s="166"/>
      <c r="BW278" s="166"/>
      <c r="BX278" s="166"/>
    </row>
    <row r="279" spans="1:76" ht="12.75" customHeight="1">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c r="AA279" s="166"/>
      <c r="AB279" s="166"/>
      <c r="AC279" s="166"/>
      <c r="AD279" s="166"/>
      <c r="AE279" s="166"/>
      <c r="AF279" s="166"/>
      <c r="AG279" s="166"/>
      <c r="AH279" s="166"/>
      <c r="AI279" s="166"/>
      <c r="AJ279" s="166"/>
      <c r="AK279" s="166"/>
      <c r="AL279" s="166"/>
      <c r="AM279" s="166"/>
      <c r="AN279" s="166"/>
      <c r="AO279" s="166"/>
      <c r="AP279" s="166"/>
      <c r="AQ279" s="166"/>
      <c r="AR279" s="166"/>
      <c r="AS279" s="166"/>
      <c r="AT279" s="166"/>
      <c r="AU279" s="166"/>
      <c r="AV279" s="166"/>
      <c r="AW279" s="166"/>
      <c r="AX279" s="166"/>
      <c r="AY279" s="166"/>
      <c r="AZ279" s="166"/>
      <c r="BA279" s="166"/>
      <c r="BB279" s="166"/>
      <c r="BC279" s="166"/>
      <c r="BD279" s="166"/>
      <c r="BE279" s="166"/>
      <c r="BF279" s="166"/>
      <c r="BG279" s="166"/>
      <c r="BH279" s="166"/>
      <c r="BI279" s="166"/>
      <c r="BJ279" s="166"/>
      <c r="BK279" s="166"/>
      <c r="BL279" s="166"/>
      <c r="BM279" s="166"/>
      <c r="BN279" s="166"/>
      <c r="BO279" s="166"/>
      <c r="BP279" s="166"/>
      <c r="BQ279" s="166"/>
      <c r="BR279" s="166"/>
      <c r="BS279" s="166"/>
      <c r="BT279" s="166"/>
      <c r="BU279" s="166"/>
      <c r="BV279" s="166"/>
      <c r="BW279" s="166"/>
      <c r="BX279" s="166"/>
    </row>
    <row r="280" spans="1:76" ht="12.75" customHeight="1">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c r="AC280" s="166"/>
      <c r="AD280" s="166"/>
      <c r="AE280" s="166"/>
      <c r="AF280" s="166"/>
      <c r="AG280" s="166"/>
      <c r="AH280" s="166"/>
      <c r="AI280" s="166"/>
      <c r="AJ280" s="166"/>
      <c r="AK280" s="166"/>
      <c r="AL280" s="166"/>
      <c r="AM280" s="166"/>
      <c r="AN280" s="166"/>
      <c r="AO280" s="166"/>
      <c r="AP280" s="166"/>
      <c r="AQ280" s="166"/>
      <c r="AR280" s="166"/>
      <c r="AS280" s="166"/>
      <c r="AT280" s="166"/>
      <c r="AU280" s="166"/>
      <c r="AV280" s="166"/>
      <c r="AW280" s="166"/>
      <c r="AX280" s="166"/>
      <c r="AY280" s="166"/>
      <c r="AZ280" s="166"/>
      <c r="BA280" s="166"/>
      <c r="BB280" s="166"/>
      <c r="BC280" s="166"/>
      <c r="BD280" s="166"/>
      <c r="BE280" s="166"/>
      <c r="BF280" s="166"/>
      <c r="BG280" s="166"/>
      <c r="BH280" s="166"/>
      <c r="BI280" s="166"/>
      <c r="BJ280" s="166"/>
      <c r="BK280" s="166"/>
      <c r="BL280" s="166"/>
      <c r="BM280" s="166"/>
      <c r="BN280" s="166"/>
      <c r="BO280" s="166"/>
      <c r="BP280" s="166"/>
      <c r="BQ280" s="166"/>
      <c r="BR280" s="166"/>
      <c r="BS280" s="166"/>
      <c r="BT280" s="166"/>
      <c r="BU280" s="166"/>
      <c r="BV280" s="166"/>
      <c r="BW280" s="166"/>
      <c r="BX280" s="166"/>
    </row>
    <row r="281" spans="1:76" ht="12.75" customHeight="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c r="AA281" s="166"/>
      <c r="AB281" s="166"/>
      <c r="AC281" s="166"/>
      <c r="AD281" s="166"/>
      <c r="AE281" s="166"/>
      <c r="AF281" s="166"/>
      <c r="AG281" s="166"/>
      <c r="AH281" s="166"/>
      <c r="AI281" s="166"/>
      <c r="AJ281" s="166"/>
      <c r="AK281" s="166"/>
      <c r="AL281" s="166"/>
      <c r="AM281" s="166"/>
      <c r="AN281" s="166"/>
      <c r="AO281" s="166"/>
      <c r="AP281" s="166"/>
      <c r="AQ281" s="166"/>
      <c r="AR281" s="166"/>
      <c r="AS281" s="166"/>
      <c r="AT281" s="166"/>
      <c r="AU281" s="166"/>
      <c r="AV281" s="166"/>
      <c r="AW281" s="166"/>
      <c r="AX281" s="166"/>
      <c r="AY281" s="166"/>
      <c r="AZ281" s="166"/>
      <c r="BA281" s="166"/>
      <c r="BB281" s="166"/>
      <c r="BC281" s="166"/>
      <c r="BD281" s="166"/>
      <c r="BE281" s="166"/>
      <c r="BF281" s="166"/>
      <c r="BG281" s="166"/>
      <c r="BH281" s="166"/>
      <c r="BI281" s="166"/>
      <c r="BJ281" s="166"/>
      <c r="BK281" s="166"/>
      <c r="BL281" s="166"/>
      <c r="BM281" s="166"/>
      <c r="BN281" s="166"/>
      <c r="BO281" s="166"/>
      <c r="BP281" s="166"/>
      <c r="BQ281" s="166"/>
      <c r="BR281" s="166"/>
      <c r="BS281" s="166"/>
      <c r="BT281" s="166"/>
      <c r="BU281" s="166"/>
      <c r="BV281" s="166"/>
      <c r="BW281" s="166"/>
      <c r="BX281" s="166"/>
    </row>
    <row r="282" spans="1:76" ht="12.75" customHeight="1">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c r="AA282" s="166"/>
      <c r="AB282" s="166"/>
      <c r="AC282" s="166"/>
      <c r="AD282" s="166"/>
      <c r="AE282" s="166"/>
      <c r="AF282" s="166"/>
      <c r="AG282" s="166"/>
      <c r="AH282" s="166"/>
      <c r="AI282" s="166"/>
      <c r="AJ282" s="166"/>
      <c r="AK282" s="166"/>
      <c r="AL282" s="166"/>
      <c r="AM282" s="166"/>
      <c r="AN282" s="166"/>
      <c r="AO282" s="166"/>
      <c r="AP282" s="166"/>
      <c r="AQ282" s="166"/>
      <c r="AR282" s="166"/>
      <c r="AS282" s="166"/>
      <c r="AT282" s="166"/>
      <c r="AU282" s="166"/>
      <c r="AV282" s="166"/>
      <c r="AW282" s="166"/>
      <c r="AX282" s="166"/>
      <c r="AY282" s="166"/>
      <c r="AZ282" s="166"/>
      <c r="BA282" s="166"/>
      <c r="BB282" s="166"/>
      <c r="BC282" s="166"/>
      <c r="BD282" s="166"/>
      <c r="BE282" s="166"/>
      <c r="BF282" s="166"/>
      <c r="BG282" s="166"/>
      <c r="BH282" s="166"/>
      <c r="BI282" s="166"/>
      <c r="BJ282" s="166"/>
      <c r="BK282" s="166"/>
      <c r="BL282" s="166"/>
      <c r="BM282" s="166"/>
      <c r="BN282" s="166"/>
      <c r="BO282" s="166"/>
      <c r="BP282" s="166"/>
      <c r="BQ282" s="166"/>
      <c r="BR282" s="166"/>
      <c r="BS282" s="166"/>
      <c r="BT282" s="166"/>
      <c r="BU282" s="166"/>
      <c r="BV282" s="166"/>
      <c r="BW282" s="166"/>
      <c r="BX282" s="166"/>
    </row>
    <row r="283" spans="1:76" ht="12.75" customHeight="1">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c r="AA283" s="166"/>
      <c r="AB283" s="166"/>
      <c r="AC283" s="166"/>
      <c r="AD283" s="166"/>
      <c r="AE283" s="166"/>
      <c r="AF283" s="166"/>
      <c r="AG283" s="166"/>
      <c r="AH283" s="166"/>
      <c r="AI283" s="166"/>
      <c r="AJ283" s="166"/>
      <c r="AK283" s="166"/>
      <c r="AL283" s="166"/>
      <c r="AM283" s="166"/>
      <c r="AN283" s="166"/>
      <c r="AO283" s="166"/>
      <c r="AP283" s="166"/>
      <c r="AQ283" s="166"/>
      <c r="AR283" s="166"/>
      <c r="AS283" s="166"/>
      <c r="AT283" s="166"/>
      <c r="AU283" s="166"/>
      <c r="AV283" s="166"/>
      <c r="AW283" s="166"/>
      <c r="AX283" s="166"/>
      <c r="AY283" s="166"/>
      <c r="AZ283" s="166"/>
      <c r="BA283" s="166"/>
      <c r="BB283" s="166"/>
      <c r="BC283" s="166"/>
      <c r="BD283" s="166"/>
      <c r="BE283" s="166"/>
      <c r="BF283" s="166"/>
      <c r="BG283" s="166"/>
      <c r="BH283" s="166"/>
      <c r="BI283" s="166"/>
      <c r="BJ283" s="166"/>
      <c r="BK283" s="166"/>
      <c r="BL283" s="166"/>
      <c r="BM283" s="166"/>
      <c r="BN283" s="166"/>
      <c r="BO283" s="166"/>
      <c r="BP283" s="166"/>
      <c r="BQ283" s="166"/>
      <c r="BR283" s="166"/>
      <c r="BS283" s="166"/>
      <c r="BT283" s="166"/>
      <c r="BU283" s="166"/>
      <c r="BV283" s="166"/>
      <c r="BW283" s="166"/>
      <c r="BX283" s="166"/>
    </row>
    <row r="284" spans="1:76" ht="12.75" customHeight="1">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c r="AA284" s="166"/>
      <c r="AB284" s="166"/>
      <c r="AC284" s="166"/>
      <c r="AD284" s="166"/>
      <c r="AE284" s="166"/>
      <c r="AF284" s="166"/>
      <c r="AG284" s="166"/>
      <c r="AH284" s="166"/>
      <c r="AI284" s="166"/>
      <c r="AJ284" s="166"/>
      <c r="AK284" s="166"/>
      <c r="AL284" s="166"/>
      <c r="AM284" s="166"/>
      <c r="AN284" s="166"/>
      <c r="AO284" s="166"/>
      <c r="AP284" s="166"/>
      <c r="AQ284" s="166"/>
      <c r="AR284" s="166"/>
      <c r="AS284" s="166"/>
      <c r="AT284" s="166"/>
      <c r="AU284" s="166"/>
      <c r="AV284" s="166"/>
      <c r="AW284" s="166"/>
      <c r="AX284" s="166"/>
      <c r="AY284" s="166"/>
      <c r="AZ284" s="166"/>
      <c r="BA284" s="166"/>
      <c r="BB284" s="166"/>
      <c r="BC284" s="166"/>
      <c r="BD284" s="166"/>
      <c r="BE284" s="166"/>
      <c r="BF284" s="166"/>
      <c r="BG284" s="166"/>
      <c r="BH284" s="166"/>
      <c r="BI284" s="166"/>
      <c r="BJ284" s="166"/>
      <c r="BK284" s="166"/>
      <c r="BL284" s="166"/>
      <c r="BM284" s="166"/>
      <c r="BN284" s="166"/>
      <c r="BO284" s="166"/>
      <c r="BP284" s="166"/>
      <c r="BQ284" s="166"/>
      <c r="BR284" s="166"/>
      <c r="BS284" s="166"/>
      <c r="BT284" s="166"/>
      <c r="BU284" s="166"/>
      <c r="BV284" s="166"/>
      <c r="BW284" s="166"/>
      <c r="BX284" s="166"/>
    </row>
    <row r="285" spans="1:76" ht="12.75" customHeight="1">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c r="AA285" s="166"/>
      <c r="AB285" s="166"/>
      <c r="AC285" s="166"/>
      <c r="AD285" s="166"/>
      <c r="AE285" s="166"/>
      <c r="AF285" s="166"/>
      <c r="AG285" s="166"/>
      <c r="AH285" s="166"/>
      <c r="AI285" s="166"/>
      <c r="AJ285" s="166"/>
      <c r="AK285" s="166"/>
      <c r="AL285" s="166"/>
      <c r="AM285" s="166"/>
      <c r="AN285" s="166"/>
      <c r="AO285" s="166"/>
      <c r="AP285" s="166"/>
      <c r="AQ285" s="166"/>
      <c r="AR285" s="166"/>
      <c r="AS285" s="166"/>
      <c r="AT285" s="166"/>
      <c r="AU285" s="166"/>
      <c r="AV285" s="166"/>
      <c r="AW285" s="166"/>
      <c r="AX285" s="166"/>
      <c r="AY285" s="166"/>
      <c r="AZ285" s="166"/>
      <c r="BA285" s="166"/>
      <c r="BB285" s="166"/>
      <c r="BC285" s="166"/>
      <c r="BD285" s="166"/>
      <c r="BE285" s="166"/>
      <c r="BF285" s="166"/>
      <c r="BG285" s="166"/>
      <c r="BH285" s="166"/>
      <c r="BI285" s="166"/>
      <c r="BJ285" s="166"/>
      <c r="BK285" s="166"/>
      <c r="BL285" s="166"/>
      <c r="BM285" s="166"/>
      <c r="BN285" s="166"/>
      <c r="BO285" s="166"/>
      <c r="BP285" s="166"/>
      <c r="BQ285" s="166"/>
      <c r="BR285" s="166"/>
      <c r="BS285" s="166"/>
      <c r="BT285" s="166"/>
      <c r="BU285" s="166"/>
      <c r="BV285" s="166"/>
      <c r="BW285" s="166"/>
      <c r="BX285" s="166"/>
    </row>
    <row r="286" spans="1:76" ht="12.75" customHeight="1">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c r="AA286" s="166"/>
      <c r="AB286" s="166"/>
      <c r="AC286" s="166"/>
      <c r="AD286" s="166"/>
      <c r="AE286" s="166"/>
      <c r="AF286" s="166"/>
      <c r="AG286" s="166"/>
      <c r="AH286" s="166"/>
      <c r="AI286" s="166"/>
      <c r="AJ286" s="166"/>
      <c r="AK286" s="166"/>
      <c r="AL286" s="166"/>
      <c r="AM286" s="166"/>
      <c r="AN286" s="166"/>
      <c r="AO286" s="166"/>
      <c r="AP286" s="166"/>
      <c r="AQ286" s="166"/>
      <c r="AR286" s="166"/>
      <c r="AS286" s="166"/>
      <c r="AT286" s="166"/>
      <c r="AU286" s="166"/>
      <c r="AV286" s="166"/>
      <c r="AW286" s="166"/>
      <c r="AX286" s="166"/>
      <c r="AY286" s="166"/>
      <c r="AZ286" s="166"/>
      <c r="BA286" s="166"/>
      <c r="BB286" s="166"/>
      <c r="BC286" s="166"/>
      <c r="BD286" s="166"/>
      <c r="BE286" s="166"/>
      <c r="BF286" s="166"/>
      <c r="BG286" s="166"/>
      <c r="BH286" s="166"/>
      <c r="BI286" s="166"/>
      <c r="BJ286" s="166"/>
      <c r="BK286" s="166"/>
      <c r="BL286" s="166"/>
      <c r="BM286" s="166"/>
      <c r="BN286" s="166"/>
      <c r="BO286" s="166"/>
      <c r="BP286" s="166"/>
      <c r="BQ286" s="166"/>
      <c r="BR286" s="166"/>
      <c r="BS286" s="166"/>
      <c r="BT286" s="166"/>
      <c r="BU286" s="166"/>
      <c r="BV286" s="166"/>
      <c r="BW286" s="166"/>
      <c r="BX286" s="166"/>
    </row>
    <row r="287" spans="1:76" ht="12.75" customHeight="1">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c r="BK287" s="166"/>
      <c r="BL287" s="166"/>
      <c r="BM287" s="166"/>
      <c r="BN287" s="166"/>
      <c r="BO287" s="166"/>
      <c r="BP287" s="166"/>
      <c r="BQ287" s="166"/>
      <c r="BR287" s="166"/>
      <c r="BS287" s="166"/>
      <c r="BT287" s="166"/>
      <c r="BU287" s="166"/>
      <c r="BV287" s="166"/>
      <c r="BW287" s="166"/>
      <c r="BX287" s="166"/>
    </row>
    <row r="288" spans="1:76" ht="12.75" customHeight="1">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c r="AA288" s="166"/>
      <c r="AB288" s="166"/>
      <c r="AC288" s="166"/>
      <c r="AD288" s="166"/>
      <c r="AE288" s="166"/>
      <c r="AF288" s="166"/>
      <c r="AG288" s="166"/>
      <c r="AH288" s="166"/>
      <c r="AI288" s="166"/>
      <c r="AJ288" s="166"/>
      <c r="AK288" s="166"/>
      <c r="AL288" s="166"/>
      <c r="AM288" s="166"/>
      <c r="AN288" s="166"/>
      <c r="AO288" s="166"/>
      <c r="AP288" s="166"/>
      <c r="AQ288" s="166"/>
      <c r="AR288" s="166"/>
      <c r="AS288" s="166"/>
      <c r="AT288" s="166"/>
      <c r="AU288" s="166"/>
      <c r="AV288" s="166"/>
      <c r="AW288" s="166"/>
      <c r="AX288" s="166"/>
      <c r="AY288" s="166"/>
      <c r="AZ288" s="166"/>
      <c r="BA288" s="166"/>
      <c r="BB288" s="166"/>
      <c r="BC288" s="166"/>
      <c r="BD288" s="166"/>
      <c r="BE288" s="166"/>
      <c r="BF288" s="166"/>
      <c r="BG288" s="166"/>
      <c r="BH288" s="166"/>
      <c r="BI288" s="166"/>
      <c r="BJ288" s="166"/>
      <c r="BK288" s="166"/>
      <c r="BL288" s="166"/>
      <c r="BM288" s="166"/>
      <c r="BN288" s="166"/>
      <c r="BO288" s="166"/>
      <c r="BP288" s="166"/>
      <c r="BQ288" s="166"/>
      <c r="BR288" s="166"/>
      <c r="BS288" s="166"/>
      <c r="BT288" s="166"/>
      <c r="BU288" s="166"/>
      <c r="BV288" s="166"/>
      <c r="BW288" s="166"/>
      <c r="BX288" s="166"/>
    </row>
    <row r="289" spans="1:76" ht="12.75" customHeight="1">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c r="AA289" s="166"/>
      <c r="AB289" s="166"/>
      <c r="AC289" s="166"/>
      <c r="AD289" s="166"/>
      <c r="AE289" s="166"/>
      <c r="AF289" s="166"/>
      <c r="AG289" s="166"/>
      <c r="AH289" s="166"/>
      <c r="AI289" s="166"/>
      <c r="AJ289" s="166"/>
      <c r="AK289" s="166"/>
      <c r="AL289" s="166"/>
      <c r="AM289" s="166"/>
      <c r="AN289" s="166"/>
      <c r="AO289" s="166"/>
      <c r="AP289" s="166"/>
      <c r="AQ289" s="166"/>
      <c r="AR289" s="166"/>
      <c r="AS289" s="166"/>
      <c r="AT289" s="166"/>
      <c r="AU289" s="166"/>
      <c r="AV289" s="166"/>
      <c r="AW289" s="166"/>
      <c r="AX289" s="166"/>
      <c r="AY289" s="166"/>
      <c r="AZ289" s="166"/>
      <c r="BA289" s="166"/>
      <c r="BB289" s="166"/>
      <c r="BC289" s="166"/>
      <c r="BD289" s="166"/>
      <c r="BE289" s="166"/>
      <c r="BF289" s="166"/>
      <c r="BG289" s="166"/>
      <c r="BH289" s="166"/>
      <c r="BI289" s="166"/>
      <c r="BJ289" s="166"/>
      <c r="BK289" s="166"/>
      <c r="BL289" s="166"/>
      <c r="BM289" s="166"/>
      <c r="BN289" s="166"/>
      <c r="BO289" s="166"/>
      <c r="BP289" s="166"/>
      <c r="BQ289" s="166"/>
      <c r="BR289" s="166"/>
      <c r="BS289" s="166"/>
      <c r="BT289" s="166"/>
      <c r="BU289" s="166"/>
      <c r="BV289" s="166"/>
      <c r="BW289" s="166"/>
      <c r="BX289" s="166"/>
    </row>
    <row r="290" spans="1:76" ht="12.75" customHeight="1">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c r="AA290" s="166"/>
      <c r="AB290" s="166"/>
      <c r="AC290" s="166"/>
      <c r="AD290" s="166"/>
      <c r="AE290" s="166"/>
      <c r="AF290" s="166"/>
      <c r="AG290" s="166"/>
      <c r="AH290" s="166"/>
      <c r="AI290" s="166"/>
      <c r="AJ290" s="166"/>
      <c r="AK290" s="166"/>
      <c r="AL290" s="166"/>
      <c r="AM290" s="166"/>
      <c r="AN290" s="166"/>
      <c r="AO290" s="166"/>
      <c r="AP290" s="166"/>
      <c r="AQ290" s="166"/>
      <c r="AR290" s="166"/>
      <c r="AS290" s="166"/>
      <c r="AT290" s="166"/>
      <c r="AU290" s="166"/>
      <c r="AV290" s="166"/>
      <c r="AW290" s="166"/>
      <c r="AX290" s="166"/>
      <c r="AY290" s="166"/>
      <c r="AZ290" s="166"/>
      <c r="BA290" s="166"/>
      <c r="BB290" s="166"/>
      <c r="BC290" s="166"/>
      <c r="BD290" s="166"/>
      <c r="BE290" s="166"/>
      <c r="BF290" s="166"/>
      <c r="BG290" s="166"/>
      <c r="BH290" s="166"/>
      <c r="BI290" s="166"/>
      <c r="BJ290" s="166"/>
      <c r="BK290" s="166"/>
      <c r="BL290" s="166"/>
      <c r="BM290" s="166"/>
      <c r="BN290" s="166"/>
      <c r="BO290" s="166"/>
      <c r="BP290" s="166"/>
      <c r="BQ290" s="166"/>
      <c r="BR290" s="166"/>
      <c r="BS290" s="166"/>
      <c r="BT290" s="166"/>
      <c r="BU290" s="166"/>
      <c r="BV290" s="166"/>
      <c r="BW290" s="166"/>
      <c r="BX290" s="166"/>
    </row>
    <row r="291" spans="1:76" ht="12.75" customHeight="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c r="AA291" s="166"/>
      <c r="AB291" s="166"/>
      <c r="AC291" s="166"/>
      <c r="AD291" s="166"/>
      <c r="AE291" s="166"/>
      <c r="AF291" s="166"/>
      <c r="AG291" s="166"/>
      <c r="AH291" s="166"/>
      <c r="AI291" s="166"/>
      <c r="AJ291" s="166"/>
      <c r="AK291" s="166"/>
      <c r="AL291" s="166"/>
      <c r="AM291" s="166"/>
      <c r="AN291" s="166"/>
      <c r="AO291" s="166"/>
      <c r="AP291" s="166"/>
      <c r="AQ291" s="166"/>
      <c r="AR291" s="166"/>
      <c r="AS291" s="166"/>
      <c r="AT291" s="166"/>
      <c r="AU291" s="166"/>
      <c r="AV291" s="166"/>
      <c r="AW291" s="166"/>
      <c r="AX291" s="166"/>
      <c r="AY291" s="166"/>
      <c r="AZ291" s="166"/>
      <c r="BA291" s="166"/>
      <c r="BB291" s="166"/>
      <c r="BC291" s="166"/>
      <c r="BD291" s="166"/>
      <c r="BE291" s="166"/>
      <c r="BF291" s="166"/>
      <c r="BG291" s="166"/>
      <c r="BH291" s="166"/>
      <c r="BI291" s="166"/>
      <c r="BJ291" s="166"/>
      <c r="BK291" s="166"/>
      <c r="BL291" s="166"/>
      <c r="BM291" s="166"/>
      <c r="BN291" s="166"/>
      <c r="BO291" s="166"/>
      <c r="BP291" s="166"/>
      <c r="BQ291" s="166"/>
      <c r="BR291" s="166"/>
      <c r="BS291" s="166"/>
      <c r="BT291" s="166"/>
      <c r="BU291" s="166"/>
      <c r="BV291" s="166"/>
      <c r="BW291" s="166"/>
      <c r="BX291" s="166"/>
    </row>
    <row r="292" spans="1:76" ht="12.75" customHeight="1">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c r="AA292" s="166"/>
      <c r="AB292" s="166"/>
      <c r="AC292" s="166"/>
      <c r="AD292" s="166"/>
      <c r="AE292" s="166"/>
      <c r="AF292" s="166"/>
      <c r="AG292" s="166"/>
      <c r="AH292" s="166"/>
      <c r="AI292" s="166"/>
      <c r="AJ292" s="166"/>
      <c r="AK292" s="166"/>
      <c r="AL292" s="166"/>
      <c r="AM292" s="166"/>
      <c r="AN292" s="166"/>
      <c r="AO292" s="166"/>
      <c r="AP292" s="166"/>
      <c r="AQ292" s="166"/>
      <c r="AR292" s="166"/>
      <c r="AS292" s="166"/>
      <c r="AT292" s="166"/>
      <c r="AU292" s="166"/>
      <c r="AV292" s="166"/>
      <c r="AW292" s="166"/>
      <c r="AX292" s="166"/>
      <c r="AY292" s="166"/>
      <c r="AZ292" s="166"/>
      <c r="BA292" s="166"/>
      <c r="BB292" s="166"/>
      <c r="BC292" s="166"/>
      <c r="BD292" s="166"/>
      <c r="BE292" s="166"/>
      <c r="BF292" s="166"/>
      <c r="BG292" s="166"/>
      <c r="BH292" s="166"/>
      <c r="BI292" s="166"/>
      <c r="BJ292" s="166"/>
      <c r="BK292" s="166"/>
      <c r="BL292" s="166"/>
      <c r="BM292" s="166"/>
      <c r="BN292" s="166"/>
      <c r="BO292" s="166"/>
      <c r="BP292" s="166"/>
      <c r="BQ292" s="166"/>
      <c r="BR292" s="166"/>
      <c r="BS292" s="166"/>
      <c r="BT292" s="166"/>
      <c r="BU292" s="166"/>
      <c r="BV292" s="166"/>
      <c r="BW292" s="166"/>
      <c r="BX292" s="166"/>
    </row>
    <row r="293" spans="1:76" ht="12.75" customHeight="1">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c r="AA293" s="166"/>
      <c r="AB293" s="166"/>
      <c r="AC293" s="166"/>
      <c r="AD293" s="166"/>
      <c r="AE293" s="166"/>
      <c r="AF293" s="166"/>
      <c r="AG293" s="166"/>
      <c r="AH293" s="166"/>
      <c r="AI293" s="166"/>
      <c r="AJ293" s="166"/>
      <c r="AK293" s="166"/>
      <c r="AL293" s="166"/>
      <c r="AM293" s="166"/>
      <c r="AN293" s="166"/>
      <c r="AO293" s="166"/>
      <c r="AP293" s="166"/>
      <c r="AQ293" s="166"/>
      <c r="AR293" s="166"/>
      <c r="AS293" s="166"/>
      <c r="AT293" s="166"/>
      <c r="AU293" s="166"/>
      <c r="AV293" s="166"/>
      <c r="AW293" s="166"/>
      <c r="AX293" s="166"/>
      <c r="AY293" s="166"/>
      <c r="AZ293" s="166"/>
      <c r="BA293" s="166"/>
      <c r="BB293" s="166"/>
      <c r="BC293" s="166"/>
      <c r="BD293" s="166"/>
      <c r="BE293" s="166"/>
      <c r="BF293" s="166"/>
      <c r="BG293" s="166"/>
      <c r="BH293" s="166"/>
      <c r="BI293" s="166"/>
      <c r="BJ293" s="166"/>
      <c r="BK293" s="166"/>
      <c r="BL293" s="166"/>
      <c r="BM293" s="166"/>
      <c r="BN293" s="166"/>
      <c r="BO293" s="166"/>
      <c r="BP293" s="166"/>
      <c r="BQ293" s="166"/>
      <c r="BR293" s="166"/>
      <c r="BS293" s="166"/>
      <c r="BT293" s="166"/>
      <c r="BU293" s="166"/>
      <c r="BV293" s="166"/>
      <c r="BW293" s="166"/>
      <c r="BX293" s="166"/>
    </row>
    <row r="294" spans="1:76" ht="12.75" customHeight="1">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c r="AA294" s="166"/>
      <c r="AB294" s="166"/>
      <c r="AC294" s="166"/>
      <c r="AD294" s="166"/>
      <c r="AE294" s="166"/>
      <c r="AF294" s="166"/>
      <c r="AG294" s="166"/>
      <c r="AH294" s="166"/>
      <c r="AI294" s="166"/>
      <c r="AJ294" s="166"/>
      <c r="AK294" s="166"/>
      <c r="AL294" s="166"/>
      <c r="AM294" s="166"/>
      <c r="AN294" s="166"/>
      <c r="AO294" s="166"/>
      <c r="AP294" s="166"/>
      <c r="AQ294" s="166"/>
      <c r="AR294" s="166"/>
      <c r="AS294" s="166"/>
      <c r="AT294" s="166"/>
      <c r="AU294" s="166"/>
      <c r="AV294" s="166"/>
      <c r="AW294" s="166"/>
      <c r="AX294" s="166"/>
      <c r="AY294" s="166"/>
      <c r="AZ294" s="166"/>
      <c r="BA294" s="166"/>
      <c r="BB294" s="166"/>
      <c r="BC294" s="166"/>
      <c r="BD294" s="166"/>
      <c r="BE294" s="166"/>
      <c r="BF294" s="166"/>
      <c r="BG294" s="166"/>
      <c r="BH294" s="166"/>
      <c r="BI294" s="166"/>
      <c r="BJ294" s="166"/>
      <c r="BK294" s="166"/>
      <c r="BL294" s="166"/>
      <c r="BM294" s="166"/>
      <c r="BN294" s="166"/>
      <c r="BO294" s="166"/>
      <c r="BP294" s="166"/>
      <c r="BQ294" s="166"/>
      <c r="BR294" s="166"/>
      <c r="BS294" s="166"/>
      <c r="BT294" s="166"/>
      <c r="BU294" s="166"/>
      <c r="BV294" s="166"/>
      <c r="BW294" s="166"/>
      <c r="BX294" s="166"/>
    </row>
    <row r="295" spans="1:76" ht="12.75" customHeight="1">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c r="AA295" s="166"/>
      <c r="AB295" s="166"/>
      <c r="AC295" s="166"/>
      <c r="AD295" s="166"/>
      <c r="AE295" s="166"/>
      <c r="AF295" s="166"/>
      <c r="AG295" s="166"/>
      <c r="AH295" s="166"/>
      <c r="AI295" s="166"/>
      <c r="AJ295" s="166"/>
      <c r="AK295" s="166"/>
      <c r="AL295" s="166"/>
      <c r="AM295" s="166"/>
      <c r="AN295" s="166"/>
      <c r="AO295" s="166"/>
      <c r="AP295" s="166"/>
      <c r="AQ295" s="166"/>
      <c r="AR295" s="166"/>
      <c r="AS295" s="166"/>
      <c r="AT295" s="166"/>
      <c r="AU295" s="166"/>
      <c r="AV295" s="166"/>
      <c r="AW295" s="166"/>
      <c r="AX295" s="166"/>
      <c r="AY295" s="166"/>
      <c r="AZ295" s="166"/>
      <c r="BA295" s="166"/>
      <c r="BB295" s="166"/>
      <c r="BC295" s="166"/>
      <c r="BD295" s="166"/>
      <c r="BE295" s="166"/>
      <c r="BF295" s="166"/>
      <c r="BG295" s="166"/>
      <c r="BH295" s="166"/>
      <c r="BI295" s="166"/>
      <c r="BJ295" s="166"/>
      <c r="BK295" s="166"/>
      <c r="BL295" s="166"/>
      <c r="BM295" s="166"/>
      <c r="BN295" s="166"/>
      <c r="BO295" s="166"/>
      <c r="BP295" s="166"/>
      <c r="BQ295" s="166"/>
      <c r="BR295" s="166"/>
      <c r="BS295" s="166"/>
      <c r="BT295" s="166"/>
      <c r="BU295" s="166"/>
      <c r="BV295" s="166"/>
      <c r="BW295" s="166"/>
      <c r="BX295" s="166"/>
    </row>
    <row r="296" spans="1:76" ht="12.75" customHeight="1">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c r="AA296" s="166"/>
      <c r="AB296" s="166"/>
      <c r="AC296" s="166"/>
      <c r="AD296" s="166"/>
      <c r="AE296" s="166"/>
      <c r="AF296" s="166"/>
      <c r="AG296" s="166"/>
      <c r="AH296" s="166"/>
      <c r="AI296" s="166"/>
      <c r="AJ296" s="166"/>
      <c r="AK296" s="166"/>
      <c r="AL296" s="166"/>
      <c r="AM296" s="166"/>
      <c r="AN296" s="166"/>
      <c r="AO296" s="166"/>
      <c r="AP296" s="166"/>
      <c r="AQ296" s="166"/>
      <c r="AR296" s="166"/>
      <c r="AS296" s="166"/>
      <c r="AT296" s="166"/>
      <c r="AU296" s="166"/>
      <c r="AV296" s="166"/>
      <c r="AW296" s="166"/>
      <c r="AX296" s="166"/>
      <c r="AY296" s="166"/>
      <c r="AZ296" s="166"/>
      <c r="BA296" s="166"/>
      <c r="BB296" s="166"/>
      <c r="BC296" s="166"/>
      <c r="BD296" s="166"/>
      <c r="BE296" s="166"/>
      <c r="BF296" s="166"/>
      <c r="BG296" s="166"/>
      <c r="BH296" s="166"/>
      <c r="BI296" s="166"/>
      <c r="BJ296" s="166"/>
      <c r="BK296" s="166"/>
      <c r="BL296" s="166"/>
      <c r="BM296" s="166"/>
      <c r="BN296" s="166"/>
      <c r="BO296" s="166"/>
      <c r="BP296" s="166"/>
      <c r="BQ296" s="166"/>
      <c r="BR296" s="166"/>
      <c r="BS296" s="166"/>
      <c r="BT296" s="166"/>
      <c r="BU296" s="166"/>
      <c r="BV296" s="166"/>
      <c r="BW296" s="166"/>
      <c r="BX296" s="166"/>
    </row>
    <row r="297" spans="1:76" ht="12.7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c r="AA297" s="166"/>
      <c r="AB297" s="166"/>
      <c r="AC297" s="166"/>
      <c r="AD297" s="166"/>
      <c r="AE297" s="166"/>
      <c r="AF297" s="166"/>
      <c r="AG297" s="166"/>
      <c r="AH297" s="166"/>
      <c r="AI297" s="166"/>
      <c r="AJ297" s="166"/>
      <c r="AK297" s="166"/>
      <c r="AL297" s="166"/>
      <c r="AM297" s="166"/>
      <c r="AN297" s="166"/>
      <c r="AO297" s="166"/>
      <c r="AP297" s="166"/>
      <c r="AQ297" s="166"/>
      <c r="AR297" s="166"/>
      <c r="AS297" s="166"/>
      <c r="AT297" s="166"/>
      <c r="AU297" s="166"/>
      <c r="AV297" s="166"/>
      <c r="AW297" s="166"/>
      <c r="AX297" s="166"/>
      <c r="AY297" s="166"/>
      <c r="AZ297" s="166"/>
      <c r="BA297" s="166"/>
      <c r="BB297" s="166"/>
      <c r="BC297" s="166"/>
      <c r="BD297" s="166"/>
      <c r="BE297" s="166"/>
      <c r="BF297" s="166"/>
      <c r="BG297" s="166"/>
      <c r="BH297" s="166"/>
      <c r="BI297" s="166"/>
      <c r="BJ297" s="166"/>
      <c r="BK297" s="166"/>
      <c r="BL297" s="166"/>
      <c r="BM297" s="166"/>
      <c r="BN297" s="166"/>
      <c r="BO297" s="166"/>
      <c r="BP297" s="166"/>
      <c r="BQ297" s="166"/>
      <c r="BR297" s="166"/>
      <c r="BS297" s="166"/>
      <c r="BT297" s="166"/>
      <c r="BU297" s="166"/>
      <c r="BV297" s="166"/>
      <c r="BW297" s="166"/>
      <c r="BX297" s="166"/>
    </row>
    <row r="298" spans="1:76" ht="12.75" customHeight="1">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c r="AA298" s="166"/>
      <c r="AB298" s="166"/>
      <c r="AC298" s="166"/>
      <c r="AD298" s="166"/>
      <c r="AE298" s="166"/>
      <c r="AF298" s="166"/>
      <c r="AG298" s="166"/>
      <c r="AH298" s="166"/>
      <c r="AI298" s="166"/>
      <c r="AJ298" s="166"/>
      <c r="AK298" s="166"/>
      <c r="AL298" s="166"/>
      <c r="AM298" s="166"/>
      <c r="AN298" s="166"/>
      <c r="AO298" s="166"/>
      <c r="AP298" s="166"/>
      <c r="AQ298" s="166"/>
      <c r="AR298" s="166"/>
      <c r="AS298" s="166"/>
      <c r="AT298" s="166"/>
      <c r="AU298" s="166"/>
      <c r="AV298" s="166"/>
      <c r="AW298" s="166"/>
      <c r="AX298" s="166"/>
      <c r="AY298" s="166"/>
      <c r="AZ298" s="166"/>
      <c r="BA298" s="166"/>
      <c r="BB298" s="166"/>
      <c r="BC298" s="166"/>
      <c r="BD298" s="166"/>
      <c r="BE298" s="166"/>
      <c r="BF298" s="166"/>
      <c r="BG298" s="166"/>
      <c r="BH298" s="166"/>
      <c r="BI298" s="166"/>
      <c r="BJ298" s="166"/>
      <c r="BK298" s="166"/>
      <c r="BL298" s="166"/>
      <c r="BM298" s="166"/>
      <c r="BN298" s="166"/>
      <c r="BO298" s="166"/>
      <c r="BP298" s="166"/>
      <c r="BQ298" s="166"/>
      <c r="BR298" s="166"/>
      <c r="BS298" s="166"/>
      <c r="BT298" s="166"/>
      <c r="BU298" s="166"/>
      <c r="BV298" s="166"/>
      <c r="BW298" s="166"/>
      <c r="BX298" s="166"/>
    </row>
    <row r="299" spans="1:76" ht="12.7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c r="AA299" s="166"/>
      <c r="AB299" s="166"/>
      <c r="AC299" s="166"/>
      <c r="AD299" s="166"/>
      <c r="AE299" s="166"/>
      <c r="AF299" s="166"/>
      <c r="AG299" s="166"/>
      <c r="AH299" s="166"/>
      <c r="AI299" s="166"/>
      <c r="AJ299" s="166"/>
      <c r="AK299" s="166"/>
      <c r="AL299" s="166"/>
      <c r="AM299" s="166"/>
      <c r="AN299" s="166"/>
      <c r="AO299" s="166"/>
      <c r="AP299" s="166"/>
      <c r="AQ299" s="166"/>
      <c r="AR299" s="166"/>
      <c r="AS299" s="166"/>
      <c r="AT299" s="166"/>
      <c r="AU299" s="166"/>
      <c r="AV299" s="166"/>
      <c r="AW299" s="166"/>
      <c r="AX299" s="166"/>
      <c r="AY299" s="166"/>
      <c r="AZ299" s="166"/>
      <c r="BA299" s="166"/>
      <c r="BB299" s="166"/>
      <c r="BC299" s="166"/>
      <c r="BD299" s="166"/>
      <c r="BE299" s="166"/>
      <c r="BF299" s="166"/>
      <c r="BG299" s="166"/>
      <c r="BH299" s="166"/>
      <c r="BI299" s="166"/>
      <c r="BJ299" s="166"/>
      <c r="BK299" s="166"/>
      <c r="BL299" s="166"/>
      <c r="BM299" s="166"/>
      <c r="BN299" s="166"/>
      <c r="BO299" s="166"/>
      <c r="BP299" s="166"/>
      <c r="BQ299" s="166"/>
      <c r="BR299" s="166"/>
      <c r="BS299" s="166"/>
      <c r="BT299" s="166"/>
      <c r="BU299" s="166"/>
      <c r="BV299" s="166"/>
      <c r="BW299" s="166"/>
      <c r="BX299" s="166"/>
    </row>
    <row r="300" spans="1:76" ht="12.75" customHeight="1">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c r="AA300" s="166"/>
      <c r="AB300" s="166"/>
      <c r="AC300" s="166"/>
      <c r="AD300" s="166"/>
      <c r="AE300" s="166"/>
      <c r="AF300" s="166"/>
      <c r="AG300" s="166"/>
      <c r="AH300" s="166"/>
      <c r="AI300" s="166"/>
      <c r="AJ300" s="166"/>
      <c r="AK300" s="166"/>
      <c r="AL300" s="166"/>
      <c r="AM300" s="166"/>
      <c r="AN300" s="166"/>
      <c r="AO300" s="166"/>
      <c r="AP300" s="166"/>
      <c r="AQ300" s="166"/>
      <c r="AR300" s="166"/>
      <c r="AS300" s="166"/>
      <c r="AT300" s="166"/>
      <c r="AU300" s="166"/>
      <c r="AV300" s="166"/>
      <c r="AW300" s="166"/>
      <c r="AX300" s="166"/>
      <c r="AY300" s="166"/>
      <c r="AZ300" s="166"/>
      <c r="BA300" s="166"/>
      <c r="BB300" s="166"/>
      <c r="BC300" s="166"/>
      <c r="BD300" s="166"/>
      <c r="BE300" s="166"/>
      <c r="BF300" s="166"/>
      <c r="BG300" s="166"/>
      <c r="BH300" s="166"/>
      <c r="BI300" s="166"/>
      <c r="BJ300" s="166"/>
      <c r="BK300" s="166"/>
      <c r="BL300" s="166"/>
      <c r="BM300" s="166"/>
      <c r="BN300" s="166"/>
      <c r="BO300" s="166"/>
      <c r="BP300" s="166"/>
      <c r="BQ300" s="166"/>
      <c r="BR300" s="166"/>
      <c r="BS300" s="166"/>
      <c r="BT300" s="166"/>
      <c r="BU300" s="166"/>
      <c r="BV300" s="166"/>
      <c r="BW300" s="166"/>
      <c r="BX300" s="166"/>
    </row>
    <row r="301" spans="1:76" ht="12.75" customHeight="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c r="BG301" s="166"/>
      <c r="BH301" s="166"/>
      <c r="BI301" s="166"/>
      <c r="BJ301" s="166"/>
      <c r="BK301" s="166"/>
      <c r="BL301" s="166"/>
      <c r="BM301" s="166"/>
      <c r="BN301" s="166"/>
      <c r="BO301" s="166"/>
      <c r="BP301" s="166"/>
      <c r="BQ301" s="166"/>
      <c r="BR301" s="166"/>
      <c r="BS301" s="166"/>
      <c r="BT301" s="166"/>
      <c r="BU301" s="166"/>
      <c r="BV301" s="166"/>
      <c r="BW301" s="166"/>
      <c r="BX301" s="166"/>
    </row>
    <row r="302" spans="1:76" ht="12.75" customHeight="1">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c r="AA302" s="166"/>
      <c r="AB302" s="166"/>
      <c r="AC302" s="166"/>
      <c r="AD302" s="166"/>
      <c r="AE302" s="166"/>
      <c r="AF302" s="166"/>
      <c r="AG302" s="166"/>
      <c r="AH302" s="166"/>
      <c r="AI302" s="166"/>
      <c r="AJ302" s="166"/>
      <c r="AK302" s="166"/>
      <c r="AL302" s="166"/>
      <c r="AM302" s="166"/>
      <c r="AN302" s="166"/>
      <c r="AO302" s="166"/>
      <c r="AP302" s="166"/>
      <c r="AQ302" s="166"/>
      <c r="AR302" s="166"/>
      <c r="AS302" s="166"/>
      <c r="AT302" s="166"/>
      <c r="AU302" s="166"/>
      <c r="AV302" s="166"/>
      <c r="AW302" s="166"/>
      <c r="AX302" s="166"/>
      <c r="AY302" s="166"/>
      <c r="AZ302" s="166"/>
      <c r="BA302" s="166"/>
      <c r="BB302" s="166"/>
      <c r="BC302" s="166"/>
      <c r="BD302" s="166"/>
      <c r="BE302" s="166"/>
      <c r="BF302" s="166"/>
      <c r="BG302" s="166"/>
      <c r="BH302" s="166"/>
      <c r="BI302" s="166"/>
      <c r="BJ302" s="166"/>
      <c r="BK302" s="166"/>
      <c r="BL302" s="166"/>
      <c r="BM302" s="166"/>
      <c r="BN302" s="166"/>
      <c r="BO302" s="166"/>
      <c r="BP302" s="166"/>
      <c r="BQ302" s="166"/>
      <c r="BR302" s="166"/>
      <c r="BS302" s="166"/>
      <c r="BT302" s="166"/>
      <c r="BU302" s="166"/>
      <c r="BV302" s="166"/>
      <c r="BW302" s="166"/>
      <c r="BX302" s="166"/>
    </row>
    <row r="303" spans="1:76" ht="12.7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c r="AA303" s="166"/>
      <c r="AB303" s="166"/>
      <c r="AC303" s="166"/>
      <c r="AD303" s="166"/>
      <c r="AE303" s="166"/>
      <c r="AF303" s="166"/>
      <c r="AG303" s="166"/>
      <c r="AH303" s="166"/>
      <c r="AI303" s="166"/>
      <c r="AJ303" s="166"/>
      <c r="AK303" s="166"/>
      <c r="AL303" s="166"/>
      <c r="AM303" s="166"/>
      <c r="AN303" s="166"/>
      <c r="AO303" s="166"/>
      <c r="AP303" s="166"/>
      <c r="AQ303" s="166"/>
      <c r="AR303" s="166"/>
      <c r="AS303" s="166"/>
      <c r="AT303" s="166"/>
      <c r="AU303" s="166"/>
      <c r="AV303" s="166"/>
      <c r="AW303" s="166"/>
      <c r="AX303" s="166"/>
      <c r="AY303" s="166"/>
      <c r="AZ303" s="166"/>
      <c r="BA303" s="166"/>
      <c r="BB303" s="166"/>
      <c r="BC303" s="166"/>
      <c r="BD303" s="166"/>
      <c r="BE303" s="166"/>
      <c r="BF303" s="166"/>
      <c r="BG303" s="166"/>
      <c r="BH303" s="166"/>
      <c r="BI303" s="166"/>
      <c r="BJ303" s="166"/>
      <c r="BK303" s="166"/>
      <c r="BL303" s="166"/>
      <c r="BM303" s="166"/>
      <c r="BN303" s="166"/>
      <c r="BO303" s="166"/>
      <c r="BP303" s="166"/>
      <c r="BQ303" s="166"/>
      <c r="BR303" s="166"/>
      <c r="BS303" s="166"/>
      <c r="BT303" s="166"/>
      <c r="BU303" s="166"/>
      <c r="BV303" s="166"/>
      <c r="BW303" s="166"/>
      <c r="BX303" s="166"/>
    </row>
    <row r="304" spans="1:76" ht="12.75" customHeight="1">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c r="AG304" s="166"/>
      <c r="AH304" s="166"/>
      <c r="AI304" s="166"/>
      <c r="AJ304" s="166"/>
      <c r="AK304" s="166"/>
      <c r="AL304" s="166"/>
      <c r="AM304" s="166"/>
      <c r="AN304" s="166"/>
      <c r="AO304" s="166"/>
      <c r="AP304" s="166"/>
      <c r="AQ304" s="166"/>
      <c r="AR304" s="166"/>
      <c r="AS304" s="166"/>
      <c r="AT304" s="166"/>
      <c r="AU304" s="166"/>
      <c r="AV304" s="166"/>
      <c r="AW304" s="166"/>
      <c r="AX304" s="166"/>
      <c r="AY304" s="166"/>
      <c r="AZ304" s="166"/>
      <c r="BA304" s="166"/>
      <c r="BB304" s="166"/>
      <c r="BC304" s="166"/>
      <c r="BD304" s="166"/>
      <c r="BE304" s="166"/>
      <c r="BF304" s="166"/>
      <c r="BG304" s="166"/>
      <c r="BH304" s="166"/>
      <c r="BI304" s="166"/>
      <c r="BJ304" s="166"/>
      <c r="BK304" s="166"/>
      <c r="BL304" s="166"/>
      <c r="BM304" s="166"/>
      <c r="BN304" s="166"/>
      <c r="BO304" s="166"/>
      <c r="BP304" s="166"/>
      <c r="BQ304" s="166"/>
      <c r="BR304" s="166"/>
      <c r="BS304" s="166"/>
      <c r="BT304" s="166"/>
      <c r="BU304" s="166"/>
      <c r="BV304" s="166"/>
      <c r="BW304" s="166"/>
      <c r="BX304" s="166"/>
    </row>
    <row r="305" spans="1:76" ht="12.75" customHeight="1">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66"/>
      <c r="AJ305" s="166"/>
      <c r="AK305" s="166"/>
      <c r="AL305" s="166"/>
      <c r="AM305" s="166"/>
      <c r="AN305" s="166"/>
      <c r="AO305" s="166"/>
      <c r="AP305" s="166"/>
      <c r="AQ305" s="166"/>
      <c r="AR305" s="166"/>
      <c r="AS305" s="166"/>
      <c r="AT305" s="166"/>
      <c r="AU305" s="166"/>
      <c r="AV305" s="166"/>
      <c r="AW305" s="166"/>
      <c r="AX305" s="166"/>
      <c r="AY305" s="166"/>
      <c r="AZ305" s="166"/>
      <c r="BA305" s="166"/>
      <c r="BB305" s="166"/>
      <c r="BC305" s="166"/>
      <c r="BD305" s="166"/>
      <c r="BE305" s="166"/>
      <c r="BF305" s="166"/>
      <c r="BG305" s="166"/>
      <c r="BH305" s="166"/>
      <c r="BI305" s="166"/>
      <c r="BJ305" s="166"/>
      <c r="BK305" s="166"/>
      <c r="BL305" s="166"/>
      <c r="BM305" s="166"/>
      <c r="BN305" s="166"/>
      <c r="BO305" s="166"/>
      <c r="BP305" s="166"/>
      <c r="BQ305" s="166"/>
      <c r="BR305" s="166"/>
      <c r="BS305" s="166"/>
      <c r="BT305" s="166"/>
      <c r="BU305" s="166"/>
      <c r="BV305" s="166"/>
      <c r="BW305" s="166"/>
      <c r="BX305" s="166"/>
    </row>
    <row r="306" spans="1:76" ht="12.7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c r="AA306" s="166"/>
      <c r="AB306" s="166"/>
      <c r="AC306" s="166"/>
      <c r="AD306" s="166"/>
      <c r="AE306" s="166"/>
      <c r="AF306" s="166"/>
      <c r="AG306" s="166"/>
      <c r="AH306" s="166"/>
      <c r="AI306" s="166"/>
      <c r="AJ306" s="166"/>
      <c r="AK306" s="166"/>
      <c r="AL306" s="166"/>
      <c r="AM306" s="166"/>
      <c r="AN306" s="166"/>
      <c r="AO306" s="166"/>
      <c r="AP306" s="166"/>
      <c r="AQ306" s="166"/>
      <c r="AR306" s="166"/>
      <c r="AS306" s="166"/>
      <c r="AT306" s="166"/>
      <c r="AU306" s="166"/>
      <c r="AV306" s="166"/>
      <c r="AW306" s="166"/>
      <c r="AX306" s="166"/>
      <c r="AY306" s="166"/>
      <c r="AZ306" s="166"/>
      <c r="BA306" s="166"/>
      <c r="BB306" s="166"/>
      <c r="BC306" s="166"/>
      <c r="BD306" s="166"/>
      <c r="BE306" s="166"/>
      <c r="BF306" s="166"/>
      <c r="BG306" s="166"/>
      <c r="BH306" s="166"/>
      <c r="BI306" s="166"/>
      <c r="BJ306" s="166"/>
      <c r="BK306" s="166"/>
      <c r="BL306" s="166"/>
      <c r="BM306" s="166"/>
      <c r="BN306" s="166"/>
      <c r="BO306" s="166"/>
      <c r="BP306" s="166"/>
      <c r="BQ306" s="166"/>
      <c r="BR306" s="166"/>
      <c r="BS306" s="166"/>
      <c r="BT306" s="166"/>
      <c r="BU306" s="166"/>
      <c r="BV306" s="166"/>
      <c r="BW306" s="166"/>
      <c r="BX306" s="166"/>
    </row>
    <row r="307" spans="1:76" ht="12.75" customHeight="1">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c r="AA307" s="166"/>
      <c r="AB307" s="166"/>
      <c r="AC307" s="166"/>
      <c r="AD307" s="166"/>
      <c r="AE307" s="166"/>
      <c r="AF307" s="166"/>
      <c r="AG307" s="166"/>
      <c r="AH307" s="166"/>
      <c r="AI307" s="166"/>
      <c r="AJ307" s="166"/>
      <c r="AK307" s="166"/>
      <c r="AL307" s="166"/>
      <c r="AM307" s="166"/>
      <c r="AN307" s="166"/>
      <c r="AO307" s="166"/>
      <c r="AP307" s="166"/>
      <c r="AQ307" s="166"/>
      <c r="AR307" s="166"/>
      <c r="AS307" s="166"/>
      <c r="AT307" s="166"/>
      <c r="AU307" s="166"/>
      <c r="AV307" s="166"/>
      <c r="AW307" s="166"/>
      <c r="AX307" s="166"/>
      <c r="AY307" s="166"/>
      <c r="AZ307" s="166"/>
      <c r="BA307" s="166"/>
      <c r="BB307" s="166"/>
      <c r="BC307" s="166"/>
      <c r="BD307" s="166"/>
      <c r="BE307" s="166"/>
      <c r="BF307" s="166"/>
      <c r="BG307" s="166"/>
      <c r="BH307" s="166"/>
      <c r="BI307" s="166"/>
      <c r="BJ307" s="166"/>
      <c r="BK307" s="166"/>
      <c r="BL307" s="166"/>
      <c r="BM307" s="166"/>
      <c r="BN307" s="166"/>
      <c r="BO307" s="166"/>
      <c r="BP307" s="166"/>
      <c r="BQ307" s="166"/>
      <c r="BR307" s="166"/>
      <c r="BS307" s="166"/>
      <c r="BT307" s="166"/>
      <c r="BU307" s="166"/>
      <c r="BV307" s="166"/>
      <c r="BW307" s="166"/>
      <c r="BX307" s="166"/>
    </row>
    <row r="308" spans="1:76" ht="12.75" customHeight="1">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c r="AA308" s="166"/>
      <c r="AB308" s="166"/>
      <c r="AC308" s="166"/>
      <c r="AD308" s="166"/>
      <c r="AE308" s="166"/>
      <c r="AF308" s="166"/>
      <c r="AG308" s="166"/>
      <c r="AH308" s="166"/>
      <c r="AI308" s="166"/>
      <c r="AJ308" s="166"/>
      <c r="AK308" s="166"/>
      <c r="AL308" s="166"/>
      <c r="AM308" s="166"/>
      <c r="AN308" s="166"/>
      <c r="AO308" s="166"/>
      <c r="AP308" s="166"/>
      <c r="AQ308" s="166"/>
      <c r="AR308" s="166"/>
      <c r="AS308" s="166"/>
      <c r="AT308" s="166"/>
      <c r="AU308" s="166"/>
      <c r="AV308" s="166"/>
      <c r="AW308" s="166"/>
      <c r="AX308" s="166"/>
      <c r="AY308" s="166"/>
      <c r="AZ308" s="166"/>
      <c r="BA308" s="166"/>
      <c r="BB308" s="166"/>
      <c r="BC308" s="166"/>
      <c r="BD308" s="166"/>
      <c r="BE308" s="166"/>
      <c r="BF308" s="166"/>
      <c r="BG308" s="166"/>
      <c r="BH308" s="166"/>
      <c r="BI308" s="166"/>
      <c r="BJ308" s="166"/>
      <c r="BK308" s="166"/>
      <c r="BL308" s="166"/>
      <c r="BM308" s="166"/>
      <c r="BN308" s="166"/>
      <c r="BO308" s="166"/>
      <c r="BP308" s="166"/>
      <c r="BQ308" s="166"/>
      <c r="BR308" s="166"/>
      <c r="BS308" s="166"/>
      <c r="BT308" s="166"/>
      <c r="BU308" s="166"/>
      <c r="BV308" s="166"/>
      <c r="BW308" s="166"/>
      <c r="BX308" s="166"/>
    </row>
    <row r="309" spans="1:76" ht="12.75" customHeight="1">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c r="AA309" s="166"/>
      <c r="AB309" s="166"/>
      <c r="AC309" s="166"/>
      <c r="AD309" s="166"/>
      <c r="AE309" s="166"/>
      <c r="AF309" s="166"/>
      <c r="AG309" s="166"/>
      <c r="AH309" s="166"/>
      <c r="AI309" s="166"/>
      <c r="AJ309" s="166"/>
      <c r="AK309" s="166"/>
      <c r="AL309" s="166"/>
      <c r="AM309" s="166"/>
      <c r="AN309" s="166"/>
      <c r="AO309" s="166"/>
      <c r="AP309" s="166"/>
      <c r="AQ309" s="166"/>
      <c r="AR309" s="166"/>
      <c r="AS309" s="166"/>
      <c r="AT309" s="166"/>
      <c r="AU309" s="166"/>
      <c r="AV309" s="166"/>
      <c r="AW309" s="166"/>
      <c r="AX309" s="166"/>
      <c r="AY309" s="166"/>
      <c r="AZ309" s="166"/>
      <c r="BA309" s="166"/>
      <c r="BB309" s="166"/>
      <c r="BC309" s="166"/>
      <c r="BD309" s="166"/>
      <c r="BE309" s="166"/>
      <c r="BF309" s="166"/>
      <c r="BG309" s="166"/>
      <c r="BH309" s="166"/>
      <c r="BI309" s="166"/>
      <c r="BJ309" s="166"/>
      <c r="BK309" s="166"/>
      <c r="BL309" s="166"/>
      <c r="BM309" s="166"/>
      <c r="BN309" s="166"/>
      <c r="BO309" s="166"/>
      <c r="BP309" s="166"/>
      <c r="BQ309" s="166"/>
      <c r="BR309" s="166"/>
      <c r="BS309" s="166"/>
      <c r="BT309" s="166"/>
      <c r="BU309" s="166"/>
      <c r="BV309" s="166"/>
      <c r="BW309" s="166"/>
      <c r="BX309" s="166"/>
    </row>
    <row r="310" spans="1:76" ht="12.75" customHeight="1">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c r="AA310" s="166"/>
      <c r="AB310" s="166"/>
      <c r="AC310" s="166"/>
      <c r="AD310" s="166"/>
      <c r="AE310" s="166"/>
      <c r="AF310" s="166"/>
      <c r="AG310" s="166"/>
      <c r="AH310" s="166"/>
      <c r="AI310" s="166"/>
      <c r="AJ310" s="166"/>
      <c r="AK310" s="166"/>
      <c r="AL310" s="166"/>
      <c r="AM310" s="166"/>
      <c r="AN310" s="166"/>
      <c r="AO310" s="166"/>
      <c r="AP310" s="166"/>
      <c r="AQ310" s="166"/>
      <c r="AR310" s="166"/>
      <c r="AS310" s="166"/>
      <c r="AT310" s="166"/>
      <c r="AU310" s="166"/>
      <c r="AV310" s="166"/>
      <c r="AW310" s="166"/>
      <c r="AX310" s="166"/>
      <c r="AY310" s="166"/>
      <c r="AZ310" s="166"/>
      <c r="BA310" s="166"/>
      <c r="BB310" s="166"/>
      <c r="BC310" s="166"/>
      <c r="BD310" s="166"/>
      <c r="BE310" s="166"/>
      <c r="BF310" s="166"/>
      <c r="BG310" s="166"/>
      <c r="BH310" s="166"/>
      <c r="BI310" s="166"/>
      <c r="BJ310" s="166"/>
      <c r="BK310" s="166"/>
      <c r="BL310" s="166"/>
      <c r="BM310" s="166"/>
      <c r="BN310" s="166"/>
      <c r="BO310" s="166"/>
      <c r="BP310" s="166"/>
      <c r="BQ310" s="166"/>
      <c r="BR310" s="166"/>
      <c r="BS310" s="166"/>
      <c r="BT310" s="166"/>
      <c r="BU310" s="166"/>
      <c r="BV310" s="166"/>
      <c r="BW310" s="166"/>
      <c r="BX310" s="166"/>
    </row>
    <row r="311" spans="1:76" ht="12.75" customHeight="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c r="AG311" s="166"/>
      <c r="AH311" s="166"/>
      <c r="AI311" s="166"/>
      <c r="AJ311" s="166"/>
      <c r="AK311" s="166"/>
      <c r="AL311" s="166"/>
      <c r="AM311" s="166"/>
      <c r="AN311" s="166"/>
      <c r="AO311" s="166"/>
      <c r="AP311" s="166"/>
      <c r="AQ311" s="166"/>
      <c r="AR311" s="166"/>
      <c r="AS311" s="166"/>
      <c r="AT311" s="166"/>
      <c r="AU311" s="166"/>
      <c r="AV311" s="166"/>
      <c r="AW311" s="166"/>
      <c r="AX311" s="166"/>
      <c r="AY311" s="166"/>
      <c r="AZ311" s="166"/>
      <c r="BA311" s="166"/>
      <c r="BB311" s="166"/>
      <c r="BC311" s="166"/>
      <c r="BD311" s="166"/>
      <c r="BE311" s="166"/>
      <c r="BF311" s="166"/>
      <c r="BG311" s="166"/>
      <c r="BH311" s="166"/>
      <c r="BI311" s="166"/>
      <c r="BJ311" s="166"/>
      <c r="BK311" s="166"/>
      <c r="BL311" s="166"/>
      <c r="BM311" s="166"/>
      <c r="BN311" s="166"/>
      <c r="BO311" s="166"/>
      <c r="BP311" s="166"/>
      <c r="BQ311" s="166"/>
      <c r="BR311" s="166"/>
      <c r="BS311" s="166"/>
      <c r="BT311" s="166"/>
      <c r="BU311" s="166"/>
      <c r="BV311" s="166"/>
      <c r="BW311" s="166"/>
      <c r="BX311" s="166"/>
    </row>
    <row r="312" spans="1:76" ht="12.75" customHeight="1">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c r="AC312" s="166"/>
      <c r="AD312" s="166"/>
      <c r="AE312" s="166"/>
      <c r="AF312" s="166"/>
      <c r="AG312" s="166"/>
      <c r="AH312" s="166"/>
      <c r="AI312" s="166"/>
      <c r="AJ312" s="166"/>
      <c r="AK312" s="166"/>
      <c r="AL312" s="166"/>
      <c r="AM312" s="166"/>
      <c r="AN312" s="166"/>
      <c r="AO312" s="166"/>
      <c r="AP312" s="166"/>
      <c r="AQ312" s="166"/>
      <c r="AR312" s="166"/>
      <c r="AS312" s="166"/>
      <c r="AT312" s="166"/>
      <c r="AU312" s="166"/>
      <c r="AV312" s="166"/>
      <c r="AW312" s="166"/>
      <c r="AX312" s="166"/>
      <c r="AY312" s="166"/>
      <c r="AZ312" s="166"/>
      <c r="BA312" s="166"/>
      <c r="BB312" s="166"/>
      <c r="BC312" s="166"/>
      <c r="BD312" s="166"/>
      <c r="BE312" s="166"/>
      <c r="BF312" s="166"/>
      <c r="BG312" s="166"/>
      <c r="BH312" s="166"/>
      <c r="BI312" s="166"/>
      <c r="BJ312" s="166"/>
      <c r="BK312" s="166"/>
      <c r="BL312" s="166"/>
      <c r="BM312" s="166"/>
      <c r="BN312" s="166"/>
      <c r="BO312" s="166"/>
      <c r="BP312" s="166"/>
      <c r="BQ312" s="166"/>
      <c r="BR312" s="166"/>
      <c r="BS312" s="166"/>
      <c r="BT312" s="166"/>
      <c r="BU312" s="166"/>
      <c r="BV312" s="166"/>
      <c r="BW312" s="166"/>
      <c r="BX312" s="166"/>
    </row>
    <row r="313" spans="1:76" ht="12.7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c r="AA313" s="166"/>
      <c r="AB313" s="166"/>
      <c r="AC313" s="166"/>
      <c r="AD313" s="166"/>
      <c r="AE313" s="166"/>
      <c r="AF313" s="166"/>
      <c r="AG313" s="166"/>
      <c r="AH313" s="166"/>
      <c r="AI313" s="166"/>
      <c r="AJ313" s="166"/>
      <c r="AK313" s="166"/>
      <c r="AL313" s="166"/>
      <c r="AM313" s="166"/>
      <c r="AN313" s="166"/>
      <c r="AO313" s="166"/>
      <c r="AP313" s="166"/>
      <c r="AQ313" s="166"/>
      <c r="AR313" s="166"/>
      <c r="AS313" s="166"/>
      <c r="AT313" s="166"/>
      <c r="AU313" s="166"/>
      <c r="AV313" s="166"/>
      <c r="AW313" s="166"/>
      <c r="AX313" s="166"/>
      <c r="AY313" s="166"/>
      <c r="AZ313" s="166"/>
      <c r="BA313" s="166"/>
      <c r="BB313" s="166"/>
      <c r="BC313" s="166"/>
      <c r="BD313" s="166"/>
      <c r="BE313" s="166"/>
      <c r="BF313" s="166"/>
      <c r="BG313" s="166"/>
      <c r="BH313" s="166"/>
      <c r="BI313" s="166"/>
      <c r="BJ313" s="166"/>
      <c r="BK313" s="166"/>
      <c r="BL313" s="166"/>
      <c r="BM313" s="166"/>
      <c r="BN313" s="166"/>
      <c r="BO313" s="166"/>
      <c r="BP313" s="166"/>
      <c r="BQ313" s="166"/>
      <c r="BR313" s="166"/>
      <c r="BS313" s="166"/>
      <c r="BT313" s="166"/>
      <c r="BU313" s="166"/>
      <c r="BV313" s="166"/>
      <c r="BW313" s="166"/>
      <c r="BX313" s="166"/>
    </row>
    <row r="314" spans="1:76" ht="12.7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c r="AA314" s="166"/>
      <c r="AB314" s="166"/>
      <c r="AC314" s="166"/>
      <c r="AD314" s="166"/>
      <c r="AE314" s="166"/>
      <c r="AF314" s="166"/>
      <c r="AG314" s="166"/>
      <c r="AH314" s="166"/>
      <c r="AI314" s="166"/>
      <c r="AJ314" s="166"/>
      <c r="AK314" s="166"/>
      <c r="AL314" s="166"/>
      <c r="AM314" s="166"/>
      <c r="AN314" s="166"/>
      <c r="AO314" s="166"/>
      <c r="AP314" s="166"/>
      <c r="AQ314" s="166"/>
      <c r="AR314" s="166"/>
      <c r="AS314" s="166"/>
      <c r="AT314" s="166"/>
      <c r="AU314" s="166"/>
      <c r="AV314" s="166"/>
      <c r="AW314" s="166"/>
      <c r="AX314" s="166"/>
      <c r="AY314" s="166"/>
      <c r="AZ314" s="166"/>
      <c r="BA314" s="166"/>
      <c r="BB314" s="166"/>
      <c r="BC314" s="166"/>
      <c r="BD314" s="166"/>
      <c r="BE314" s="166"/>
      <c r="BF314" s="166"/>
      <c r="BG314" s="166"/>
      <c r="BH314" s="166"/>
      <c r="BI314" s="166"/>
      <c r="BJ314" s="166"/>
      <c r="BK314" s="166"/>
      <c r="BL314" s="166"/>
      <c r="BM314" s="166"/>
      <c r="BN314" s="166"/>
      <c r="BO314" s="166"/>
      <c r="BP314" s="166"/>
      <c r="BQ314" s="166"/>
      <c r="BR314" s="166"/>
      <c r="BS314" s="166"/>
      <c r="BT314" s="166"/>
      <c r="BU314" s="166"/>
      <c r="BV314" s="166"/>
      <c r="BW314" s="166"/>
      <c r="BX314" s="166"/>
    </row>
    <row r="315" spans="1:76" ht="12.75" customHeight="1">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c r="AA315" s="166"/>
      <c r="AB315" s="166"/>
      <c r="AC315" s="166"/>
      <c r="AD315" s="166"/>
      <c r="AE315" s="166"/>
      <c r="AF315" s="166"/>
      <c r="AG315" s="166"/>
      <c r="AH315" s="166"/>
      <c r="AI315" s="166"/>
      <c r="AJ315" s="166"/>
      <c r="AK315" s="166"/>
      <c r="AL315" s="166"/>
      <c r="AM315" s="166"/>
      <c r="AN315" s="166"/>
      <c r="AO315" s="166"/>
      <c r="AP315" s="166"/>
      <c r="AQ315" s="166"/>
      <c r="AR315" s="166"/>
      <c r="AS315" s="166"/>
      <c r="AT315" s="166"/>
      <c r="AU315" s="166"/>
      <c r="AV315" s="166"/>
      <c r="AW315" s="166"/>
      <c r="AX315" s="166"/>
      <c r="AY315" s="166"/>
      <c r="AZ315" s="166"/>
      <c r="BA315" s="166"/>
      <c r="BB315" s="166"/>
      <c r="BC315" s="166"/>
      <c r="BD315" s="166"/>
      <c r="BE315" s="166"/>
      <c r="BF315" s="166"/>
      <c r="BG315" s="166"/>
      <c r="BH315" s="166"/>
      <c r="BI315" s="166"/>
      <c r="BJ315" s="166"/>
      <c r="BK315" s="166"/>
      <c r="BL315" s="166"/>
      <c r="BM315" s="166"/>
      <c r="BN315" s="166"/>
      <c r="BO315" s="166"/>
      <c r="BP315" s="166"/>
      <c r="BQ315" s="166"/>
      <c r="BR315" s="166"/>
      <c r="BS315" s="166"/>
      <c r="BT315" s="166"/>
      <c r="BU315" s="166"/>
      <c r="BV315" s="166"/>
      <c r="BW315" s="166"/>
      <c r="BX315" s="166"/>
    </row>
    <row r="316" spans="1:76" ht="12.7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c r="AA316" s="166"/>
      <c r="AB316" s="166"/>
      <c r="AC316" s="166"/>
      <c r="AD316" s="166"/>
      <c r="AE316" s="166"/>
      <c r="AF316" s="166"/>
      <c r="AG316" s="166"/>
      <c r="AH316" s="166"/>
      <c r="AI316" s="166"/>
      <c r="AJ316" s="166"/>
      <c r="AK316" s="166"/>
      <c r="AL316" s="166"/>
      <c r="AM316" s="166"/>
      <c r="AN316" s="166"/>
      <c r="AO316" s="166"/>
      <c r="AP316" s="166"/>
      <c r="AQ316" s="166"/>
      <c r="AR316" s="166"/>
      <c r="AS316" s="166"/>
      <c r="AT316" s="166"/>
      <c r="AU316" s="166"/>
      <c r="AV316" s="166"/>
      <c r="AW316" s="166"/>
      <c r="AX316" s="166"/>
      <c r="AY316" s="166"/>
      <c r="AZ316" s="166"/>
      <c r="BA316" s="166"/>
      <c r="BB316" s="166"/>
      <c r="BC316" s="166"/>
      <c r="BD316" s="166"/>
      <c r="BE316" s="166"/>
      <c r="BF316" s="166"/>
      <c r="BG316" s="166"/>
      <c r="BH316" s="166"/>
      <c r="BI316" s="166"/>
      <c r="BJ316" s="166"/>
      <c r="BK316" s="166"/>
      <c r="BL316" s="166"/>
      <c r="BM316" s="166"/>
      <c r="BN316" s="166"/>
      <c r="BO316" s="166"/>
      <c r="BP316" s="166"/>
      <c r="BQ316" s="166"/>
      <c r="BR316" s="166"/>
      <c r="BS316" s="166"/>
      <c r="BT316" s="166"/>
      <c r="BU316" s="166"/>
      <c r="BV316" s="166"/>
      <c r="BW316" s="166"/>
      <c r="BX316" s="166"/>
    </row>
    <row r="317" spans="1:76" ht="12.75" customHeight="1">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c r="AA317" s="166"/>
      <c r="AB317" s="166"/>
      <c r="AC317" s="166"/>
      <c r="AD317" s="166"/>
      <c r="AE317" s="166"/>
      <c r="AF317" s="166"/>
      <c r="AG317" s="166"/>
      <c r="AH317" s="166"/>
      <c r="AI317" s="166"/>
      <c r="AJ317" s="166"/>
      <c r="AK317" s="166"/>
      <c r="AL317" s="166"/>
      <c r="AM317" s="166"/>
      <c r="AN317" s="166"/>
      <c r="AO317" s="166"/>
      <c r="AP317" s="166"/>
      <c r="AQ317" s="166"/>
      <c r="AR317" s="166"/>
      <c r="AS317" s="166"/>
      <c r="AT317" s="166"/>
      <c r="AU317" s="166"/>
      <c r="AV317" s="166"/>
      <c r="AW317" s="166"/>
      <c r="AX317" s="166"/>
      <c r="AY317" s="166"/>
      <c r="AZ317" s="166"/>
      <c r="BA317" s="166"/>
      <c r="BB317" s="166"/>
      <c r="BC317" s="166"/>
      <c r="BD317" s="166"/>
      <c r="BE317" s="166"/>
      <c r="BF317" s="166"/>
      <c r="BG317" s="166"/>
      <c r="BH317" s="166"/>
      <c r="BI317" s="166"/>
      <c r="BJ317" s="166"/>
      <c r="BK317" s="166"/>
      <c r="BL317" s="166"/>
      <c r="BM317" s="166"/>
      <c r="BN317" s="166"/>
      <c r="BO317" s="166"/>
      <c r="BP317" s="166"/>
      <c r="BQ317" s="166"/>
      <c r="BR317" s="166"/>
      <c r="BS317" s="166"/>
      <c r="BT317" s="166"/>
      <c r="BU317" s="166"/>
      <c r="BV317" s="166"/>
      <c r="BW317" s="166"/>
      <c r="BX317" s="166"/>
    </row>
    <row r="318" spans="1:76" ht="12.75" customHeight="1">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c r="AA318" s="166"/>
      <c r="AB318" s="166"/>
      <c r="AC318" s="166"/>
      <c r="AD318" s="166"/>
      <c r="AE318" s="166"/>
      <c r="AF318" s="166"/>
      <c r="AG318" s="166"/>
      <c r="AH318" s="166"/>
      <c r="AI318" s="166"/>
      <c r="AJ318" s="166"/>
      <c r="AK318" s="166"/>
      <c r="AL318" s="166"/>
      <c r="AM318" s="166"/>
      <c r="AN318" s="166"/>
      <c r="AO318" s="166"/>
      <c r="AP318" s="166"/>
      <c r="AQ318" s="166"/>
      <c r="AR318" s="166"/>
      <c r="AS318" s="166"/>
      <c r="AT318" s="166"/>
      <c r="AU318" s="166"/>
      <c r="AV318" s="166"/>
      <c r="AW318" s="166"/>
      <c r="AX318" s="166"/>
      <c r="AY318" s="166"/>
      <c r="AZ318" s="166"/>
      <c r="BA318" s="166"/>
      <c r="BB318" s="166"/>
      <c r="BC318" s="166"/>
      <c r="BD318" s="166"/>
      <c r="BE318" s="166"/>
      <c r="BF318" s="166"/>
      <c r="BG318" s="166"/>
      <c r="BH318" s="166"/>
      <c r="BI318" s="166"/>
      <c r="BJ318" s="166"/>
      <c r="BK318" s="166"/>
      <c r="BL318" s="166"/>
      <c r="BM318" s="166"/>
      <c r="BN318" s="166"/>
      <c r="BO318" s="166"/>
      <c r="BP318" s="166"/>
      <c r="BQ318" s="166"/>
      <c r="BR318" s="166"/>
      <c r="BS318" s="166"/>
      <c r="BT318" s="166"/>
      <c r="BU318" s="166"/>
      <c r="BV318" s="166"/>
      <c r="BW318" s="166"/>
      <c r="BX318" s="166"/>
    </row>
    <row r="319" spans="1:76" ht="12.75" customHeight="1">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c r="AA319" s="166"/>
      <c r="AB319" s="166"/>
      <c r="AC319" s="166"/>
      <c r="AD319" s="166"/>
      <c r="AE319" s="166"/>
      <c r="AF319" s="166"/>
      <c r="AG319" s="166"/>
      <c r="AH319" s="166"/>
      <c r="AI319" s="166"/>
      <c r="AJ319" s="166"/>
      <c r="AK319" s="166"/>
      <c r="AL319" s="166"/>
      <c r="AM319" s="166"/>
      <c r="AN319" s="166"/>
      <c r="AO319" s="166"/>
      <c r="AP319" s="166"/>
      <c r="AQ319" s="166"/>
      <c r="AR319" s="166"/>
      <c r="AS319" s="166"/>
      <c r="AT319" s="166"/>
      <c r="AU319" s="166"/>
      <c r="AV319" s="166"/>
      <c r="AW319" s="166"/>
      <c r="AX319" s="166"/>
      <c r="AY319" s="166"/>
      <c r="AZ319" s="166"/>
      <c r="BA319" s="166"/>
      <c r="BB319" s="166"/>
      <c r="BC319" s="166"/>
      <c r="BD319" s="166"/>
      <c r="BE319" s="166"/>
      <c r="BF319" s="166"/>
      <c r="BG319" s="166"/>
      <c r="BH319" s="166"/>
      <c r="BI319" s="166"/>
      <c r="BJ319" s="166"/>
      <c r="BK319" s="166"/>
      <c r="BL319" s="166"/>
      <c r="BM319" s="166"/>
      <c r="BN319" s="166"/>
      <c r="BO319" s="166"/>
      <c r="BP319" s="166"/>
      <c r="BQ319" s="166"/>
      <c r="BR319" s="166"/>
      <c r="BS319" s="166"/>
      <c r="BT319" s="166"/>
      <c r="BU319" s="166"/>
      <c r="BV319" s="166"/>
      <c r="BW319" s="166"/>
      <c r="BX319" s="166"/>
    </row>
    <row r="320" spans="1:76" ht="12.75" customHeight="1">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c r="AA320" s="166"/>
      <c r="AB320" s="166"/>
      <c r="AC320" s="166"/>
      <c r="AD320" s="166"/>
      <c r="AE320" s="166"/>
      <c r="AF320" s="166"/>
      <c r="AG320" s="166"/>
      <c r="AH320" s="166"/>
      <c r="AI320" s="166"/>
      <c r="AJ320" s="166"/>
      <c r="AK320" s="166"/>
      <c r="AL320" s="166"/>
      <c r="AM320" s="166"/>
      <c r="AN320" s="166"/>
      <c r="AO320" s="166"/>
      <c r="AP320" s="166"/>
      <c r="AQ320" s="166"/>
      <c r="AR320" s="166"/>
      <c r="AS320" s="166"/>
      <c r="AT320" s="166"/>
      <c r="AU320" s="166"/>
      <c r="AV320" s="166"/>
      <c r="AW320" s="166"/>
      <c r="AX320" s="166"/>
      <c r="AY320" s="166"/>
      <c r="AZ320" s="166"/>
      <c r="BA320" s="166"/>
      <c r="BB320" s="166"/>
      <c r="BC320" s="166"/>
      <c r="BD320" s="166"/>
      <c r="BE320" s="166"/>
      <c r="BF320" s="166"/>
      <c r="BG320" s="166"/>
      <c r="BH320" s="166"/>
      <c r="BI320" s="166"/>
      <c r="BJ320" s="166"/>
      <c r="BK320" s="166"/>
      <c r="BL320" s="166"/>
      <c r="BM320" s="166"/>
      <c r="BN320" s="166"/>
      <c r="BO320" s="166"/>
      <c r="BP320" s="166"/>
      <c r="BQ320" s="166"/>
      <c r="BR320" s="166"/>
      <c r="BS320" s="166"/>
      <c r="BT320" s="166"/>
      <c r="BU320" s="166"/>
      <c r="BV320" s="166"/>
      <c r="BW320" s="166"/>
      <c r="BX320" s="166"/>
    </row>
    <row r="321" spans="1:76" ht="12.75" customHeight="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c r="AA321" s="166"/>
      <c r="AB321" s="166"/>
      <c r="AC321" s="166"/>
      <c r="AD321" s="166"/>
      <c r="AE321" s="166"/>
      <c r="AF321" s="166"/>
      <c r="AG321" s="166"/>
      <c r="AH321" s="166"/>
      <c r="AI321" s="166"/>
      <c r="AJ321" s="166"/>
      <c r="AK321" s="166"/>
      <c r="AL321" s="166"/>
      <c r="AM321" s="166"/>
      <c r="AN321" s="166"/>
      <c r="AO321" s="166"/>
      <c r="AP321" s="166"/>
      <c r="AQ321" s="166"/>
      <c r="AR321" s="166"/>
      <c r="AS321" s="166"/>
      <c r="AT321" s="166"/>
      <c r="AU321" s="166"/>
      <c r="AV321" s="166"/>
      <c r="AW321" s="166"/>
      <c r="AX321" s="166"/>
      <c r="AY321" s="166"/>
      <c r="AZ321" s="166"/>
      <c r="BA321" s="166"/>
      <c r="BB321" s="166"/>
      <c r="BC321" s="166"/>
      <c r="BD321" s="166"/>
      <c r="BE321" s="166"/>
      <c r="BF321" s="166"/>
      <c r="BG321" s="166"/>
      <c r="BH321" s="166"/>
      <c r="BI321" s="166"/>
      <c r="BJ321" s="166"/>
      <c r="BK321" s="166"/>
      <c r="BL321" s="166"/>
      <c r="BM321" s="166"/>
      <c r="BN321" s="166"/>
      <c r="BO321" s="166"/>
      <c r="BP321" s="166"/>
      <c r="BQ321" s="166"/>
      <c r="BR321" s="166"/>
      <c r="BS321" s="166"/>
      <c r="BT321" s="166"/>
      <c r="BU321" s="166"/>
      <c r="BV321" s="166"/>
      <c r="BW321" s="166"/>
      <c r="BX321" s="166"/>
    </row>
    <row r="322" spans="1:76" ht="12.75" customHeight="1">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c r="AA322" s="166"/>
      <c r="AB322" s="166"/>
      <c r="AC322" s="166"/>
      <c r="AD322" s="166"/>
      <c r="AE322" s="166"/>
      <c r="AF322" s="166"/>
      <c r="AG322" s="166"/>
      <c r="AH322" s="166"/>
      <c r="AI322" s="166"/>
      <c r="AJ322" s="166"/>
      <c r="AK322" s="166"/>
      <c r="AL322" s="166"/>
      <c r="AM322" s="166"/>
      <c r="AN322" s="166"/>
      <c r="AO322" s="166"/>
      <c r="AP322" s="166"/>
      <c r="AQ322" s="166"/>
      <c r="AR322" s="166"/>
      <c r="AS322" s="166"/>
      <c r="AT322" s="166"/>
      <c r="AU322" s="166"/>
      <c r="AV322" s="166"/>
      <c r="AW322" s="166"/>
      <c r="AX322" s="166"/>
      <c r="AY322" s="166"/>
      <c r="AZ322" s="166"/>
      <c r="BA322" s="166"/>
      <c r="BB322" s="166"/>
      <c r="BC322" s="166"/>
      <c r="BD322" s="166"/>
      <c r="BE322" s="166"/>
      <c r="BF322" s="166"/>
      <c r="BG322" s="166"/>
      <c r="BH322" s="166"/>
      <c r="BI322" s="166"/>
      <c r="BJ322" s="166"/>
      <c r="BK322" s="166"/>
      <c r="BL322" s="166"/>
      <c r="BM322" s="166"/>
      <c r="BN322" s="166"/>
      <c r="BO322" s="166"/>
      <c r="BP322" s="166"/>
      <c r="BQ322" s="166"/>
      <c r="BR322" s="166"/>
      <c r="BS322" s="166"/>
      <c r="BT322" s="166"/>
      <c r="BU322" s="166"/>
      <c r="BV322" s="166"/>
      <c r="BW322" s="166"/>
      <c r="BX322" s="166"/>
    </row>
    <row r="323" spans="1:76" ht="12.75" customHeight="1">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c r="AA323" s="166"/>
      <c r="AB323" s="166"/>
      <c r="AC323" s="166"/>
      <c r="AD323" s="166"/>
      <c r="AE323" s="166"/>
      <c r="AF323" s="166"/>
      <c r="AG323" s="166"/>
      <c r="AH323" s="166"/>
      <c r="AI323" s="166"/>
      <c r="AJ323" s="166"/>
      <c r="AK323" s="166"/>
      <c r="AL323" s="166"/>
      <c r="AM323" s="166"/>
      <c r="AN323" s="166"/>
      <c r="AO323" s="166"/>
      <c r="AP323" s="166"/>
      <c r="AQ323" s="166"/>
      <c r="AR323" s="166"/>
      <c r="AS323" s="166"/>
      <c r="AT323" s="166"/>
      <c r="AU323" s="166"/>
      <c r="AV323" s="166"/>
      <c r="AW323" s="166"/>
      <c r="AX323" s="166"/>
      <c r="AY323" s="166"/>
      <c r="AZ323" s="166"/>
      <c r="BA323" s="166"/>
      <c r="BB323" s="166"/>
      <c r="BC323" s="166"/>
      <c r="BD323" s="166"/>
      <c r="BE323" s="166"/>
      <c r="BF323" s="166"/>
      <c r="BG323" s="166"/>
      <c r="BH323" s="166"/>
      <c r="BI323" s="166"/>
      <c r="BJ323" s="166"/>
      <c r="BK323" s="166"/>
      <c r="BL323" s="166"/>
      <c r="BM323" s="166"/>
      <c r="BN323" s="166"/>
      <c r="BO323" s="166"/>
      <c r="BP323" s="166"/>
      <c r="BQ323" s="166"/>
      <c r="BR323" s="166"/>
      <c r="BS323" s="166"/>
      <c r="BT323" s="166"/>
      <c r="BU323" s="166"/>
      <c r="BV323" s="166"/>
      <c r="BW323" s="166"/>
      <c r="BX323" s="166"/>
    </row>
    <row r="324" spans="1:76" ht="12.75" customHeight="1">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c r="AA324" s="166"/>
      <c r="AB324" s="166"/>
      <c r="AC324" s="166"/>
      <c r="AD324" s="166"/>
      <c r="AE324" s="166"/>
      <c r="AF324" s="166"/>
      <c r="AG324" s="166"/>
      <c r="AH324" s="166"/>
      <c r="AI324" s="166"/>
      <c r="AJ324" s="166"/>
      <c r="AK324" s="166"/>
      <c r="AL324" s="166"/>
      <c r="AM324" s="166"/>
      <c r="AN324" s="166"/>
      <c r="AO324" s="166"/>
      <c r="AP324" s="166"/>
      <c r="AQ324" s="166"/>
      <c r="AR324" s="166"/>
      <c r="AS324" s="166"/>
      <c r="AT324" s="166"/>
      <c r="AU324" s="166"/>
      <c r="AV324" s="166"/>
      <c r="AW324" s="166"/>
      <c r="AX324" s="166"/>
      <c r="AY324" s="166"/>
      <c r="AZ324" s="166"/>
      <c r="BA324" s="166"/>
      <c r="BB324" s="166"/>
      <c r="BC324" s="166"/>
      <c r="BD324" s="166"/>
      <c r="BE324" s="166"/>
      <c r="BF324" s="166"/>
      <c r="BG324" s="166"/>
      <c r="BH324" s="166"/>
      <c r="BI324" s="166"/>
      <c r="BJ324" s="166"/>
      <c r="BK324" s="166"/>
      <c r="BL324" s="166"/>
      <c r="BM324" s="166"/>
      <c r="BN324" s="166"/>
      <c r="BO324" s="166"/>
      <c r="BP324" s="166"/>
      <c r="BQ324" s="166"/>
      <c r="BR324" s="166"/>
      <c r="BS324" s="166"/>
      <c r="BT324" s="166"/>
      <c r="BU324" s="166"/>
      <c r="BV324" s="166"/>
      <c r="BW324" s="166"/>
      <c r="BX324" s="166"/>
    </row>
    <row r="325" spans="1:76" ht="12.75" customHeight="1">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c r="AG325" s="166"/>
      <c r="AH325" s="166"/>
      <c r="AI325" s="166"/>
      <c r="AJ325" s="166"/>
      <c r="AK325" s="166"/>
      <c r="AL325" s="166"/>
      <c r="AM325" s="166"/>
      <c r="AN325" s="166"/>
      <c r="AO325" s="166"/>
      <c r="AP325" s="166"/>
      <c r="AQ325" s="166"/>
      <c r="AR325" s="166"/>
      <c r="AS325" s="166"/>
      <c r="AT325" s="166"/>
      <c r="AU325" s="166"/>
      <c r="AV325" s="166"/>
      <c r="AW325" s="166"/>
      <c r="AX325" s="166"/>
      <c r="AY325" s="166"/>
      <c r="AZ325" s="166"/>
      <c r="BA325" s="166"/>
      <c r="BB325" s="166"/>
      <c r="BC325" s="166"/>
      <c r="BD325" s="166"/>
      <c r="BE325" s="166"/>
      <c r="BF325" s="166"/>
      <c r="BG325" s="166"/>
      <c r="BH325" s="166"/>
      <c r="BI325" s="166"/>
      <c r="BJ325" s="166"/>
      <c r="BK325" s="166"/>
      <c r="BL325" s="166"/>
      <c r="BM325" s="166"/>
      <c r="BN325" s="166"/>
      <c r="BO325" s="166"/>
      <c r="BP325" s="166"/>
      <c r="BQ325" s="166"/>
      <c r="BR325" s="166"/>
      <c r="BS325" s="166"/>
      <c r="BT325" s="166"/>
      <c r="BU325" s="166"/>
      <c r="BV325" s="166"/>
      <c r="BW325" s="166"/>
      <c r="BX325" s="166"/>
    </row>
    <row r="326" spans="1:76" ht="12.75" customHeight="1">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c r="AA326" s="166"/>
      <c r="AB326" s="166"/>
      <c r="AC326" s="166"/>
      <c r="AD326" s="166"/>
      <c r="AE326" s="166"/>
      <c r="AF326" s="166"/>
      <c r="AG326" s="166"/>
      <c r="AH326" s="166"/>
      <c r="AI326" s="166"/>
      <c r="AJ326" s="166"/>
      <c r="AK326" s="166"/>
      <c r="AL326" s="166"/>
      <c r="AM326" s="166"/>
      <c r="AN326" s="166"/>
      <c r="AO326" s="166"/>
      <c r="AP326" s="166"/>
      <c r="AQ326" s="166"/>
      <c r="AR326" s="166"/>
      <c r="AS326" s="166"/>
      <c r="AT326" s="166"/>
      <c r="AU326" s="166"/>
      <c r="AV326" s="166"/>
      <c r="AW326" s="166"/>
      <c r="AX326" s="166"/>
      <c r="AY326" s="166"/>
      <c r="AZ326" s="166"/>
      <c r="BA326" s="166"/>
      <c r="BB326" s="166"/>
      <c r="BC326" s="166"/>
      <c r="BD326" s="166"/>
      <c r="BE326" s="166"/>
      <c r="BF326" s="166"/>
      <c r="BG326" s="166"/>
      <c r="BH326" s="166"/>
      <c r="BI326" s="166"/>
      <c r="BJ326" s="166"/>
      <c r="BK326" s="166"/>
      <c r="BL326" s="166"/>
      <c r="BM326" s="166"/>
      <c r="BN326" s="166"/>
      <c r="BO326" s="166"/>
      <c r="BP326" s="166"/>
      <c r="BQ326" s="166"/>
      <c r="BR326" s="166"/>
      <c r="BS326" s="166"/>
      <c r="BT326" s="166"/>
      <c r="BU326" s="166"/>
      <c r="BV326" s="166"/>
      <c r="BW326" s="166"/>
      <c r="BX326" s="166"/>
    </row>
    <row r="327" spans="1:76" ht="12.75" customHeight="1">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c r="AA327" s="166"/>
      <c r="AB327" s="166"/>
      <c r="AC327" s="166"/>
      <c r="AD327" s="166"/>
      <c r="AE327" s="166"/>
      <c r="AF327" s="166"/>
      <c r="AG327" s="166"/>
      <c r="AH327" s="166"/>
      <c r="AI327" s="166"/>
      <c r="AJ327" s="166"/>
      <c r="AK327" s="166"/>
      <c r="AL327" s="166"/>
      <c r="AM327" s="166"/>
      <c r="AN327" s="166"/>
      <c r="AO327" s="166"/>
      <c r="AP327" s="166"/>
      <c r="AQ327" s="166"/>
      <c r="AR327" s="166"/>
      <c r="AS327" s="166"/>
      <c r="AT327" s="166"/>
      <c r="AU327" s="166"/>
      <c r="AV327" s="166"/>
      <c r="AW327" s="166"/>
      <c r="AX327" s="166"/>
      <c r="AY327" s="166"/>
      <c r="AZ327" s="166"/>
      <c r="BA327" s="166"/>
      <c r="BB327" s="166"/>
      <c r="BC327" s="166"/>
      <c r="BD327" s="166"/>
      <c r="BE327" s="166"/>
      <c r="BF327" s="166"/>
      <c r="BG327" s="166"/>
      <c r="BH327" s="166"/>
      <c r="BI327" s="166"/>
      <c r="BJ327" s="166"/>
      <c r="BK327" s="166"/>
      <c r="BL327" s="166"/>
      <c r="BM327" s="166"/>
      <c r="BN327" s="166"/>
      <c r="BO327" s="166"/>
      <c r="BP327" s="166"/>
      <c r="BQ327" s="166"/>
      <c r="BR327" s="166"/>
      <c r="BS327" s="166"/>
      <c r="BT327" s="166"/>
      <c r="BU327" s="166"/>
      <c r="BV327" s="166"/>
      <c r="BW327" s="166"/>
      <c r="BX327" s="166"/>
    </row>
    <row r="328" spans="1:76" ht="12.75" customHeight="1">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c r="AA328" s="166"/>
      <c r="AB328" s="166"/>
      <c r="AC328" s="166"/>
      <c r="AD328" s="166"/>
      <c r="AE328" s="166"/>
      <c r="AF328" s="166"/>
      <c r="AG328" s="166"/>
      <c r="AH328" s="166"/>
      <c r="AI328" s="166"/>
      <c r="AJ328" s="166"/>
      <c r="AK328" s="166"/>
      <c r="AL328" s="166"/>
      <c r="AM328" s="166"/>
      <c r="AN328" s="166"/>
      <c r="AO328" s="166"/>
      <c r="AP328" s="166"/>
      <c r="AQ328" s="166"/>
      <c r="AR328" s="166"/>
      <c r="AS328" s="166"/>
      <c r="AT328" s="166"/>
      <c r="AU328" s="166"/>
      <c r="AV328" s="166"/>
      <c r="AW328" s="166"/>
      <c r="AX328" s="166"/>
      <c r="AY328" s="166"/>
      <c r="AZ328" s="166"/>
      <c r="BA328" s="166"/>
      <c r="BB328" s="166"/>
      <c r="BC328" s="166"/>
      <c r="BD328" s="166"/>
      <c r="BE328" s="166"/>
      <c r="BF328" s="166"/>
      <c r="BG328" s="166"/>
      <c r="BH328" s="166"/>
      <c r="BI328" s="166"/>
      <c r="BJ328" s="166"/>
      <c r="BK328" s="166"/>
      <c r="BL328" s="166"/>
      <c r="BM328" s="166"/>
      <c r="BN328" s="166"/>
      <c r="BO328" s="166"/>
      <c r="BP328" s="166"/>
      <c r="BQ328" s="166"/>
      <c r="BR328" s="166"/>
      <c r="BS328" s="166"/>
      <c r="BT328" s="166"/>
      <c r="BU328" s="166"/>
      <c r="BV328" s="166"/>
      <c r="BW328" s="166"/>
      <c r="BX328" s="166"/>
    </row>
    <row r="329" spans="1:76" ht="12.7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c r="AA329" s="166"/>
      <c r="AB329" s="166"/>
      <c r="AC329" s="166"/>
      <c r="AD329" s="166"/>
      <c r="AE329" s="166"/>
      <c r="AF329" s="166"/>
      <c r="AG329" s="166"/>
      <c r="AH329" s="166"/>
      <c r="AI329" s="166"/>
      <c r="AJ329" s="166"/>
      <c r="AK329" s="166"/>
      <c r="AL329" s="166"/>
      <c r="AM329" s="166"/>
      <c r="AN329" s="166"/>
      <c r="AO329" s="166"/>
      <c r="AP329" s="166"/>
      <c r="AQ329" s="166"/>
      <c r="AR329" s="166"/>
      <c r="AS329" s="166"/>
      <c r="AT329" s="166"/>
      <c r="AU329" s="166"/>
      <c r="AV329" s="166"/>
      <c r="AW329" s="166"/>
      <c r="AX329" s="166"/>
      <c r="AY329" s="166"/>
      <c r="AZ329" s="166"/>
      <c r="BA329" s="166"/>
      <c r="BB329" s="166"/>
      <c r="BC329" s="166"/>
      <c r="BD329" s="166"/>
      <c r="BE329" s="166"/>
      <c r="BF329" s="166"/>
      <c r="BG329" s="166"/>
      <c r="BH329" s="166"/>
      <c r="BI329" s="166"/>
      <c r="BJ329" s="166"/>
      <c r="BK329" s="166"/>
      <c r="BL329" s="166"/>
      <c r="BM329" s="166"/>
      <c r="BN329" s="166"/>
      <c r="BO329" s="166"/>
      <c r="BP329" s="166"/>
      <c r="BQ329" s="166"/>
      <c r="BR329" s="166"/>
      <c r="BS329" s="166"/>
      <c r="BT329" s="166"/>
      <c r="BU329" s="166"/>
      <c r="BV329" s="166"/>
      <c r="BW329" s="166"/>
      <c r="BX329" s="166"/>
    </row>
    <row r="330" spans="1:76" ht="12.75" customHeight="1">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c r="AA330" s="166"/>
      <c r="AB330" s="166"/>
      <c r="AC330" s="166"/>
      <c r="AD330" s="166"/>
      <c r="AE330" s="166"/>
      <c r="AF330" s="166"/>
      <c r="AG330" s="166"/>
      <c r="AH330" s="166"/>
      <c r="AI330" s="166"/>
      <c r="AJ330" s="166"/>
      <c r="AK330" s="166"/>
      <c r="AL330" s="166"/>
      <c r="AM330" s="166"/>
      <c r="AN330" s="166"/>
      <c r="AO330" s="166"/>
      <c r="AP330" s="166"/>
      <c r="AQ330" s="166"/>
      <c r="AR330" s="166"/>
      <c r="AS330" s="166"/>
      <c r="AT330" s="166"/>
      <c r="AU330" s="166"/>
      <c r="AV330" s="166"/>
      <c r="AW330" s="166"/>
      <c r="AX330" s="166"/>
      <c r="AY330" s="166"/>
      <c r="AZ330" s="166"/>
      <c r="BA330" s="166"/>
      <c r="BB330" s="166"/>
      <c r="BC330" s="166"/>
      <c r="BD330" s="166"/>
      <c r="BE330" s="166"/>
      <c r="BF330" s="166"/>
      <c r="BG330" s="166"/>
      <c r="BH330" s="166"/>
      <c r="BI330" s="166"/>
      <c r="BJ330" s="166"/>
      <c r="BK330" s="166"/>
      <c r="BL330" s="166"/>
      <c r="BM330" s="166"/>
      <c r="BN330" s="166"/>
      <c r="BO330" s="166"/>
      <c r="BP330" s="166"/>
      <c r="BQ330" s="166"/>
      <c r="BR330" s="166"/>
      <c r="BS330" s="166"/>
      <c r="BT330" s="166"/>
      <c r="BU330" s="166"/>
      <c r="BV330" s="166"/>
      <c r="BW330" s="166"/>
      <c r="BX330" s="166"/>
    </row>
    <row r="331" spans="1:76" ht="12.7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c r="AA331" s="166"/>
      <c r="AB331" s="166"/>
      <c r="AC331" s="166"/>
      <c r="AD331" s="166"/>
      <c r="AE331" s="166"/>
      <c r="AF331" s="166"/>
      <c r="AG331" s="166"/>
      <c r="AH331" s="166"/>
      <c r="AI331" s="166"/>
      <c r="AJ331" s="166"/>
      <c r="AK331" s="166"/>
      <c r="AL331" s="166"/>
      <c r="AM331" s="166"/>
      <c r="AN331" s="166"/>
      <c r="AO331" s="166"/>
      <c r="AP331" s="166"/>
      <c r="AQ331" s="166"/>
      <c r="AR331" s="166"/>
      <c r="AS331" s="166"/>
      <c r="AT331" s="166"/>
      <c r="AU331" s="166"/>
      <c r="AV331" s="166"/>
      <c r="AW331" s="166"/>
      <c r="AX331" s="166"/>
      <c r="AY331" s="166"/>
      <c r="AZ331" s="166"/>
      <c r="BA331" s="166"/>
      <c r="BB331" s="166"/>
      <c r="BC331" s="166"/>
      <c r="BD331" s="166"/>
      <c r="BE331" s="166"/>
      <c r="BF331" s="166"/>
      <c r="BG331" s="166"/>
      <c r="BH331" s="166"/>
      <c r="BI331" s="166"/>
      <c r="BJ331" s="166"/>
      <c r="BK331" s="166"/>
      <c r="BL331" s="166"/>
      <c r="BM331" s="166"/>
      <c r="BN331" s="166"/>
      <c r="BO331" s="166"/>
      <c r="BP331" s="166"/>
      <c r="BQ331" s="166"/>
      <c r="BR331" s="166"/>
      <c r="BS331" s="166"/>
      <c r="BT331" s="166"/>
      <c r="BU331" s="166"/>
      <c r="BV331" s="166"/>
      <c r="BW331" s="166"/>
      <c r="BX331" s="166"/>
    </row>
    <row r="332" spans="1:76" ht="12.75" customHeight="1">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c r="AA332" s="166"/>
      <c r="AB332" s="166"/>
      <c r="AC332" s="166"/>
      <c r="AD332" s="166"/>
      <c r="AE332" s="166"/>
      <c r="AF332" s="166"/>
      <c r="AG332" s="166"/>
      <c r="AH332" s="166"/>
      <c r="AI332" s="166"/>
      <c r="AJ332" s="166"/>
      <c r="AK332" s="166"/>
      <c r="AL332" s="166"/>
      <c r="AM332" s="166"/>
      <c r="AN332" s="166"/>
      <c r="AO332" s="166"/>
      <c r="AP332" s="166"/>
      <c r="AQ332" s="166"/>
      <c r="AR332" s="166"/>
      <c r="AS332" s="166"/>
      <c r="AT332" s="166"/>
      <c r="AU332" s="166"/>
      <c r="AV332" s="166"/>
      <c r="AW332" s="166"/>
      <c r="AX332" s="166"/>
      <c r="AY332" s="166"/>
      <c r="AZ332" s="166"/>
      <c r="BA332" s="166"/>
      <c r="BB332" s="166"/>
      <c r="BC332" s="166"/>
      <c r="BD332" s="166"/>
      <c r="BE332" s="166"/>
      <c r="BF332" s="166"/>
      <c r="BG332" s="166"/>
      <c r="BH332" s="166"/>
      <c r="BI332" s="166"/>
      <c r="BJ332" s="166"/>
      <c r="BK332" s="166"/>
      <c r="BL332" s="166"/>
      <c r="BM332" s="166"/>
      <c r="BN332" s="166"/>
      <c r="BO332" s="166"/>
      <c r="BP332" s="166"/>
      <c r="BQ332" s="166"/>
      <c r="BR332" s="166"/>
      <c r="BS332" s="166"/>
      <c r="BT332" s="166"/>
      <c r="BU332" s="166"/>
      <c r="BV332" s="166"/>
      <c r="BW332" s="166"/>
      <c r="BX332" s="166"/>
    </row>
    <row r="333" spans="1:76" ht="12.7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c r="AA333" s="166"/>
      <c r="AB333" s="166"/>
      <c r="AC333" s="166"/>
      <c r="AD333" s="166"/>
      <c r="AE333" s="166"/>
      <c r="AF333" s="166"/>
      <c r="AG333" s="166"/>
      <c r="AH333" s="166"/>
      <c r="AI333" s="166"/>
      <c r="AJ333" s="166"/>
      <c r="AK333" s="166"/>
      <c r="AL333" s="166"/>
      <c r="AM333" s="166"/>
      <c r="AN333" s="166"/>
      <c r="AO333" s="166"/>
      <c r="AP333" s="166"/>
      <c r="AQ333" s="166"/>
      <c r="AR333" s="166"/>
      <c r="AS333" s="166"/>
      <c r="AT333" s="166"/>
      <c r="AU333" s="166"/>
      <c r="AV333" s="166"/>
      <c r="AW333" s="166"/>
      <c r="AX333" s="166"/>
      <c r="AY333" s="166"/>
      <c r="AZ333" s="166"/>
      <c r="BA333" s="166"/>
      <c r="BB333" s="166"/>
      <c r="BC333" s="166"/>
      <c r="BD333" s="166"/>
      <c r="BE333" s="166"/>
      <c r="BF333" s="166"/>
      <c r="BG333" s="166"/>
      <c r="BH333" s="166"/>
      <c r="BI333" s="166"/>
      <c r="BJ333" s="166"/>
      <c r="BK333" s="166"/>
      <c r="BL333" s="166"/>
      <c r="BM333" s="166"/>
      <c r="BN333" s="166"/>
      <c r="BO333" s="166"/>
      <c r="BP333" s="166"/>
      <c r="BQ333" s="166"/>
      <c r="BR333" s="166"/>
      <c r="BS333" s="166"/>
      <c r="BT333" s="166"/>
      <c r="BU333" s="166"/>
      <c r="BV333" s="166"/>
      <c r="BW333" s="166"/>
      <c r="BX333" s="166"/>
    </row>
    <row r="334" spans="1:76" ht="12.7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c r="AA334" s="166"/>
      <c r="AB334" s="166"/>
      <c r="AC334" s="166"/>
      <c r="AD334" s="166"/>
      <c r="AE334" s="166"/>
      <c r="AF334" s="166"/>
      <c r="AG334" s="166"/>
      <c r="AH334" s="166"/>
      <c r="AI334" s="166"/>
      <c r="AJ334" s="166"/>
      <c r="AK334" s="166"/>
      <c r="AL334" s="166"/>
      <c r="AM334" s="166"/>
      <c r="AN334" s="166"/>
      <c r="AO334" s="166"/>
      <c r="AP334" s="166"/>
      <c r="AQ334" s="166"/>
      <c r="AR334" s="166"/>
      <c r="AS334" s="166"/>
      <c r="AT334" s="166"/>
      <c r="AU334" s="166"/>
      <c r="AV334" s="166"/>
      <c r="AW334" s="166"/>
      <c r="AX334" s="166"/>
      <c r="AY334" s="166"/>
      <c r="AZ334" s="166"/>
      <c r="BA334" s="166"/>
      <c r="BB334" s="166"/>
      <c r="BC334" s="166"/>
      <c r="BD334" s="166"/>
      <c r="BE334" s="166"/>
      <c r="BF334" s="166"/>
      <c r="BG334" s="166"/>
      <c r="BH334" s="166"/>
      <c r="BI334" s="166"/>
      <c r="BJ334" s="166"/>
      <c r="BK334" s="166"/>
      <c r="BL334" s="166"/>
      <c r="BM334" s="166"/>
      <c r="BN334" s="166"/>
      <c r="BO334" s="166"/>
      <c r="BP334" s="166"/>
      <c r="BQ334" s="166"/>
      <c r="BR334" s="166"/>
      <c r="BS334" s="166"/>
      <c r="BT334" s="166"/>
      <c r="BU334" s="166"/>
      <c r="BV334" s="166"/>
      <c r="BW334" s="166"/>
      <c r="BX334" s="166"/>
    </row>
    <row r="335" spans="1:76" ht="12.7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c r="AA335" s="166"/>
      <c r="AB335" s="166"/>
      <c r="AC335" s="166"/>
      <c r="AD335" s="166"/>
      <c r="AE335" s="166"/>
      <c r="AF335" s="166"/>
      <c r="AG335" s="166"/>
      <c r="AH335" s="166"/>
      <c r="AI335" s="166"/>
      <c r="AJ335" s="166"/>
      <c r="AK335" s="166"/>
      <c r="AL335" s="166"/>
      <c r="AM335" s="166"/>
      <c r="AN335" s="166"/>
      <c r="AO335" s="166"/>
      <c r="AP335" s="166"/>
      <c r="AQ335" s="166"/>
      <c r="AR335" s="166"/>
      <c r="AS335" s="166"/>
      <c r="AT335" s="166"/>
      <c r="AU335" s="166"/>
      <c r="AV335" s="166"/>
      <c r="AW335" s="166"/>
      <c r="AX335" s="166"/>
      <c r="AY335" s="166"/>
      <c r="AZ335" s="166"/>
      <c r="BA335" s="166"/>
      <c r="BB335" s="166"/>
      <c r="BC335" s="166"/>
      <c r="BD335" s="166"/>
      <c r="BE335" s="166"/>
      <c r="BF335" s="166"/>
      <c r="BG335" s="166"/>
      <c r="BH335" s="166"/>
      <c r="BI335" s="166"/>
      <c r="BJ335" s="166"/>
      <c r="BK335" s="166"/>
      <c r="BL335" s="166"/>
      <c r="BM335" s="166"/>
      <c r="BN335" s="166"/>
      <c r="BO335" s="166"/>
      <c r="BP335" s="166"/>
      <c r="BQ335" s="166"/>
      <c r="BR335" s="166"/>
      <c r="BS335" s="166"/>
      <c r="BT335" s="166"/>
      <c r="BU335" s="166"/>
      <c r="BV335" s="166"/>
      <c r="BW335" s="166"/>
      <c r="BX335" s="166"/>
    </row>
    <row r="336" spans="1:76" ht="12.7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c r="AA336" s="166"/>
      <c r="AB336" s="166"/>
      <c r="AC336" s="166"/>
      <c r="AD336" s="166"/>
      <c r="AE336" s="166"/>
      <c r="AF336" s="166"/>
      <c r="AG336" s="166"/>
      <c r="AH336" s="166"/>
      <c r="AI336" s="166"/>
      <c r="AJ336" s="166"/>
      <c r="AK336" s="166"/>
      <c r="AL336" s="166"/>
      <c r="AM336" s="166"/>
      <c r="AN336" s="166"/>
      <c r="AO336" s="166"/>
      <c r="AP336" s="166"/>
      <c r="AQ336" s="166"/>
      <c r="AR336" s="166"/>
      <c r="AS336" s="166"/>
      <c r="AT336" s="166"/>
      <c r="AU336" s="166"/>
      <c r="AV336" s="166"/>
      <c r="AW336" s="166"/>
      <c r="AX336" s="166"/>
      <c r="AY336" s="166"/>
      <c r="AZ336" s="166"/>
      <c r="BA336" s="166"/>
      <c r="BB336" s="166"/>
      <c r="BC336" s="166"/>
      <c r="BD336" s="166"/>
      <c r="BE336" s="166"/>
      <c r="BF336" s="166"/>
      <c r="BG336" s="166"/>
      <c r="BH336" s="166"/>
      <c r="BI336" s="166"/>
      <c r="BJ336" s="166"/>
      <c r="BK336" s="166"/>
      <c r="BL336" s="166"/>
      <c r="BM336" s="166"/>
      <c r="BN336" s="166"/>
      <c r="BO336" s="166"/>
      <c r="BP336" s="166"/>
      <c r="BQ336" s="166"/>
      <c r="BR336" s="166"/>
      <c r="BS336" s="166"/>
      <c r="BT336" s="166"/>
      <c r="BU336" s="166"/>
      <c r="BV336" s="166"/>
      <c r="BW336" s="166"/>
      <c r="BX336" s="166"/>
    </row>
    <row r="337" spans="1:76" ht="12.7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c r="AA337" s="166"/>
      <c r="AB337" s="166"/>
      <c r="AC337" s="166"/>
      <c r="AD337" s="166"/>
      <c r="AE337" s="166"/>
      <c r="AF337" s="166"/>
      <c r="AG337" s="166"/>
      <c r="AH337" s="166"/>
      <c r="AI337" s="166"/>
      <c r="AJ337" s="166"/>
      <c r="AK337" s="166"/>
      <c r="AL337" s="166"/>
      <c r="AM337" s="166"/>
      <c r="AN337" s="166"/>
      <c r="AO337" s="166"/>
      <c r="AP337" s="166"/>
      <c r="AQ337" s="166"/>
      <c r="AR337" s="166"/>
      <c r="AS337" s="166"/>
      <c r="AT337" s="166"/>
      <c r="AU337" s="166"/>
      <c r="AV337" s="166"/>
      <c r="AW337" s="166"/>
      <c r="AX337" s="166"/>
      <c r="AY337" s="166"/>
      <c r="AZ337" s="166"/>
      <c r="BA337" s="166"/>
      <c r="BB337" s="166"/>
      <c r="BC337" s="166"/>
      <c r="BD337" s="166"/>
      <c r="BE337" s="166"/>
      <c r="BF337" s="166"/>
      <c r="BG337" s="166"/>
      <c r="BH337" s="166"/>
      <c r="BI337" s="166"/>
      <c r="BJ337" s="166"/>
      <c r="BK337" s="166"/>
      <c r="BL337" s="166"/>
      <c r="BM337" s="166"/>
      <c r="BN337" s="166"/>
      <c r="BO337" s="166"/>
      <c r="BP337" s="166"/>
      <c r="BQ337" s="166"/>
      <c r="BR337" s="166"/>
      <c r="BS337" s="166"/>
      <c r="BT337" s="166"/>
      <c r="BU337" s="166"/>
      <c r="BV337" s="166"/>
      <c r="BW337" s="166"/>
      <c r="BX337" s="166"/>
    </row>
    <row r="338" spans="1:76" ht="12.7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c r="AA338" s="166"/>
      <c r="AB338" s="166"/>
      <c r="AC338" s="166"/>
      <c r="AD338" s="166"/>
      <c r="AE338" s="166"/>
      <c r="AF338" s="166"/>
      <c r="AG338" s="166"/>
      <c r="AH338" s="166"/>
      <c r="AI338" s="166"/>
      <c r="AJ338" s="166"/>
      <c r="AK338" s="166"/>
      <c r="AL338" s="166"/>
      <c r="AM338" s="166"/>
      <c r="AN338" s="166"/>
      <c r="AO338" s="166"/>
      <c r="AP338" s="166"/>
      <c r="AQ338" s="166"/>
      <c r="AR338" s="166"/>
      <c r="AS338" s="166"/>
      <c r="AT338" s="166"/>
      <c r="AU338" s="166"/>
      <c r="AV338" s="166"/>
      <c r="AW338" s="166"/>
      <c r="AX338" s="166"/>
      <c r="AY338" s="166"/>
      <c r="AZ338" s="166"/>
      <c r="BA338" s="166"/>
      <c r="BB338" s="166"/>
      <c r="BC338" s="166"/>
      <c r="BD338" s="166"/>
      <c r="BE338" s="166"/>
      <c r="BF338" s="166"/>
      <c r="BG338" s="166"/>
      <c r="BH338" s="166"/>
      <c r="BI338" s="166"/>
      <c r="BJ338" s="166"/>
      <c r="BK338" s="166"/>
      <c r="BL338" s="166"/>
      <c r="BM338" s="166"/>
      <c r="BN338" s="166"/>
      <c r="BO338" s="166"/>
      <c r="BP338" s="166"/>
      <c r="BQ338" s="166"/>
      <c r="BR338" s="166"/>
      <c r="BS338" s="166"/>
      <c r="BT338" s="166"/>
      <c r="BU338" s="166"/>
      <c r="BV338" s="166"/>
      <c r="BW338" s="166"/>
      <c r="BX338" s="166"/>
    </row>
    <row r="339" spans="1:76" ht="12.7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c r="AA339" s="166"/>
      <c r="AB339" s="166"/>
      <c r="AC339" s="166"/>
      <c r="AD339" s="166"/>
      <c r="AE339" s="166"/>
      <c r="AF339" s="166"/>
      <c r="AG339" s="166"/>
      <c r="AH339" s="166"/>
      <c r="AI339" s="166"/>
      <c r="AJ339" s="166"/>
      <c r="AK339" s="166"/>
      <c r="AL339" s="166"/>
      <c r="AM339" s="166"/>
      <c r="AN339" s="166"/>
      <c r="AO339" s="166"/>
      <c r="AP339" s="166"/>
      <c r="AQ339" s="166"/>
      <c r="AR339" s="166"/>
      <c r="AS339" s="166"/>
      <c r="AT339" s="166"/>
      <c r="AU339" s="166"/>
      <c r="AV339" s="166"/>
      <c r="AW339" s="166"/>
      <c r="AX339" s="166"/>
      <c r="AY339" s="166"/>
      <c r="AZ339" s="166"/>
      <c r="BA339" s="166"/>
      <c r="BB339" s="166"/>
      <c r="BC339" s="166"/>
      <c r="BD339" s="166"/>
      <c r="BE339" s="166"/>
      <c r="BF339" s="166"/>
      <c r="BG339" s="166"/>
      <c r="BH339" s="166"/>
      <c r="BI339" s="166"/>
      <c r="BJ339" s="166"/>
      <c r="BK339" s="166"/>
      <c r="BL339" s="166"/>
      <c r="BM339" s="166"/>
      <c r="BN339" s="166"/>
      <c r="BO339" s="166"/>
      <c r="BP339" s="166"/>
      <c r="BQ339" s="166"/>
      <c r="BR339" s="166"/>
      <c r="BS339" s="166"/>
      <c r="BT339" s="166"/>
      <c r="BU339" s="166"/>
      <c r="BV339" s="166"/>
      <c r="BW339" s="166"/>
      <c r="BX339" s="166"/>
    </row>
    <row r="340" spans="1:76" ht="12.7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c r="AA340" s="166"/>
      <c r="AB340" s="166"/>
      <c r="AC340" s="166"/>
      <c r="AD340" s="166"/>
      <c r="AE340" s="166"/>
      <c r="AF340" s="166"/>
      <c r="AG340" s="166"/>
      <c r="AH340" s="166"/>
      <c r="AI340" s="166"/>
      <c r="AJ340" s="166"/>
      <c r="AK340" s="166"/>
      <c r="AL340" s="166"/>
      <c r="AM340" s="166"/>
      <c r="AN340" s="166"/>
      <c r="AO340" s="166"/>
      <c r="AP340" s="166"/>
      <c r="AQ340" s="166"/>
      <c r="AR340" s="166"/>
      <c r="AS340" s="166"/>
      <c r="AT340" s="166"/>
      <c r="AU340" s="166"/>
      <c r="AV340" s="166"/>
      <c r="AW340" s="166"/>
      <c r="AX340" s="166"/>
      <c r="AY340" s="166"/>
      <c r="AZ340" s="166"/>
      <c r="BA340" s="166"/>
      <c r="BB340" s="166"/>
      <c r="BC340" s="166"/>
      <c r="BD340" s="166"/>
      <c r="BE340" s="166"/>
      <c r="BF340" s="166"/>
      <c r="BG340" s="166"/>
      <c r="BH340" s="166"/>
      <c r="BI340" s="166"/>
      <c r="BJ340" s="166"/>
      <c r="BK340" s="166"/>
      <c r="BL340" s="166"/>
      <c r="BM340" s="166"/>
      <c r="BN340" s="166"/>
      <c r="BO340" s="166"/>
      <c r="BP340" s="166"/>
      <c r="BQ340" s="166"/>
      <c r="BR340" s="166"/>
      <c r="BS340" s="166"/>
      <c r="BT340" s="166"/>
      <c r="BU340" s="166"/>
      <c r="BV340" s="166"/>
      <c r="BW340" s="166"/>
      <c r="BX340" s="166"/>
    </row>
    <row r="341" spans="1:76" ht="12.7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c r="AA341" s="166"/>
      <c r="AB341" s="166"/>
      <c r="AC341" s="166"/>
      <c r="AD341" s="166"/>
      <c r="AE341" s="166"/>
      <c r="AF341" s="166"/>
      <c r="AG341" s="166"/>
      <c r="AH341" s="166"/>
      <c r="AI341" s="166"/>
      <c r="AJ341" s="166"/>
      <c r="AK341" s="166"/>
      <c r="AL341" s="166"/>
      <c r="AM341" s="166"/>
      <c r="AN341" s="166"/>
      <c r="AO341" s="166"/>
      <c r="AP341" s="166"/>
      <c r="AQ341" s="166"/>
      <c r="AR341" s="166"/>
      <c r="AS341" s="166"/>
      <c r="AT341" s="166"/>
      <c r="AU341" s="166"/>
      <c r="AV341" s="166"/>
      <c r="AW341" s="166"/>
      <c r="AX341" s="166"/>
      <c r="AY341" s="166"/>
      <c r="AZ341" s="166"/>
      <c r="BA341" s="166"/>
      <c r="BB341" s="166"/>
      <c r="BC341" s="166"/>
      <c r="BD341" s="166"/>
      <c r="BE341" s="166"/>
      <c r="BF341" s="166"/>
      <c r="BG341" s="166"/>
      <c r="BH341" s="166"/>
      <c r="BI341" s="166"/>
      <c r="BJ341" s="166"/>
      <c r="BK341" s="166"/>
      <c r="BL341" s="166"/>
      <c r="BM341" s="166"/>
      <c r="BN341" s="166"/>
      <c r="BO341" s="166"/>
      <c r="BP341" s="166"/>
      <c r="BQ341" s="166"/>
      <c r="BR341" s="166"/>
      <c r="BS341" s="166"/>
      <c r="BT341" s="166"/>
      <c r="BU341" s="166"/>
      <c r="BV341" s="166"/>
      <c r="BW341" s="166"/>
      <c r="BX341" s="166"/>
    </row>
    <row r="342" spans="1:76" ht="12.7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c r="AA342" s="166"/>
      <c r="AB342" s="166"/>
      <c r="AC342" s="166"/>
      <c r="AD342" s="166"/>
      <c r="AE342" s="166"/>
      <c r="AF342" s="166"/>
      <c r="AG342" s="166"/>
      <c r="AH342" s="166"/>
      <c r="AI342" s="166"/>
      <c r="AJ342" s="166"/>
      <c r="AK342" s="166"/>
      <c r="AL342" s="166"/>
      <c r="AM342" s="166"/>
      <c r="AN342" s="166"/>
      <c r="AO342" s="166"/>
      <c r="AP342" s="166"/>
      <c r="AQ342" s="166"/>
      <c r="AR342" s="166"/>
      <c r="AS342" s="166"/>
      <c r="AT342" s="166"/>
      <c r="AU342" s="166"/>
      <c r="AV342" s="166"/>
      <c r="AW342" s="166"/>
      <c r="AX342" s="166"/>
      <c r="AY342" s="166"/>
      <c r="AZ342" s="166"/>
      <c r="BA342" s="166"/>
      <c r="BB342" s="166"/>
      <c r="BC342" s="166"/>
      <c r="BD342" s="166"/>
      <c r="BE342" s="166"/>
      <c r="BF342" s="166"/>
      <c r="BG342" s="166"/>
      <c r="BH342" s="166"/>
      <c r="BI342" s="166"/>
      <c r="BJ342" s="166"/>
      <c r="BK342" s="166"/>
      <c r="BL342" s="166"/>
      <c r="BM342" s="166"/>
      <c r="BN342" s="166"/>
      <c r="BO342" s="166"/>
      <c r="BP342" s="166"/>
      <c r="BQ342" s="166"/>
      <c r="BR342" s="166"/>
      <c r="BS342" s="166"/>
      <c r="BT342" s="166"/>
      <c r="BU342" s="166"/>
      <c r="BV342" s="166"/>
      <c r="BW342" s="166"/>
      <c r="BX342" s="166"/>
    </row>
    <row r="343" spans="1:76" ht="12.7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c r="AA343" s="166"/>
      <c r="AB343" s="166"/>
      <c r="AC343" s="166"/>
      <c r="AD343" s="166"/>
      <c r="AE343" s="166"/>
      <c r="AF343" s="166"/>
      <c r="AG343" s="166"/>
      <c r="AH343" s="166"/>
      <c r="AI343" s="166"/>
      <c r="AJ343" s="166"/>
      <c r="AK343" s="166"/>
      <c r="AL343" s="166"/>
      <c r="AM343" s="166"/>
      <c r="AN343" s="166"/>
      <c r="AO343" s="166"/>
      <c r="AP343" s="166"/>
      <c r="AQ343" s="166"/>
      <c r="AR343" s="166"/>
      <c r="AS343" s="166"/>
      <c r="AT343" s="166"/>
      <c r="AU343" s="166"/>
      <c r="AV343" s="166"/>
      <c r="AW343" s="166"/>
      <c r="AX343" s="166"/>
      <c r="AY343" s="166"/>
      <c r="AZ343" s="166"/>
      <c r="BA343" s="166"/>
      <c r="BB343" s="166"/>
      <c r="BC343" s="166"/>
      <c r="BD343" s="166"/>
      <c r="BE343" s="166"/>
      <c r="BF343" s="166"/>
      <c r="BG343" s="166"/>
      <c r="BH343" s="166"/>
      <c r="BI343" s="166"/>
      <c r="BJ343" s="166"/>
      <c r="BK343" s="166"/>
      <c r="BL343" s="166"/>
      <c r="BM343" s="166"/>
      <c r="BN343" s="166"/>
      <c r="BO343" s="166"/>
      <c r="BP343" s="166"/>
      <c r="BQ343" s="166"/>
      <c r="BR343" s="166"/>
      <c r="BS343" s="166"/>
      <c r="BT343" s="166"/>
      <c r="BU343" s="166"/>
      <c r="BV343" s="166"/>
      <c r="BW343" s="166"/>
      <c r="BX343" s="166"/>
    </row>
    <row r="344" spans="1:76" ht="12.7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c r="AA344" s="166"/>
      <c r="AB344" s="166"/>
      <c r="AC344" s="166"/>
      <c r="AD344" s="166"/>
      <c r="AE344" s="166"/>
      <c r="AF344" s="166"/>
      <c r="AG344" s="166"/>
      <c r="AH344" s="166"/>
      <c r="AI344" s="166"/>
      <c r="AJ344" s="166"/>
      <c r="AK344" s="166"/>
      <c r="AL344" s="166"/>
      <c r="AM344" s="166"/>
      <c r="AN344" s="166"/>
      <c r="AO344" s="166"/>
      <c r="AP344" s="166"/>
      <c r="AQ344" s="166"/>
      <c r="AR344" s="166"/>
      <c r="AS344" s="166"/>
      <c r="AT344" s="166"/>
      <c r="AU344" s="166"/>
      <c r="AV344" s="166"/>
      <c r="AW344" s="166"/>
      <c r="AX344" s="166"/>
      <c r="AY344" s="166"/>
      <c r="AZ344" s="166"/>
      <c r="BA344" s="166"/>
      <c r="BB344" s="166"/>
      <c r="BC344" s="166"/>
      <c r="BD344" s="166"/>
      <c r="BE344" s="166"/>
      <c r="BF344" s="166"/>
      <c r="BG344" s="166"/>
      <c r="BH344" s="166"/>
      <c r="BI344" s="166"/>
      <c r="BJ344" s="166"/>
      <c r="BK344" s="166"/>
      <c r="BL344" s="166"/>
      <c r="BM344" s="166"/>
      <c r="BN344" s="166"/>
      <c r="BO344" s="166"/>
      <c r="BP344" s="166"/>
      <c r="BQ344" s="166"/>
      <c r="BR344" s="166"/>
      <c r="BS344" s="166"/>
      <c r="BT344" s="166"/>
      <c r="BU344" s="166"/>
      <c r="BV344" s="166"/>
      <c r="BW344" s="166"/>
      <c r="BX344" s="166"/>
    </row>
    <row r="345" spans="1:76" ht="12.7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c r="AA345" s="166"/>
      <c r="AB345" s="166"/>
      <c r="AC345" s="166"/>
      <c r="AD345" s="166"/>
      <c r="AE345" s="166"/>
      <c r="AF345" s="166"/>
      <c r="AG345" s="166"/>
      <c r="AH345" s="166"/>
      <c r="AI345" s="166"/>
      <c r="AJ345" s="166"/>
      <c r="AK345" s="166"/>
      <c r="AL345" s="166"/>
      <c r="AM345" s="166"/>
      <c r="AN345" s="166"/>
      <c r="AO345" s="166"/>
      <c r="AP345" s="166"/>
      <c r="AQ345" s="166"/>
      <c r="AR345" s="166"/>
      <c r="AS345" s="166"/>
      <c r="AT345" s="166"/>
      <c r="AU345" s="166"/>
      <c r="AV345" s="166"/>
      <c r="AW345" s="166"/>
      <c r="AX345" s="166"/>
      <c r="AY345" s="166"/>
      <c r="AZ345" s="166"/>
      <c r="BA345" s="166"/>
      <c r="BB345" s="166"/>
      <c r="BC345" s="166"/>
      <c r="BD345" s="166"/>
      <c r="BE345" s="166"/>
      <c r="BF345" s="166"/>
      <c r="BG345" s="166"/>
      <c r="BH345" s="166"/>
      <c r="BI345" s="166"/>
      <c r="BJ345" s="166"/>
      <c r="BK345" s="166"/>
      <c r="BL345" s="166"/>
      <c r="BM345" s="166"/>
      <c r="BN345" s="166"/>
      <c r="BO345" s="166"/>
      <c r="BP345" s="166"/>
      <c r="BQ345" s="166"/>
      <c r="BR345" s="166"/>
      <c r="BS345" s="166"/>
      <c r="BT345" s="166"/>
      <c r="BU345" s="166"/>
      <c r="BV345" s="166"/>
      <c r="BW345" s="166"/>
      <c r="BX345" s="166"/>
    </row>
    <row r="346" spans="1:76" ht="12.7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c r="AA346" s="166"/>
      <c r="AB346" s="166"/>
      <c r="AC346" s="166"/>
      <c r="AD346" s="166"/>
      <c r="AE346" s="166"/>
      <c r="AF346" s="166"/>
      <c r="AG346" s="166"/>
      <c r="AH346" s="166"/>
      <c r="AI346" s="166"/>
      <c r="AJ346" s="166"/>
      <c r="AK346" s="166"/>
      <c r="AL346" s="166"/>
      <c r="AM346" s="166"/>
      <c r="AN346" s="166"/>
      <c r="AO346" s="166"/>
      <c r="AP346" s="166"/>
      <c r="AQ346" s="166"/>
      <c r="AR346" s="166"/>
      <c r="AS346" s="166"/>
      <c r="AT346" s="166"/>
      <c r="AU346" s="166"/>
      <c r="AV346" s="166"/>
      <c r="AW346" s="166"/>
      <c r="AX346" s="166"/>
      <c r="AY346" s="166"/>
      <c r="AZ346" s="166"/>
      <c r="BA346" s="166"/>
      <c r="BB346" s="166"/>
      <c r="BC346" s="166"/>
      <c r="BD346" s="166"/>
      <c r="BE346" s="166"/>
      <c r="BF346" s="166"/>
      <c r="BG346" s="166"/>
      <c r="BH346" s="166"/>
      <c r="BI346" s="166"/>
      <c r="BJ346" s="166"/>
      <c r="BK346" s="166"/>
      <c r="BL346" s="166"/>
      <c r="BM346" s="166"/>
      <c r="BN346" s="166"/>
      <c r="BO346" s="166"/>
      <c r="BP346" s="166"/>
      <c r="BQ346" s="166"/>
      <c r="BR346" s="166"/>
      <c r="BS346" s="166"/>
      <c r="BT346" s="166"/>
      <c r="BU346" s="166"/>
      <c r="BV346" s="166"/>
      <c r="BW346" s="166"/>
      <c r="BX346" s="166"/>
    </row>
    <row r="347" spans="1:76" ht="12.7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c r="AA347" s="166"/>
      <c r="AB347" s="166"/>
      <c r="AC347" s="166"/>
      <c r="AD347" s="166"/>
      <c r="AE347" s="166"/>
      <c r="AF347" s="166"/>
      <c r="AG347" s="166"/>
      <c r="AH347" s="166"/>
      <c r="AI347" s="166"/>
      <c r="AJ347" s="166"/>
      <c r="AK347" s="166"/>
      <c r="AL347" s="166"/>
      <c r="AM347" s="166"/>
      <c r="AN347" s="166"/>
      <c r="AO347" s="166"/>
      <c r="AP347" s="166"/>
      <c r="AQ347" s="166"/>
      <c r="AR347" s="166"/>
      <c r="AS347" s="166"/>
      <c r="AT347" s="166"/>
      <c r="AU347" s="166"/>
      <c r="AV347" s="166"/>
      <c r="AW347" s="166"/>
      <c r="AX347" s="166"/>
      <c r="AY347" s="166"/>
      <c r="AZ347" s="166"/>
      <c r="BA347" s="166"/>
      <c r="BB347" s="166"/>
      <c r="BC347" s="166"/>
      <c r="BD347" s="166"/>
      <c r="BE347" s="166"/>
      <c r="BF347" s="166"/>
      <c r="BG347" s="166"/>
      <c r="BH347" s="166"/>
      <c r="BI347" s="166"/>
      <c r="BJ347" s="166"/>
      <c r="BK347" s="166"/>
      <c r="BL347" s="166"/>
      <c r="BM347" s="166"/>
      <c r="BN347" s="166"/>
      <c r="BO347" s="166"/>
      <c r="BP347" s="166"/>
      <c r="BQ347" s="166"/>
      <c r="BR347" s="166"/>
      <c r="BS347" s="166"/>
      <c r="BT347" s="166"/>
      <c r="BU347" s="166"/>
      <c r="BV347" s="166"/>
      <c r="BW347" s="166"/>
      <c r="BX347" s="166"/>
    </row>
    <row r="348" spans="1:76" ht="12.7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c r="AA348" s="166"/>
      <c r="AB348" s="166"/>
      <c r="AC348" s="166"/>
      <c r="AD348" s="166"/>
      <c r="AE348" s="166"/>
      <c r="AF348" s="166"/>
      <c r="AG348" s="166"/>
      <c r="AH348" s="166"/>
      <c r="AI348" s="166"/>
      <c r="AJ348" s="166"/>
      <c r="AK348" s="166"/>
      <c r="AL348" s="166"/>
      <c r="AM348" s="166"/>
      <c r="AN348" s="166"/>
      <c r="AO348" s="166"/>
      <c r="AP348" s="166"/>
      <c r="AQ348" s="166"/>
      <c r="AR348" s="166"/>
      <c r="AS348" s="166"/>
      <c r="AT348" s="166"/>
      <c r="AU348" s="166"/>
      <c r="AV348" s="166"/>
      <c r="AW348" s="166"/>
      <c r="AX348" s="166"/>
      <c r="AY348" s="166"/>
      <c r="AZ348" s="166"/>
      <c r="BA348" s="166"/>
      <c r="BB348" s="166"/>
      <c r="BC348" s="166"/>
      <c r="BD348" s="166"/>
      <c r="BE348" s="166"/>
      <c r="BF348" s="166"/>
      <c r="BG348" s="166"/>
      <c r="BH348" s="166"/>
      <c r="BI348" s="166"/>
      <c r="BJ348" s="166"/>
      <c r="BK348" s="166"/>
      <c r="BL348" s="166"/>
      <c r="BM348" s="166"/>
      <c r="BN348" s="166"/>
      <c r="BO348" s="166"/>
      <c r="BP348" s="166"/>
      <c r="BQ348" s="166"/>
      <c r="BR348" s="166"/>
      <c r="BS348" s="166"/>
      <c r="BT348" s="166"/>
      <c r="BU348" s="166"/>
      <c r="BV348" s="166"/>
      <c r="BW348" s="166"/>
      <c r="BX348" s="166"/>
    </row>
    <row r="349" spans="1:76" ht="12.7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c r="AA349" s="166"/>
      <c r="AB349" s="166"/>
      <c r="AC349" s="166"/>
      <c r="AD349" s="166"/>
      <c r="AE349" s="166"/>
      <c r="AF349" s="166"/>
      <c r="AG349" s="166"/>
      <c r="AH349" s="166"/>
      <c r="AI349" s="166"/>
      <c r="AJ349" s="166"/>
      <c r="AK349" s="166"/>
      <c r="AL349" s="166"/>
      <c r="AM349" s="166"/>
      <c r="AN349" s="166"/>
      <c r="AO349" s="166"/>
      <c r="AP349" s="166"/>
      <c r="AQ349" s="166"/>
      <c r="AR349" s="166"/>
      <c r="AS349" s="166"/>
      <c r="AT349" s="166"/>
      <c r="AU349" s="166"/>
      <c r="AV349" s="166"/>
      <c r="AW349" s="166"/>
      <c r="AX349" s="166"/>
      <c r="AY349" s="166"/>
      <c r="AZ349" s="166"/>
      <c r="BA349" s="166"/>
      <c r="BB349" s="166"/>
      <c r="BC349" s="166"/>
      <c r="BD349" s="166"/>
      <c r="BE349" s="166"/>
      <c r="BF349" s="166"/>
      <c r="BG349" s="166"/>
      <c r="BH349" s="166"/>
      <c r="BI349" s="166"/>
      <c r="BJ349" s="166"/>
      <c r="BK349" s="166"/>
      <c r="BL349" s="166"/>
      <c r="BM349" s="166"/>
      <c r="BN349" s="166"/>
      <c r="BO349" s="166"/>
      <c r="BP349" s="166"/>
      <c r="BQ349" s="166"/>
      <c r="BR349" s="166"/>
      <c r="BS349" s="166"/>
      <c r="BT349" s="166"/>
      <c r="BU349" s="166"/>
      <c r="BV349" s="166"/>
      <c r="BW349" s="166"/>
      <c r="BX349" s="166"/>
    </row>
    <row r="350" spans="1:76" ht="12.7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c r="AA350" s="166"/>
      <c r="AB350" s="166"/>
      <c r="AC350" s="166"/>
      <c r="AD350" s="166"/>
      <c r="AE350" s="166"/>
      <c r="AF350" s="166"/>
      <c r="AG350" s="166"/>
      <c r="AH350" s="166"/>
      <c r="AI350" s="166"/>
      <c r="AJ350" s="166"/>
      <c r="AK350" s="166"/>
      <c r="AL350" s="166"/>
      <c r="AM350" s="166"/>
      <c r="AN350" s="166"/>
      <c r="AO350" s="166"/>
      <c r="AP350" s="166"/>
      <c r="AQ350" s="166"/>
      <c r="AR350" s="166"/>
      <c r="AS350" s="166"/>
      <c r="AT350" s="166"/>
      <c r="AU350" s="166"/>
      <c r="AV350" s="166"/>
      <c r="AW350" s="166"/>
      <c r="AX350" s="166"/>
      <c r="AY350" s="166"/>
      <c r="AZ350" s="166"/>
      <c r="BA350" s="166"/>
      <c r="BB350" s="166"/>
      <c r="BC350" s="166"/>
      <c r="BD350" s="166"/>
      <c r="BE350" s="166"/>
      <c r="BF350" s="166"/>
      <c r="BG350" s="166"/>
      <c r="BH350" s="166"/>
      <c r="BI350" s="166"/>
      <c r="BJ350" s="166"/>
      <c r="BK350" s="166"/>
      <c r="BL350" s="166"/>
      <c r="BM350" s="166"/>
      <c r="BN350" s="166"/>
      <c r="BO350" s="166"/>
      <c r="BP350" s="166"/>
      <c r="BQ350" s="166"/>
      <c r="BR350" s="166"/>
      <c r="BS350" s="166"/>
      <c r="BT350" s="166"/>
      <c r="BU350" s="166"/>
      <c r="BV350" s="166"/>
      <c r="BW350" s="166"/>
      <c r="BX350" s="166"/>
    </row>
    <row r="351" spans="1:76" ht="12.7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c r="AA351" s="166"/>
      <c r="AB351" s="166"/>
      <c r="AC351" s="166"/>
      <c r="AD351" s="166"/>
      <c r="AE351" s="166"/>
      <c r="AF351" s="166"/>
      <c r="AG351" s="166"/>
      <c r="AH351" s="166"/>
      <c r="AI351" s="166"/>
      <c r="AJ351" s="166"/>
      <c r="AK351" s="166"/>
      <c r="AL351" s="166"/>
      <c r="AM351" s="166"/>
      <c r="AN351" s="166"/>
      <c r="AO351" s="166"/>
      <c r="AP351" s="166"/>
      <c r="AQ351" s="166"/>
      <c r="AR351" s="166"/>
      <c r="AS351" s="166"/>
      <c r="AT351" s="166"/>
      <c r="AU351" s="166"/>
      <c r="AV351" s="166"/>
      <c r="AW351" s="166"/>
      <c r="AX351" s="166"/>
      <c r="AY351" s="166"/>
      <c r="AZ351" s="166"/>
      <c r="BA351" s="166"/>
      <c r="BB351" s="166"/>
      <c r="BC351" s="166"/>
      <c r="BD351" s="166"/>
      <c r="BE351" s="166"/>
      <c r="BF351" s="166"/>
      <c r="BG351" s="166"/>
      <c r="BH351" s="166"/>
      <c r="BI351" s="166"/>
      <c r="BJ351" s="166"/>
      <c r="BK351" s="166"/>
      <c r="BL351" s="166"/>
      <c r="BM351" s="166"/>
      <c r="BN351" s="166"/>
      <c r="BO351" s="166"/>
      <c r="BP351" s="166"/>
      <c r="BQ351" s="166"/>
      <c r="BR351" s="166"/>
      <c r="BS351" s="166"/>
      <c r="BT351" s="166"/>
      <c r="BU351" s="166"/>
      <c r="BV351" s="166"/>
      <c r="BW351" s="166"/>
      <c r="BX351" s="166"/>
    </row>
    <row r="352" spans="1:76" ht="12.7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c r="AA352" s="166"/>
      <c r="AB352" s="166"/>
      <c r="AC352" s="166"/>
      <c r="AD352" s="166"/>
      <c r="AE352" s="166"/>
      <c r="AF352" s="166"/>
      <c r="AG352" s="166"/>
      <c r="AH352" s="166"/>
      <c r="AI352" s="166"/>
      <c r="AJ352" s="166"/>
      <c r="AK352" s="166"/>
      <c r="AL352" s="166"/>
      <c r="AM352" s="166"/>
      <c r="AN352" s="166"/>
      <c r="AO352" s="166"/>
      <c r="AP352" s="166"/>
      <c r="AQ352" s="166"/>
      <c r="AR352" s="166"/>
      <c r="AS352" s="166"/>
      <c r="AT352" s="166"/>
      <c r="AU352" s="166"/>
      <c r="AV352" s="166"/>
      <c r="AW352" s="166"/>
      <c r="AX352" s="166"/>
      <c r="AY352" s="166"/>
      <c r="AZ352" s="166"/>
      <c r="BA352" s="166"/>
      <c r="BB352" s="166"/>
      <c r="BC352" s="166"/>
      <c r="BD352" s="166"/>
      <c r="BE352" s="166"/>
      <c r="BF352" s="166"/>
      <c r="BG352" s="166"/>
      <c r="BH352" s="166"/>
      <c r="BI352" s="166"/>
      <c r="BJ352" s="166"/>
      <c r="BK352" s="166"/>
      <c r="BL352" s="166"/>
      <c r="BM352" s="166"/>
      <c r="BN352" s="166"/>
      <c r="BO352" s="166"/>
      <c r="BP352" s="166"/>
      <c r="BQ352" s="166"/>
      <c r="BR352" s="166"/>
      <c r="BS352" s="166"/>
      <c r="BT352" s="166"/>
      <c r="BU352" s="166"/>
      <c r="BV352" s="166"/>
      <c r="BW352" s="166"/>
      <c r="BX352" s="166"/>
    </row>
    <row r="353" spans="1:76" ht="12.7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c r="AA353" s="166"/>
      <c r="AB353" s="166"/>
      <c r="AC353" s="166"/>
      <c r="AD353" s="166"/>
      <c r="AE353" s="166"/>
      <c r="AF353" s="166"/>
      <c r="AG353" s="166"/>
      <c r="AH353" s="166"/>
      <c r="AI353" s="166"/>
      <c r="AJ353" s="166"/>
      <c r="AK353" s="166"/>
      <c r="AL353" s="166"/>
      <c r="AM353" s="166"/>
      <c r="AN353" s="166"/>
      <c r="AO353" s="166"/>
      <c r="AP353" s="166"/>
      <c r="AQ353" s="166"/>
      <c r="AR353" s="166"/>
      <c r="AS353" s="166"/>
      <c r="AT353" s="166"/>
      <c r="AU353" s="166"/>
      <c r="AV353" s="166"/>
      <c r="AW353" s="166"/>
      <c r="AX353" s="166"/>
      <c r="AY353" s="166"/>
      <c r="AZ353" s="166"/>
      <c r="BA353" s="166"/>
      <c r="BB353" s="166"/>
      <c r="BC353" s="166"/>
      <c r="BD353" s="166"/>
      <c r="BE353" s="166"/>
      <c r="BF353" s="166"/>
      <c r="BG353" s="166"/>
      <c r="BH353" s="166"/>
      <c r="BI353" s="166"/>
      <c r="BJ353" s="166"/>
      <c r="BK353" s="166"/>
      <c r="BL353" s="166"/>
      <c r="BM353" s="166"/>
      <c r="BN353" s="166"/>
      <c r="BO353" s="166"/>
      <c r="BP353" s="166"/>
      <c r="BQ353" s="166"/>
      <c r="BR353" s="166"/>
      <c r="BS353" s="166"/>
      <c r="BT353" s="166"/>
      <c r="BU353" s="166"/>
      <c r="BV353" s="166"/>
      <c r="BW353" s="166"/>
      <c r="BX353" s="166"/>
    </row>
    <row r="354" spans="1:76" ht="12.7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c r="AA354" s="166"/>
      <c r="AB354" s="166"/>
      <c r="AC354" s="166"/>
      <c r="AD354" s="166"/>
      <c r="AE354" s="166"/>
      <c r="AF354" s="166"/>
      <c r="AG354" s="166"/>
      <c r="AH354" s="166"/>
      <c r="AI354" s="166"/>
      <c r="AJ354" s="166"/>
      <c r="AK354" s="166"/>
      <c r="AL354" s="166"/>
      <c r="AM354" s="166"/>
      <c r="AN354" s="166"/>
      <c r="AO354" s="166"/>
      <c r="AP354" s="166"/>
      <c r="AQ354" s="166"/>
      <c r="AR354" s="166"/>
      <c r="AS354" s="166"/>
      <c r="AT354" s="166"/>
      <c r="AU354" s="166"/>
      <c r="AV354" s="166"/>
      <c r="AW354" s="166"/>
      <c r="AX354" s="166"/>
      <c r="AY354" s="166"/>
      <c r="AZ354" s="166"/>
      <c r="BA354" s="166"/>
      <c r="BB354" s="166"/>
      <c r="BC354" s="166"/>
      <c r="BD354" s="166"/>
      <c r="BE354" s="166"/>
      <c r="BF354" s="166"/>
      <c r="BG354" s="166"/>
      <c r="BH354" s="166"/>
      <c r="BI354" s="166"/>
      <c r="BJ354" s="166"/>
      <c r="BK354" s="166"/>
      <c r="BL354" s="166"/>
      <c r="BM354" s="166"/>
      <c r="BN354" s="166"/>
      <c r="BO354" s="166"/>
      <c r="BP354" s="166"/>
      <c r="BQ354" s="166"/>
      <c r="BR354" s="166"/>
      <c r="BS354" s="166"/>
      <c r="BT354" s="166"/>
      <c r="BU354" s="166"/>
      <c r="BV354" s="166"/>
      <c r="BW354" s="166"/>
      <c r="BX354" s="166"/>
    </row>
    <row r="355" spans="1:76" ht="12.7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66"/>
      <c r="AJ355" s="166"/>
      <c r="AK355" s="166"/>
      <c r="AL355" s="166"/>
      <c r="AM355" s="166"/>
      <c r="AN355" s="166"/>
      <c r="AO355" s="166"/>
      <c r="AP355" s="166"/>
      <c r="AQ355" s="166"/>
      <c r="AR355" s="166"/>
      <c r="AS355" s="166"/>
      <c r="AT355" s="166"/>
      <c r="AU355" s="166"/>
      <c r="AV355" s="166"/>
      <c r="AW355" s="166"/>
      <c r="AX355" s="166"/>
      <c r="AY355" s="166"/>
      <c r="AZ355" s="166"/>
      <c r="BA355" s="166"/>
      <c r="BB355" s="166"/>
      <c r="BC355" s="166"/>
      <c r="BD355" s="166"/>
      <c r="BE355" s="166"/>
      <c r="BF355" s="166"/>
      <c r="BG355" s="166"/>
      <c r="BH355" s="166"/>
      <c r="BI355" s="166"/>
      <c r="BJ355" s="166"/>
      <c r="BK355" s="166"/>
      <c r="BL355" s="166"/>
      <c r="BM355" s="166"/>
      <c r="BN355" s="166"/>
      <c r="BO355" s="166"/>
      <c r="BP355" s="166"/>
      <c r="BQ355" s="166"/>
      <c r="BR355" s="166"/>
      <c r="BS355" s="166"/>
      <c r="BT355" s="166"/>
      <c r="BU355" s="166"/>
      <c r="BV355" s="166"/>
      <c r="BW355" s="166"/>
      <c r="BX355" s="166"/>
    </row>
    <row r="356" spans="1:76" ht="12.7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66"/>
      <c r="AJ356" s="166"/>
      <c r="AK356" s="166"/>
      <c r="AL356" s="166"/>
      <c r="AM356" s="166"/>
      <c r="AN356" s="166"/>
      <c r="AO356" s="166"/>
      <c r="AP356" s="166"/>
      <c r="AQ356" s="166"/>
      <c r="AR356" s="166"/>
      <c r="AS356" s="166"/>
      <c r="AT356" s="166"/>
      <c r="AU356" s="166"/>
      <c r="AV356" s="166"/>
      <c r="AW356" s="166"/>
      <c r="AX356" s="166"/>
      <c r="AY356" s="166"/>
      <c r="AZ356" s="166"/>
      <c r="BA356" s="166"/>
      <c r="BB356" s="166"/>
      <c r="BC356" s="166"/>
      <c r="BD356" s="166"/>
      <c r="BE356" s="166"/>
      <c r="BF356" s="166"/>
      <c r="BG356" s="166"/>
      <c r="BH356" s="166"/>
      <c r="BI356" s="166"/>
      <c r="BJ356" s="166"/>
      <c r="BK356" s="166"/>
      <c r="BL356" s="166"/>
      <c r="BM356" s="166"/>
      <c r="BN356" s="166"/>
      <c r="BO356" s="166"/>
      <c r="BP356" s="166"/>
      <c r="BQ356" s="166"/>
      <c r="BR356" s="166"/>
      <c r="BS356" s="166"/>
      <c r="BT356" s="166"/>
      <c r="BU356" s="166"/>
      <c r="BV356" s="166"/>
      <c r="BW356" s="166"/>
      <c r="BX356" s="166"/>
    </row>
    <row r="357" spans="1:76" ht="12.7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c r="AA357" s="166"/>
      <c r="AB357" s="166"/>
      <c r="AC357" s="166"/>
      <c r="AD357" s="166"/>
      <c r="AE357" s="166"/>
      <c r="AF357" s="166"/>
      <c r="AG357" s="166"/>
      <c r="AH357" s="166"/>
      <c r="AI357" s="166"/>
      <c r="AJ357" s="166"/>
      <c r="AK357" s="166"/>
      <c r="AL357" s="166"/>
      <c r="AM357" s="166"/>
      <c r="AN357" s="166"/>
      <c r="AO357" s="166"/>
      <c r="AP357" s="166"/>
      <c r="AQ357" s="166"/>
      <c r="AR357" s="166"/>
      <c r="AS357" s="166"/>
      <c r="AT357" s="166"/>
      <c r="AU357" s="166"/>
      <c r="AV357" s="166"/>
      <c r="AW357" s="166"/>
      <c r="AX357" s="166"/>
      <c r="AY357" s="166"/>
      <c r="AZ357" s="166"/>
      <c r="BA357" s="166"/>
      <c r="BB357" s="166"/>
      <c r="BC357" s="166"/>
      <c r="BD357" s="166"/>
      <c r="BE357" s="166"/>
      <c r="BF357" s="166"/>
      <c r="BG357" s="166"/>
      <c r="BH357" s="166"/>
      <c r="BI357" s="166"/>
      <c r="BJ357" s="166"/>
      <c r="BK357" s="166"/>
      <c r="BL357" s="166"/>
      <c r="BM357" s="166"/>
      <c r="BN357" s="166"/>
      <c r="BO357" s="166"/>
      <c r="BP357" s="166"/>
      <c r="BQ357" s="166"/>
      <c r="BR357" s="166"/>
      <c r="BS357" s="166"/>
      <c r="BT357" s="166"/>
      <c r="BU357" s="166"/>
      <c r="BV357" s="166"/>
      <c r="BW357" s="166"/>
      <c r="BX357" s="166"/>
    </row>
    <row r="358" spans="1:76" ht="12.7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c r="AA358" s="166"/>
      <c r="AB358" s="166"/>
      <c r="AC358" s="166"/>
      <c r="AD358" s="166"/>
      <c r="AE358" s="166"/>
      <c r="AF358" s="166"/>
      <c r="AG358" s="166"/>
      <c r="AH358" s="166"/>
      <c r="AI358" s="166"/>
      <c r="AJ358" s="166"/>
      <c r="AK358" s="166"/>
      <c r="AL358" s="166"/>
      <c r="AM358" s="166"/>
      <c r="AN358" s="166"/>
      <c r="AO358" s="166"/>
      <c r="AP358" s="166"/>
      <c r="AQ358" s="166"/>
      <c r="AR358" s="166"/>
      <c r="AS358" s="166"/>
      <c r="AT358" s="166"/>
      <c r="AU358" s="166"/>
      <c r="AV358" s="166"/>
      <c r="AW358" s="166"/>
      <c r="AX358" s="166"/>
      <c r="AY358" s="166"/>
      <c r="AZ358" s="166"/>
      <c r="BA358" s="166"/>
      <c r="BB358" s="166"/>
      <c r="BC358" s="166"/>
      <c r="BD358" s="166"/>
      <c r="BE358" s="166"/>
      <c r="BF358" s="166"/>
      <c r="BG358" s="166"/>
      <c r="BH358" s="166"/>
      <c r="BI358" s="166"/>
      <c r="BJ358" s="166"/>
      <c r="BK358" s="166"/>
      <c r="BL358" s="166"/>
      <c r="BM358" s="166"/>
      <c r="BN358" s="166"/>
      <c r="BO358" s="166"/>
      <c r="BP358" s="166"/>
      <c r="BQ358" s="166"/>
      <c r="BR358" s="166"/>
      <c r="BS358" s="166"/>
      <c r="BT358" s="166"/>
      <c r="BU358" s="166"/>
      <c r="BV358" s="166"/>
      <c r="BW358" s="166"/>
      <c r="BX358" s="166"/>
    </row>
    <row r="359" spans="1:76" ht="12.7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c r="AA359" s="166"/>
      <c r="AB359" s="166"/>
      <c r="AC359" s="166"/>
      <c r="AD359" s="166"/>
      <c r="AE359" s="166"/>
      <c r="AF359" s="166"/>
      <c r="AG359" s="166"/>
      <c r="AH359" s="166"/>
      <c r="AI359" s="166"/>
      <c r="AJ359" s="166"/>
      <c r="AK359" s="166"/>
      <c r="AL359" s="166"/>
      <c r="AM359" s="166"/>
      <c r="AN359" s="166"/>
      <c r="AO359" s="166"/>
      <c r="AP359" s="166"/>
      <c r="AQ359" s="166"/>
      <c r="AR359" s="166"/>
      <c r="AS359" s="166"/>
      <c r="AT359" s="166"/>
      <c r="AU359" s="166"/>
      <c r="AV359" s="166"/>
      <c r="AW359" s="166"/>
      <c r="AX359" s="166"/>
      <c r="AY359" s="166"/>
      <c r="AZ359" s="166"/>
      <c r="BA359" s="166"/>
      <c r="BB359" s="166"/>
      <c r="BC359" s="166"/>
      <c r="BD359" s="166"/>
      <c r="BE359" s="166"/>
      <c r="BF359" s="166"/>
      <c r="BG359" s="166"/>
      <c r="BH359" s="166"/>
      <c r="BI359" s="166"/>
      <c r="BJ359" s="166"/>
      <c r="BK359" s="166"/>
      <c r="BL359" s="166"/>
      <c r="BM359" s="166"/>
      <c r="BN359" s="166"/>
      <c r="BO359" s="166"/>
      <c r="BP359" s="166"/>
      <c r="BQ359" s="166"/>
      <c r="BR359" s="166"/>
      <c r="BS359" s="166"/>
      <c r="BT359" s="166"/>
      <c r="BU359" s="166"/>
      <c r="BV359" s="166"/>
      <c r="BW359" s="166"/>
      <c r="BX359" s="166"/>
    </row>
    <row r="360" spans="1:76" ht="12.7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c r="AA360" s="166"/>
      <c r="AB360" s="166"/>
      <c r="AC360" s="166"/>
      <c r="AD360" s="166"/>
      <c r="AE360" s="166"/>
      <c r="AF360" s="166"/>
      <c r="AG360" s="166"/>
      <c r="AH360" s="166"/>
      <c r="AI360" s="166"/>
      <c r="AJ360" s="166"/>
      <c r="AK360" s="166"/>
      <c r="AL360" s="166"/>
      <c r="AM360" s="166"/>
      <c r="AN360" s="166"/>
      <c r="AO360" s="166"/>
      <c r="AP360" s="166"/>
      <c r="AQ360" s="166"/>
      <c r="AR360" s="166"/>
      <c r="AS360" s="166"/>
      <c r="AT360" s="166"/>
      <c r="AU360" s="166"/>
      <c r="AV360" s="166"/>
      <c r="AW360" s="166"/>
      <c r="AX360" s="166"/>
      <c r="AY360" s="166"/>
      <c r="AZ360" s="166"/>
      <c r="BA360" s="166"/>
      <c r="BB360" s="166"/>
      <c r="BC360" s="166"/>
      <c r="BD360" s="166"/>
      <c r="BE360" s="166"/>
      <c r="BF360" s="166"/>
      <c r="BG360" s="166"/>
      <c r="BH360" s="166"/>
      <c r="BI360" s="166"/>
      <c r="BJ360" s="166"/>
      <c r="BK360" s="166"/>
      <c r="BL360" s="166"/>
      <c r="BM360" s="166"/>
      <c r="BN360" s="166"/>
      <c r="BO360" s="166"/>
      <c r="BP360" s="166"/>
      <c r="BQ360" s="166"/>
      <c r="BR360" s="166"/>
      <c r="BS360" s="166"/>
      <c r="BT360" s="166"/>
      <c r="BU360" s="166"/>
      <c r="BV360" s="166"/>
      <c r="BW360" s="166"/>
      <c r="BX360" s="166"/>
    </row>
    <row r="361" spans="1:76" ht="12.7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c r="AA361" s="166"/>
      <c r="AB361" s="166"/>
      <c r="AC361" s="166"/>
      <c r="AD361" s="166"/>
      <c r="AE361" s="166"/>
      <c r="AF361" s="166"/>
      <c r="AG361" s="166"/>
      <c r="AH361" s="166"/>
      <c r="AI361" s="166"/>
      <c r="AJ361" s="166"/>
      <c r="AK361" s="166"/>
      <c r="AL361" s="166"/>
      <c r="AM361" s="166"/>
      <c r="AN361" s="166"/>
      <c r="AO361" s="166"/>
      <c r="AP361" s="166"/>
      <c r="AQ361" s="166"/>
      <c r="AR361" s="166"/>
      <c r="AS361" s="166"/>
      <c r="AT361" s="166"/>
      <c r="AU361" s="166"/>
      <c r="AV361" s="166"/>
      <c r="AW361" s="166"/>
      <c r="AX361" s="166"/>
      <c r="AY361" s="166"/>
      <c r="AZ361" s="166"/>
      <c r="BA361" s="166"/>
      <c r="BB361" s="166"/>
      <c r="BC361" s="166"/>
      <c r="BD361" s="166"/>
      <c r="BE361" s="166"/>
      <c r="BF361" s="166"/>
      <c r="BG361" s="166"/>
      <c r="BH361" s="166"/>
      <c r="BI361" s="166"/>
      <c r="BJ361" s="166"/>
      <c r="BK361" s="166"/>
      <c r="BL361" s="166"/>
      <c r="BM361" s="166"/>
      <c r="BN361" s="166"/>
      <c r="BO361" s="166"/>
      <c r="BP361" s="166"/>
      <c r="BQ361" s="166"/>
      <c r="BR361" s="166"/>
      <c r="BS361" s="166"/>
      <c r="BT361" s="166"/>
      <c r="BU361" s="166"/>
      <c r="BV361" s="166"/>
      <c r="BW361" s="166"/>
      <c r="BX361" s="166"/>
    </row>
    <row r="362" spans="1:76" ht="12.7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c r="AA362" s="166"/>
      <c r="AB362" s="166"/>
      <c r="AC362" s="166"/>
      <c r="AD362" s="166"/>
      <c r="AE362" s="166"/>
      <c r="AF362" s="166"/>
      <c r="AG362" s="166"/>
      <c r="AH362" s="166"/>
      <c r="AI362" s="166"/>
      <c r="AJ362" s="166"/>
      <c r="AK362" s="166"/>
      <c r="AL362" s="166"/>
      <c r="AM362" s="166"/>
      <c r="AN362" s="166"/>
      <c r="AO362" s="166"/>
      <c r="AP362" s="166"/>
      <c r="AQ362" s="166"/>
      <c r="AR362" s="166"/>
      <c r="AS362" s="166"/>
      <c r="AT362" s="166"/>
      <c r="AU362" s="166"/>
      <c r="AV362" s="166"/>
      <c r="AW362" s="166"/>
      <c r="AX362" s="166"/>
      <c r="AY362" s="166"/>
      <c r="AZ362" s="166"/>
      <c r="BA362" s="166"/>
      <c r="BB362" s="166"/>
      <c r="BC362" s="166"/>
      <c r="BD362" s="166"/>
      <c r="BE362" s="166"/>
      <c r="BF362" s="166"/>
      <c r="BG362" s="166"/>
      <c r="BH362" s="166"/>
      <c r="BI362" s="166"/>
      <c r="BJ362" s="166"/>
      <c r="BK362" s="166"/>
      <c r="BL362" s="166"/>
      <c r="BM362" s="166"/>
      <c r="BN362" s="166"/>
      <c r="BO362" s="166"/>
      <c r="BP362" s="166"/>
      <c r="BQ362" s="166"/>
      <c r="BR362" s="166"/>
      <c r="BS362" s="166"/>
      <c r="BT362" s="166"/>
      <c r="BU362" s="166"/>
      <c r="BV362" s="166"/>
      <c r="BW362" s="166"/>
      <c r="BX362" s="166"/>
    </row>
    <row r="363" spans="1:76" ht="12.7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c r="AA363" s="166"/>
      <c r="AB363" s="166"/>
      <c r="AC363" s="166"/>
      <c r="AD363" s="166"/>
      <c r="AE363" s="166"/>
      <c r="AF363" s="166"/>
      <c r="AG363" s="166"/>
      <c r="AH363" s="166"/>
      <c r="AI363" s="166"/>
      <c r="AJ363" s="166"/>
      <c r="AK363" s="166"/>
      <c r="AL363" s="166"/>
      <c r="AM363" s="166"/>
      <c r="AN363" s="166"/>
      <c r="AO363" s="166"/>
      <c r="AP363" s="166"/>
      <c r="AQ363" s="166"/>
      <c r="AR363" s="166"/>
      <c r="AS363" s="166"/>
      <c r="AT363" s="166"/>
      <c r="AU363" s="166"/>
      <c r="AV363" s="166"/>
      <c r="AW363" s="166"/>
      <c r="AX363" s="166"/>
      <c r="AY363" s="166"/>
      <c r="AZ363" s="166"/>
      <c r="BA363" s="166"/>
      <c r="BB363" s="166"/>
      <c r="BC363" s="166"/>
      <c r="BD363" s="166"/>
      <c r="BE363" s="166"/>
      <c r="BF363" s="166"/>
      <c r="BG363" s="166"/>
      <c r="BH363" s="166"/>
      <c r="BI363" s="166"/>
      <c r="BJ363" s="166"/>
      <c r="BK363" s="166"/>
      <c r="BL363" s="166"/>
      <c r="BM363" s="166"/>
      <c r="BN363" s="166"/>
      <c r="BO363" s="166"/>
      <c r="BP363" s="166"/>
      <c r="BQ363" s="166"/>
      <c r="BR363" s="166"/>
      <c r="BS363" s="166"/>
      <c r="BT363" s="166"/>
      <c r="BU363" s="166"/>
      <c r="BV363" s="166"/>
      <c r="BW363" s="166"/>
      <c r="BX363" s="166"/>
    </row>
    <row r="364" spans="1:76" ht="12.7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166"/>
      <c r="AO364" s="166"/>
      <c r="AP364" s="166"/>
      <c r="AQ364" s="166"/>
      <c r="AR364" s="166"/>
      <c r="AS364" s="166"/>
      <c r="AT364" s="166"/>
      <c r="AU364" s="166"/>
      <c r="AV364" s="166"/>
      <c r="AW364" s="166"/>
      <c r="AX364" s="166"/>
      <c r="AY364" s="166"/>
      <c r="AZ364" s="166"/>
      <c r="BA364" s="166"/>
      <c r="BB364" s="166"/>
      <c r="BC364" s="166"/>
      <c r="BD364" s="166"/>
      <c r="BE364" s="166"/>
      <c r="BF364" s="166"/>
      <c r="BG364" s="166"/>
      <c r="BH364" s="166"/>
      <c r="BI364" s="166"/>
      <c r="BJ364" s="166"/>
      <c r="BK364" s="166"/>
      <c r="BL364" s="166"/>
      <c r="BM364" s="166"/>
      <c r="BN364" s="166"/>
      <c r="BO364" s="166"/>
      <c r="BP364" s="166"/>
      <c r="BQ364" s="166"/>
      <c r="BR364" s="166"/>
      <c r="BS364" s="166"/>
      <c r="BT364" s="166"/>
      <c r="BU364" s="166"/>
      <c r="BV364" s="166"/>
      <c r="BW364" s="166"/>
      <c r="BX364" s="166"/>
    </row>
    <row r="365" spans="1:76" ht="12.7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c r="AA365" s="166"/>
      <c r="AB365" s="166"/>
      <c r="AC365" s="166"/>
      <c r="AD365" s="166"/>
      <c r="AE365" s="166"/>
      <c r="AF365" s="166"/>
      <c r="AG365" s="166"/>
      <c r="AH365" s="166"/>
      <c r="AI365" s="166"/>
      <c r="AJ365" s="166"/>
      <c r="AK365" s="166"/>
      <c r="AL365" s="166"/>
      <c r="AM365" s="166"/>
      <c r="AN365" s="166"/>
      <c r="AO365" s="166"/>
      <c r="AP365" s="166"/>
      <c r="AQ365" s="166"/>
      <c r="AR365" s="166"/>
      <c r="AS365" s="166"/>
      <c r="AT365" s="166"/>
      <c r="AU365" s="166"/>
      <c r="AV365" s="166"/>
      <c r="AW365" s="166"/>
      <c r="AX365" s="166"/>
      <c r="AY365" s="166"/>
      <c r="AZ365" s="166"/>
      <c r="BA365" s="166"/>
      <c r="BB365" s="166"/>
      <c r="BC365" s="166"/>
      <c r="BD365" s="166"/>
      <c r="BE365" s="166"/>
      <c r="BF365" s="166"/>
      <c r="BG365" s="166"/>
      <c r="BH365" s="166"/>
      <c r="BI365" s="166"/>
      <c r="BJ365" s="166"/>
      <c r="BK365" s="166"/>
      <c r="BL365" s="166"/>
      <c r="BM365" s="166"/>
      <c r="BN365" s="166"/>
      <c r="BO365" s="166"/>
      <c r="BP365" s="166"/>
      <c r="BQ365" s="166"/>
      <c r="BR365" s="166"/>
      <c r="BS365" s="166"/>
      <c r="BT365" s="166"/>
      <c r="BU365" s="166"/>
      <c r="BV365" s="166"/>
      <c r="BW365" s="166"/>
      <c r="BX365" s="166"/>
    </row>
    <row r="366" spans="1:76" ht="12.7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c r="AA366" s="166"/>
      <c r="AB366" s="166"/>
      <c r="AC366" s="166"/>
      <c r="AD366" s="166"/>
      <c r="AE366" s="166"/>
      <c r="AF366" s="166"/>
      <c r="AG366" s="166"/>
      <c r="AH366" s="166"/>
      <c r="AI366" s="166"/>
      <c r="AJ366" s="166"/>
      <c r="AK366" s="166"/>
      <c r="AL366" s="166"/>
      <c r="AM366" s="166"/>
      <c r="AN366" s="166"/>
      <c r="AO366" s="166"/>
      <c r="AP366" s="166"/>
      <c r="AQ366" s="166"/>
      <c r="AR366" s="166"/>
      <c r="AS366" s="166"/>
      <c r="AT366" s="166"/>
      <c r="AU366" s="166"/>
      <c r="AV366" s="166"/>
      <c r="AW366" s="166"/>
      <c r="AX366" s="166"/>
      <c r="AY366" s="166"/>
      <c r="AZ366" s="166"/>
      <c r="BA366" s="166"/>
      <c r="BB366" s="166"/>
      <c r="BC366" s="166"/>
      <c r="BD366" s="166"/>
      <c r="BE366" s="166"/>
      <c r="BF366" s="166"/>
      <c r="BG366" s="166"/>
      <c r="BH366" s="166"/>
      <c r="BI366" s="166"/>
      <c r="BJ366" s="166"/>
      <c r="BK366" s="166"/>
      <c r="BL366" s="166"/>
      <c r="BM366" s="166"/>
      <c r="BN366" s="166"/>
      <c r="BO366" s="166"/>
      <c r="BP366" s="166"/>
      <c r="BQ366" s="166"/>
      <c r="BR366" s="166"/>
      <c r="BS366" s="166"/>
      <c r="BT366" s="166"/>
      <c r="BU366" s="166"/>
      <c r="BV366" s="166"/>
      <c r="BW366" s="166"/>
      <c r="BX366" s="166"/>
    </row>
    <row r="367" spans="1:76" ht="12.7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c r="AA367" s="166"/>
      <c r="AB367" s="166"/>
      <c r="AC367" s="166"/>
      <c r="AD367" s="166"/>
      <c r="AE367" s="166"/>
      <c r="AF367" s="166"/>
      <c r="AG367" s="166"/>
      <c r="AH367" s="166"/>
      <c r="AI367" s="166"/>
      <c r="AJ367" s="166"/>
      <c r="AK367" s="166"/>
      <c r="AL367" s="166"/>
      <c r="AM367" s="166"/>
      <c r="AN367" s="166"/>
      <c r="AO367" s="166"/>
      <c r="AP367" s="166"/>
      <c r="AQ367" s="166"/>
      <c r="AR367" s="166"/>
      <c r="AS367" s="166"/>
      <c r="AT367" s="166"/>
      <c r="AU367" s="166"/>
      <c r="AV367" s="166"/>
      <c r="AW367" s="166"/>
      <c r="AX367" s="166"/>
      <c r="AY367" s="166"/>
      <c r="AZ367" s="166"/>
      <c r="BA367" s="166"/>
      <c r="BB367" s="166"/>
      <c r="BC367" s="166"/>
      <c r="BD367" s="166"/>
      <c r="BE367" s="166"/>
      <c r="BF367" s="166"/>
      <c r="BG367" s="166"/>
      <c r="BH367" s="166"/>
      <c r="BI367" s="166"/>
      <c r="BJ367" s="166"/>
      <c r="BK367" s="166"/>
      <c r="BL367" s="166"/>
      <c r="BM367" s="166"/>
      <c r="BN367" s="166"/>
      <c r="BO367" s="166"/>
      <c r="BP367" s="166"/>
      <c r="BQ367" s="166"/>
      <c r="BR367" s="166"/>
      <c r="BS367" s="166"/>
      <c r="BT367" s="166"/>
      <c r="BU367" s="166"/>
      <c r="BV367" s="166"/>
      <c r="BW367" s="166"/>
      <c r="BX367" s="166"/>
    </row>
    <row r="368" spans="1:76" ht="12.7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c r="AA368" s="166"/>
      <c r="AB368" s="166"/>
      <c r="AC368" s="166"/>
      <c r="AD368" s="166"/>
      <c r="AE368" s="166"/>
      <c r="AF368" s="166"/>
      <c r="AG368" s="166"/>
      <c r="AH368" s="166"/>
      <c r="AI368" s="166"/>
      <c r="AJ368" s="166"/>
      <c r="AK368" s="166"/>
      <c r="AL368" s="166"/>
      <c r="AM368" s="166"/>
      <c r="AN368" s="166"/>
      <c r="AO368" s="166"/>
      <c r="AP368" s="166"/>
      <c r="AQ368" s="166"/>
      <c r="AR368" s="166"/>
      <c r="AS368" s="166"/>
      <c r="AT368" s="166"/>
      <c r="AU368" s="166"/>
      <c r="AV368" s="166"/>
      <c r="AW368" s="166"/>
      <c r="AX368" s="166"/>
      <c r="AY368" s="166"/>
      <c r="AZ368" s="166"/>
      <c r="BA368" s="166"/>
      <c r="BB368" s="166"/>
      <c r="BC368" s="166"/>
      <c r="BD368" s="166"/>
      <c r="BE368" s="166"/>
      <c r="BF368" s="166"/>
      <c r="BG368" s="166"/>
      <c r="BH368" s="166"/>
      <c r="BI368" s="166"/>
      <c r="BJ368" s="166"/>
      <c r="BK368" s="166"/>
      <c r="BL368" s="166"/>
      <c r="BM368" s="166"/>
      <c r="BN368" s="166"/>
      <c r="BO368" s="166"/>
      <c r="BP368" s="166"/>
      <c r="BQ368" s="166"/>
      <c r="BR368" s="166"/>
      <c r="BS368" s="166"/>
      <c r="BT368" s="166"/>
      <c r="BU368" s="166"/>
      <c r="BV368" s="166"/>
      <c r="BW368" s="166"/>
      <c r="BX368" s="166"/>
    </row>
    <row r="369" spans="1:76" ht="12.7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c r="AA369" s="166"/>
      <c r="AB369" s="166"/>
      <c r="AC369" s="166"/>
      <c r="AD369" s="166"/>
      <c r="AE369" s="166"/>
      <c r="AF369" s="166"/>
      <c r="AG369" s="166"/>
      <c r="AH369" s="166"/>
      <c r="AI369" s="166"/>
      <c r="AJ369" s="166"/>
      <c r="AK369" s="166"/>
      <c r="AL369" s="166"/>
      <c r="AM369" s="166"/>
      <c r="AN369" s="166"/>
      <c r="AO369" s="166"/>
      <c r="AP369" s="166"/>
      <c r="AQ369" s="166"/>
      <c r="AR369" s="166"/>
      <c r="AS369" s="166"/>
      <c r="AT369" s="166"/>
      <c r="AU369" s="166"/>
      <c r="AV369" s="166"/>
      <c r="AW369" s="166"/>
      <c r="AX369" s="166"/>
      <c r="AY369" s="166"/>
      <c r="AZ369" s="166"/>
      <c r="BA369" s="166"/>
      <c r="BB369" s="166"/>
      <c r="BC369" s="166"/>
      <c r="BD369" s="166"/>
      <c r="BE369" s="166"/>
      <c r="BF369" s="166"/>
      <c r="BG369" s="166"/>
      <c r="BH369" s="166"/>
      <c r="BI369" s="166"/>
      <c r="BJ369" s="166"/>
      <c r="BK369" s="166"/>
      <c r="BL369" s="166"/>
      <c r="BM369" s="166"/>
      <c r="BN369" s="166"/>
      <c r="BO369" s="166"/>
      <c r="BP369" s="166"/>
      <c r="BQ369" s="166"/>
      <c r="BR369" s="166"/>
      <c r="BS369" s="166"/>
      <c r="BT369" s="166"/>
      <c r="BU369" s="166"/>
      <c r="BV369" s="166"/>
      <c r="BW369" s="166"/>
      <c r="BX369" s="166"/>
    </row>
    <row r="370" spans="1:76" ht="12.7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c r="AA370" s="166"/>
      <c r="AB370" s="166"/>
      <c r="AC370" s="166"/>
      <c r="AD370" s="166"/>
      <c r="AE370" s="166"/>
      <c r="AF370" s="166"/>
      <c r="AG370" s="166"/>
      <c r="AH370" s="166"/>
      <c r="AI370" s="166"/>
      <c r="AJ370" s="166"/>
      <c r="AK370" s="166"/>
      <c r="AL370" s="166"/>
      <c r="AM370" s="166"/>
      <c r="AN370" s="166"/>
      <c r="AO370" s="166"/>
      <c r="AP370" s="166"/>
      <c r="AQ370" s="166"/>
      <c r="AR370" s="166"/>
      <c r="AS370" s="166"/>
      <c r="AT370" s="166"/>
      <c r="AU370" s="166"/>
      <c r="AV370" s="166"/>
      <c r="AW370" s="166"/>
      <c r="AX370" s="166"/>
      <c r="AY370" s="166"/>
      <c r="AZ370" s="166"/>
      <c r="BA370" s="166"/>
      <c r="BB370" s="166"/>
      <c r="BC370" s="166"/>
      <c r="BD370" s="166"/>
      <c r="BE370" s="166"/>
      <c r="BF370" s="166"/>
      <c r="BG370" s="166"/>
      <c r="BH370" s="166"/>
      <c r="BI370" s="166"/>
      <c r="BJ370" s="166"/>
      <c r="BK370" s="166"/>
      <c r="BL370" s="166"/>
      <c r="BM370" s="166"/>
      <c r="BN370" s="166"/>
      <c r="BO370" s="166"/>
      <c r="BP370" s="166"/>
      <c r="BQ370" s="166"/>
      <c r="BR370" s="166"/>
      <c r="BS370" s="166"/>
      <c r="BT370" s="166"/>
      <c r="BU370" s="166"/>
      <c r="BV370" s="166"/>
      <c r="BW370" s="166"/>
      <c r="BX370" s="166"/>
    </row>
    <row r="371" spans="1:76" ht="12.7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c r="AA371" s="166"/>
      <c r="AB371" s="166"/>
      <c r="AC371" s="166"/>
      <c r="AD371" s="166"/>
      <c r="AE371" s="166"/>
      <c r="AF371" s="166"/>
      <c r="AG371" s="166"/>
      <c r="AH371" s="166"/>
      <c r="AI371" s="166"/>
      <c r="AJ371" s="166"/>
      <c r="AK371" s="166"/>
      <c r="AL371" s="166"/>
      <c r="AM371" s="166"/>
      <c r="AN371" s="166"/>
      <c r="AO371" s="166"/>
      <c r="AP371" s="166"/>
      <c r="AQ371" s="166"/>
      <c r="AR371" s="166"/>
      <c r="AS371" s="166"/>
      <c r="AT371" s="166"/>
      <c r="AU371" s="166"/>
      <c r="AV371" s="166"/>
      <c r="AW371" s="166"/>
      <c r="AX371" s="166"/>
      <c r="AY371" s="166"/>
      <c r="AZ371" s="166"/>
      <c r="BA371" s="166"/>
      <c r="BB371" s="166"/>
      <c r="BC371" s="166"/>
      <c r="BD371" s="166"/>
      <c r="BE371" s="166"/>
      <c r="BF371" s="166"/>
      <c r="BG371" s="166"/>
      <c r="BH371" s="166"/>
      <c r="BI371" s="166"/>
      <c r="BJ371" s="166"/>
      <c r="BK371" s="166"/>
      <c r="BL371" s="166"/>
      <c r="BM371" s="166"/>
      <c r="BN371" s="166"/>
      <c r="BO371" s="166"/>
      <c r="BP371" s="166"/>
      <c r="BQ371" s="166"/>
      <c r="BR371" s="166"/>
      <c r="BS371" s="166"/>
      <c r="BT371" s="166"/>
      <c r="BU371" s="166"/>
      <c r="BV371" s="166"/>
      <c r="BW371" s="166"/>
      <c r="BX371" s="166"/>
    </row>
    <row r="372" spans="1:76" ht="12.7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c r="AA372" s="166"/>
      <c r="AB372" s="166"/>
      <c r="AC372" s="166"/>
      <c r="AD372" s="166"/>
      <c r="AE372" s="166"/>
      <c r="AF372" s="166"/>
      <c r="AG372" s="166"/>
      <c r="AH372" s="166"/>
      <c r="AI372" s="166"/>
      <c r="AJ372" s="166"/>
      <c r="AK372" s="166"/>
      <c r="AL372" s="166"/>
      <c r="AM372" s="166"/>
      <c r="AN372" s="166"/>
      <c r="AO372" s="166"/>
      <c r="AP372" s="166"/>
      <c r="AQ372" s="166"/>
      <c r="AR372" s="166"/>
      <c r="AS372" s="166"/>
      <c r="AT372" s="166"/>
      <c r="AU372" s="166"/>
      <c r="AV372" s="166"/>
      <c r="AW372" s="166"/>
      <c r="AX372" s="166"/>
      <c r="AY372" s="166"/>
      <c r="AZ372" s="166"/>
      <c r="BA372" s="166"/>
      <c r="BB372" s="166"/>
      <c r="BC372" s="166"/>
      <c r="BD372" s="166"/>
      <c r="BE372" s="166"/>
      <c r="BF372" s="166"/>
      <c r="BG372" s="166"/>
      <c r="BH372" s="166"/>
      <c r="BI372" s="166"/>
      <c r="BJ372" s="166"/>
      <c r="BK372" s="166"/>
      <c r="BL372" s="166"/>
      <c r="BM372" s="166"/>
      <c r="BN372" s="166"/>
      <c r="BO372" s="166"/>
      <c r="BP372" s="166"/>
      <c r="BQ372" s="166"/>
      <c r="BR372" s="166"/>
      <c r="BS372" s="166"/>
      <c r="BT372" s="166"/>
      <c r="BU372" s="166"/>
      <c r="BV372" s="166"/>
      <c r="BW372" s="166"/>
      <c r="BX372" s="166"/>
    </row>
    <row r="373" spans="1:76" ht="12.7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c r="AA373" s="166"/>
      <c r="AB373" s="166"/>
      <c r="AC373" s="166"/>
      <c r="AD373" s="166"/>
      <c r="AE373" s="166"/>
      <c r="AF373" s="166"/>
      <c r="AG373" s="166"/>
      <c r="AH373" s="166"/>
      <c r="AI373" s="166"/>
      <c r="AJ373" s="166"/>
      <c r="AK373" s="166"/>
      <c r="AL373" s="166"/>
      <c r="AM373" s="166"/>
      <c r="AN373" s="166"/>
      <c r="AO373" s="166"/>
      <c r="AP373" s="166"/>
      <c r="AQ373" s="166"/>
      <c r="AR373" s="166"/>
      <c r="AS373" s="166"/>
      <c r="AT373" s="166"/>
      <c r="AU373" s="166"/>
      <c r="AV373" s="166"/>
      <c r="AW373" s="166"/>
      <c r="AX373" s="166"/>
      <c r="AY373" s="166"/>
      <c r="AZ373" s="166"/>
      <c r="BA373" s="166"/>
      <c r="BB373" s="166"/>
      <c r="BC373" s="166"/>
      <c r="BD373" s="166"/>
      <c r="BE373" s="166"/>
      <c r="BF373" s="166"/>
      <c r="BG373" s="166"/>
      <c r="BH373" s="166"/>
      <c r="BI373" s="166"/>
      <c r="BJ373" s="166"/>
      <c r="BK373" s="166"/>
      <c r="BL373" s="166"/>
      <c r="BM373" s="166"/>
      <c r="BN373" s="166"/>
      <c r="BO373" s="166"/>
      <c r="BP373" s="166"/>
      <c r="BQ373" s="166"/>
      <c r="BR373" s="166"/>
      <c r="BS373" s="166"/>
      <c r="BT373" s="166"/>
      <c r="BU373" s="166"/>
      <c r="BV373" s="166"/>
      <c r="BW373" s="166"/>
      <c r="BX373" s="166"/>
    </row>
    <row r="374" spans="1:76" ht="12.7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c r="AA374" s="166"/>
      <c r="AB374" s="166"/>
      <c r="AC374" s="166"/>
      <c r="AD374" s="166"/>
      <c r="AE374" s="166"/>
      <c r="AF374" s="166"/>
      <c r="AG374" s="166"/>
      <c r="AH374" s="166"/>
      <c r="AI374" s="166"/>
      <c r="AJ374" s="166"/>
      <c r="AK374" s="166"/>
      <c r="AL374" s="166"/>
      <c r="AM374" s="166"/>
      <c r="AN374" s="166"/>
      <c r="AO374" s="166"/>
      <c r="AP374" s="166"/>
      <c r="AQ374" s="166"/>
      <c r="AR374" s="166"/>
      <c r="AS374" s="166"/>
      <c r="AT374" s="166"/>
      <c r="AU374" s="166"/>
      <c r="AV374" s="166"/>
      <c r="AW374" s="166"/>
      <c r="AX374" s="166"/>
      <c r="AY374" s="166"/>
      <c r="AZ374" s="166"/>
      <c r="BA374" s="166"/>
      <c r="BB374" s="166"/>
      <c r="BC374" s="166"/>
      <c r="BD374" s="166"/>
      <c r="BE374" s="166"/>
      <c r="BF374" s="166"/>
      <c r="BG374" s="166"/>
      <c r="BH374" s="166"/>
      <c r="BI374" s="166"/>
      <c r="BJ374" s="166"/>
      <c r="BK374" s="166"/>
      <c r="BL374" s="166"/>
      <c r="BM374" s="166"/>
      <c r="BN374" s="166"/>
      <c r="BO374" s="166"/>
      <c r="BP374" s="166"/>
      <c r="BQ374" s="166"/>
      <c r="BR374" s="166"/>
      <c r="BS374" s="166"/>
      <c r="BT374" s="166"/>
      <c r="BU374" s="166"/>
      <c r="BV374" s="166"/>
      <c r="BW374" s="166"/>
      <c r="BX374" s="166"/>
    </row>
    <row r="375" spans="1:76" ht="12.7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c r="AA375" s="166"/>
      <c r="AB375" s="166"/>
      <c r="AC375" s="166"/>
      <c r="AD375" s="166"/>
      <c r="AE375" s="166"/>
      <c r="AF375" s="166"/>
      <c r="AG375" s="166"/>
      <c r="AH375" s="166"/>
      <c r="AI375" s="166"/>
      <c r="AJ375" s="166"/>
      <c r="AK375" s="166"/>
      <c r="AL375" s="166"/>
      <c r="AM375" s="166"/>
      <c r="AN375" s="166"/>
      <c r="AO375" s="166"/>
      <c r="AP375" s="166"/>
      <c r="AQ375" s="166"/>
      <c r="AR375" s="166"/>
      <c r="AS375" s="166"/>
      <c r="AT375" s="166"/>
      <c r="AU375" s="166"/>
      <c r="AV375" s="166"/>
      <c r="AW375" s="166"/>
      <c r="AX375" s="166"/>
      <c r="AY375" s="166"/>
      <c r="AZ375" s="166"/>
      <c r="BA375" s="166"/>
      <c r="BB375" s="166"/>
      <c r="BC375" s="166"/>
      <c r="BD375" s="166"/>
      <c r="BE375" s="166"/>
      <c r="BF375" s="166"/>
      <c r="BG375" s="166"/>
      <c r="BH375" s="166"/>
      <c r="BI375" s="166"/>
      <c r="BJ375" s="166"/>
      <c r="BK375" s="166"/>
      <c r="BL375" s="166"/>
      <c r="BM375" s="166"/>
      <c r="BN375" s="166"/>
      <c r="BO375" s="166"/>
      <c r="BP375" s="166"/>
      <c r="BQ375" s="166"/>
      <c r="BR375" s="166"/>
      <c r="BS375" s="166"/>
      <c r="BT375" s="166"/>
      <c r="BU375" s="166"/>
      <c r="BV375" s="166"/>
      <c r="BW375" s="166"/>
      <c r="BX375" s="166"/>
    </row>
    <row r="376" spans="1:76" ht="12.7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c r="AA376" s="166"/>
      <c r="AB376" s="166"/>
      <c r="AC376" s="166"/>
      <c r="AD376" s="166"/>
      <c r="AE376" s="166"/>
      <c r="AF376" s="166"/>
      <c r="AG376" s="166"/>
      <c r="AH376" s="166"/>
      <c r="AI376" s="166"/>
      <c r="AJ376" s="166"/>
      <c r="AK376" s="166"/>
      <c r="AL376" s="166"/>
      <c r="AM376" s="166"/>
      <c r="AN376" s="166"/>
      <c r="AO376" s="166"/>
      <c r="AP376" s="166"/>
      <c r="AQ376" s="166"/>
      <c r="AR376" s="166"/>
      <c r="AS376" s="166"/>
      <c r="AT376" s="166"/>
      <c r="AU376" s="166"/>
      <c r="AV376" s="166"/>
      <c r="AW376" s="166"/>
      <c r="AX376" s="166"/>
      <c r="AY376" s="166"/>
      <c r="AZ376" s="166"/>
      <c r="BA376" s="166"/>
      <c r="BB376" s="166"/>
      <c r="BC376" s="166"/>
      <c r="BD376" s="166"/>
      <c r="BE376" s="166"/>
      <c r="BF376" s="166"/>
      <c r="BG376" s="166"/>
      <c r="BH376" s="166"/>
      <c r="BI376" s="166"/>
      <c r="BJ376" s="166"/>
      <c r="BK376" s="166"/>
      <c r="BL376" s="166"/>
      <c r="BM376" s="166"/>
      <c r="BN376" s="166"/>
      <c r="BO376" s="166"/>
      <c r="BP376" s="166"/>
      <c r="BQ376" s="166"/>
      <c r="BR376" s="166"/>
      <c r="BS376" s="166"/>
      <c r="BT376" s="166"/>
      <c r="BU376" s="166"/>
      <c r="BV376" s="166"/>
      <c r="BW376" s="166"/>
      <c r="BX376" s="166"/>
    </row>
    <row r="377" spans="1:76" ht="12.7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c r="AA377" s="166"/>
      <c r="AB377" s="166"/>
      <c r="AC377" s="166"/>
      <c r="AD377" s="166"/>
      <c r="AE377" s="166"/>
      <c r="AF377" s="166"/>
      <c r="AG377" s="166"/>
      <c r="AH377" s="166"/>
      <c r="AI377" s="166"/>
      <c r="AJ377" s="166"/>
      <c r="AK377" s="166"/>
      <c r="AL377" s="166"/>
      <c r="AM377" s="166"/>
      <c r="AN377" s="166"/>
      <c r="AO377" s="166"/>
      <c r="AP377" s="166"/>
      <c r="AQ377" s="166"/>
      <c r="AR377" s="166"/>
      <c r="AS377" s="166"/>
      <c r="AT377" s="166"/>
      <c r="AU377" s="166"/>
      <c r="AV377" s="166"/>
      <c r="AW377" s="166"/>
      <c r="AX377" s="166"/>
      <c r="AY377" s="166"/>
      <c r="AZ377" s="166"/>
      <c r="BA377" s="166"/>
      <c r="BB377" s="166"/>
      <c r="BC377" s="166"/>
      <c r="BD377" s="166"/>
      <c r="BE377" s="166"/>
      <c r="BF377" s="166"/>
      <c r="BG377" s="166"/>
      <c r="BH377" s="166"/>
      <c r="BI377" s="166"/>
      <c r="BJ377" s="166"/>
      <c r="BK377" s="166"/>
      <c r="BL377" s="166"/>
      <c r="BM377" s="166"/>
      <c r="BN377" s="166"/>
      <c r="BO377" s="166"/>
      <c r="BP377" s="166"/>
      <c r="BQ377" s="166"/>
      <c r="BR377" s="166"/>
      <c r="BS377" s="166"/>
      <c r="BT377" s="166"/>
      <c r="BU377" s="166"/>
      <c r="BV377" s="166"/>
      <c r="BW377" s="166"/>
      <c r="BX377" s="166"/>
    </row>
    <row r="378" spans="1:76" ht="12.7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c r="AA378" s="166"/>
      <c r="AB378" s="166"/>
      <c r="AC378" s="166"/>
      <c r="AD378" s="166"/>
      <c r="AE378" s="166"/>
      <c r="AF378" s="166"/>
      <c r="AG378" s="166"/>
      <c r="AH378" s="166"/>
      <c r="AI378" s="166"/>
      <c r="AJ378" s="166"/>
      <c r="AK378" s="166"/>
      <c r="AL378" s="166"/>
      <c r="AM378" s="166"/>
      <c r="AN378" s="166"/>
      <c r="AO378" s="166"/>
      <c r="AP378" s="166"/>
      <c r="AQ378" s="166"/>
      <c r="AR378" s="166"/>
      <c r="AS378" s="166"/>
      <c r="AT378" s="166"/>
      <c r="AU378" s="166"/>
      <c r="AV378" s="166"/>
      <c r="AW378" s="166"/>
      <c r="AX378" s="166"/>
      <c r="AY378" s="166"/>
      <c r="AZ378" s="166"/>
      <c r="BA378" s="166"/>
      <c r="BB378" s="166"/>
      <c r="BC378" s="166"/>
      <c r="BD378" s="166"/>
      <c r="BE378" s="166"/>
      <c r="BF378" s="166"/>
      <c r="BG378" s="166"/>
      <c r="BH378" s="166"/>
      <c r="BI378" s="166"/>
      <c r="BJ378" s="166"/>
      <c r="BK378" s="166"/>
      <c r="BL378" s="166"/>
      <c r="BM378" s="166"/>
      <c r="BN378" s="166"/>
      <c r="BO378" s="166"/>
      <c r="BP378" s="166"/>
      <c r="BQ378" s="166"/>
      <c r="BR378" s="166"/>
      <c r="BS378" s="166"/>
      <c r="BT378" s="166"/>
      <c r="BU378" s="166"/>
      <c r="BV378" s="166"/>
      <c r="BW378" s="166"/>
      <c r="BX378" s="166"/>
    </row>
    <row r="379" spans="1:76" ht="12.7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c r="AA379" s="166"/>
      <c r="AB379" s="166"/>
      <c r="AC379" s="166"/>
      <c r="AD379" s="166"/>
      <c r="AE379" s="166"/>
      <c r="AF379" s="166"/>
      <c r="AG379" s="166"/>
      <c r="AH379" s="166"/>
      <c r="AI379" s="166"/>
      <c r="AJ379" s="166"/>
      <c r="AK379" s="166"/>
      <c r="AL379" s="166"/>
      <c r="AM379" s="166"/>
      <c r="AN379" s="166"/>
      <c r="AO379" s="166"/>
      <c r="AP379" s="166"/>
      <c r="AQ379" s="166"/>
      <c r="AR379" s="166"/>
      <c r="AS379" s="166"/>
      <c r="AT379" s="166"/>
      <c r="AU379" s="166"/>
      <c r="AV379" s="166"/>
      <c r="AW379" s="166"/>
      <c r="AX379" s="166"/>
      <c r="AY379" s="166"/>
      <c r="AZ379" s="166"/>
      <c r="BA379" s="166"/>
      <c r="BB379" s="166"/>
      <c r="BC379" s="166"/>
      <c r="BD379" s="166"/>
      <c r="BE379" s="166"/>
      <c r="BF379" s="166"/>
      <c r="BG379" s="166"/>
      <c r="BH379" s="166"/>
      <c r="BI379" s="166"/>
      <c r="BJ379" s="166"/>
      <c r="BK379" s="166"/>
      <c r="BL379" s="166"/>
      <c r="BM379" s="166"/>
      <c r="BN379" s="166"/>
      <c r="BO379" s="166"/>
      <c r="BP379" s="166"/>
      <c r="BQ379" s="166"/>
      <c r="BR379" s="166"/>
      <c r="BS379" s="166"/>
      <c r="BT379" s="166"/>
      <c r="BU379" s="166"/>
      <c r="BV379" s="166"/>
      <c r="BW379" s="166"/>
      <c r="BX379" s="166"/>
    </row>
    <row r="380" spans="1:76" ht="12.7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c r="AA380" s="166"/>
      <c r="AB380" s="166"/>
      <c r="AC380" s="166"/>
      <c r="AD380" s="166"/>
      <c r="AE380" s="166"/>
      <c r="AF380" s="166"/>
      <c r="AG380" s="166"/>
      <c r="AH380" s="166"/>
      <c r="AI380" s="166"/>
      <c r="AJ380" s="166"/>
      <c r="AK380" s="166"/>
      <c r="AL380" s="166"/>
      <c r="AM380" s="166"/>
      <c r="AN380" s="166"/>
      <c r="AO380" s="166"/>
      <c r="AP380" s="166"/>
      <c r="AQ380" s="166"/>
      <c r="AR380" s="166"/>
      <c r="AS380" s="166"/>
      <c r="AT380" s="166"/>
      <c r="AU380" s="166"/>
      <c r="AV380" s="166"/>
      <c r="AW380" s="166"/>
      <c r="AX380" s="166"/>
      <c r="AY380" s="166"/>
      <c r="AZ380" s="166"/>
      <c r="BA380" s="166"/>
      <c r="BB380" s="166"/>
      <c r="BC380" s="166"/>
      <c r="BD380" s="166"/>
      <c r="BE380" s="166"/>
      <c r="BF380" s="166"/>
      <c r="BG380" s="166"/>
      <c r="BH380" s="166"/>
      <c r="BI380" s="166"/>
      <c r="BJ380" s="166"/>
      <c r="BK380" s="166"/>
      <c r="BL380" s="166"/>
      <c r="BM380" s="166"/>
      <c r="BN380" s="166"/>
      <c r="BO380" s="166"/>
      <c r="BP380" s="166"/>
      <c r="BQ380" s="166"/>
      <c r="BR380" s="166"/>
      <c r="BS380" s="166"/>
      <c r="BT380" s="166"/>
      <c r="BU380" s="166"/>
      <c r="BV380" s="166"/>
      <c r="BW380" s="166"/>
      <c r="BX380" s="166"/>
    </row>
    <row r="381" spans="1:76" ht="12.7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c r="AA381" s="166"/>
      <c r="AB381" s="166"/>
      <c r="AC381" s="166"/>
      <c r="AD381" s="166"/>
      <c r="AE381" s="166"/>
      <c r="AF381" s="166"/>
      <c r="AG381" s="166"/>
      <c r="AH381" s="166"/>
      <c r="AI381" s="166"/>
      <c r="AJ381" s="166"/>
      <c r="AK381" s="166"/>
      <c r="AL381" s="166"/>
      <c r="AM381" s="166"/>
      <c r="AN381" s="166"/>
      <c r="AO381" s="166"/>
      <c r="AP381" s="166"/>
      <c r="AQ381" s="166"/>
      <c r="AR381" s="166"/>
      <c r="AS381" s="166"/>
      <c r="AT381" s="166"/>
      <c r="AU381" s="166"/>
      <c r="AV381" s="166"/>
      <c r="AW381" s="166"/>
      <c r="AX381" s="166"/>
      <c r="AY381" s="166"/>
      <c r="AZ381" s="166"/>
      <c r="BA381" s="166"/>
      <c r="BB381" s="166"/>
      <c r="BC381" s="166"/>
      <c r="BD381" s="166"/>
      <c r="BE381" s="166"/>
      <c r="BF381" s="166"/>
      <c r="BG381" s="166"/>
      <c r="BH381" s="166"/>
      <c r="BI381" s="166"/>
      <c r="BJ381" s="166"/>
      <c r="BK381" s="166"/>
      <c r="BL381" s="166"/>
      <c r="BM381" s="166"/>
      <c r="BN381" s="166"/>
      <c r="BO381" s="166"/>
      <c r="BP381" s="166"/>
      <c r="BQ381" s="166"/>
      <c r="BR381" s="166"/>
      <c r="BS381" s="166"/>
      <c r="BT381" s="166"/>
      <c r="BU381" s="166"/>
      <c r="BV381" s="166"/>
      <c r="BW381" s="166"/>
      <c r="BX381" s="166"/>
    </row>
    <row r="382" spans="1:76" ht="12.7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c r="AA382" s="166"/>
      <c r="AB382" s="166"/>
      <c r="AC382" s="166"/>
      <c r="AD382" s="166"/>
      <c r="AE382" s="166"/>
      <c r="AF382" s="166"/>
      <c r="AG382" s="166"/>
      <c r="AH382" s="166"/>
      <c r="AI382" s="166"/>
      <c r="AJ382" s="166"/>
      <c r="AK382" s="166"/>
      <c r="AL382" s="166"/>
      <c r="AM382" s="166"/>
      <c r="AN382" s="166"/>
      <c r="AO382" s="166"/>
      <c r="AP382" s="166"/>
      <c r="AQ382" s="166"/>
      <c r="AR382" s="166"/>
      <c r="AS382" s="166"/>
      <c r="AT382" s="166"/>
      <c r="AU382" s="166"/>
      <c r="AV382" s="166"/>
      <c r="AW382" s="166"/>
      <c r="AX382" s="166"/>
      <c r="AY382" s="166"/>
      <c r="AZ382" s="166"/>
      <c r="BA382" s="166"/>
      <c r="BB382" s="166"/>
      <c r="BC382" s="166"/>
      <c r="BD382" s="166"/>
      <c r="BE382" s="166"/>
      <c r="BF382" s="166"/>
      <c r="BG382" s="166"/>
      <c r="BH382" s="166"/>
      <c r="BI382" s="166"/>
      <c r="BJ382" s="166"/>
      <c r="BK382" s="166"/>
      <c r="BL382" s="166"/>
      <c r="BM382" s="166"/>
      <c r="BN382" s="166"/>
      <c r="BO382" s="166"/>
      <c r="BP382" s="166"/>
      <c r="BQ382" s="166"/>
      <c r="BR382" s="166"/>
      <c r="BS382" s="166"/>
      <c r="BT382" s="166"/>
      <c r="BU382" s="166"/>
      <c r="BV382" s="166"/>
      <c r="BW382" s="166"/>
      <c r="BX382" s="166"/>
    </row>
    <row r="383" spans="1:76" ht="12.7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c r="AA383" s="166"/>
      <c r="AB383" s="166"/>
      <c r="AC383" s="166"/>
      <c r="AD383" s="166"/>
      <c r="AE383" s="166"/>
      <c r="AF383" s="166"/>
      <c r="AG383" s="166"/>
      <c r="AH383" s="166"/>
      <c r="AI383" s="166"/>
      <c r="AJ383" s="166"/>
      <c r="AK383" s="166"/>
      <c r="AL383" s="166"/>
      <c r="AM383" s="166"/>
      <c r="AN383" s="166"/>
      <c r="AO383" s="166"/>
      <c r="AP383" s="166"/>
      <c r="AQ383" s="166"/>
      <c r="AR383" s="166"/>
      <c r="AS383" s="166"/>
      <c r="AT383" s="166"/>
      <c r="AU383" s="166"/>
      <c r="AV383" s="166"/>
      <c r="AW383" s="166"/>
      <c r="AX383" s="166"/>
      <c r="AY383" s="166"/>
      <c r="AZ383" s="166"/>
      <c r="BA383" s="166"/>
      <c r="BB383" s="166"/>
      <c r="BC383" s="166"/>
      <c r="BD383" s="166"/>
      <c r="BE383" s="166"/>
      <c r="BF383" s="166"/>
      <c r="BG383" s="166"/>
      <c r="BH383" s="166"/>
      <c r="BI383" s="166"/>
      <c r="BJ383" s="166"/>
      <c r="BK383" s="166"/>
      <c r="BL383" s="166"/>
      <c r="BM383" s="166"/>
      <c r="BN383" s="166"/>
      <c r="BO383" s="166"/>
      <c r="BP383" s="166"/>
      <c r="BQ383" s="166"/>
      <c r="BR383" s="166"/>
      <c r="BS383" s="166"/>
      <c r="BT383" s="166"/>
      <c r="BU383" s="166"/>
      <c r="BV383" s="166"/>
      <c r="BW383" s="166"/>
      <c r="BX383" s="166"/>
    </row>
    <row r="384" spans="1:76" ht="12.7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c r="AA384" s="166"/>
      <c r="AB384" s="166"/>
      <c r="AC384" s="166"/>
      <c r="AD384" s="166"/>
      <c r="AE384" s="166"/>
      <c r="AF384" s="166"/>
      <c r="AG384" s="166"/>
      <c r="AH384" s="166"/>
      <c r="AI384" s="166"/>
      <c r="AJ384" s="166"/>
      <c r="AK384" s="166"/>
      <c r="AL384" s="166"/>
      <c r="AM384" s="166"/>
      <c r="AN384" s="166"/>
      <c r="AO384" s="166"/>
      <c r="AP384" s="166"/>
      <c r="AQ384" s="166"/>
      <c r="AR384" s="166"/>
      <c r="AS384" s="166"/>
      <c r="AT384" s="166"/>
      <c r="AU384" s="166"/>
      <c r="AV384" s="166"/>
      <c r="AW384" s="166"/>
      <c r="AX384" s="166"/>
      <c r="AY384" s="166"/>
      <c r="AZ384" s="166"/>
      <c r="BA384" s="166"/>
      <c r="BB384" s="166"/>
      <c r="BC384" s="166"/>
      <c r="BD384" s="166"/>
      <c r="BE384" s="166"/>
      <c r="BF384" s="166"/>
      <c r="BG384" s="166"/>
      <c r="BH384" s="166"/>
      <c r="BI384" s="166"/>
      <c r="BJ384" s="166"/>
      <c r="BK384" s="166"/>
      <c r="BL384" s="166"/>
      <c r="BM384" s="166"/>
      <c r="BN384" s="166"/>
      <c r="BO384" s="166"/>
      <c r="BP384" s="166"/>
      <c r="BQ384" s="166"/>
      <c r="BR384" s="166"/>
      <c r="BS384" s="166"/>
      <c r="BT384" s="166"/>
      <c r="BU384" s="166"/>
      <c r="BV384" s="166"/>
      <c r="BW384" s="166"/>
      <c r="BX384" s="166"/>
    </row>
    <row r="385" spans="1:76" ht="12.7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c r="AA385" s="166"/>
      <c r="AB385" s="166"/>
      <c r="AC385" s="166"/>
      <c r="AD385" s="166"/>
      <c r="AE385" s="166"/>
      <c r="AF385" s="166"/>
      <c r="AG385" s="166"/>
      <c r="AH385" s="166"/>
      <c r="AI385" s="166"/>
      <c r="AJ385" s="166"/>
      <c r="AK385" s="166"/>
      <c r="AL385" s="166"/>
      <c r="AM385" s="166"/>
      <c r="AN385" s="166"/>
      <c r="AO385" s="166"/>
      <c r="AP385" s="166"/>
      <c r="AQ385" s="166"/>
      <c r="AR385" s="166"/>
      <c r="AS385" s="166"/>
      <c r="AT385" s="166"/>
      <c r="AU385" s="166"/>
      <c r="AV385" s="166"/>
      <c r="AW385" s="166"/>
      <c r="AX385" s="166"/>
      <c r="AY385" s="166"/>
      <c r="AZ385" s="166"/>
      <c r="BA385" s="166"/>
      <c r="BB385" s="166"/>
      <c r="BC385" s="166"/>
      <c r="BD385" s="166"/>
      <c r="BE385" s="166"/>
      <c r="BF385" s="166"/>
      <c r="BG385" s="166"/>
      <c r="BH385" s="166"/>
      <c r="BI385" s="166"/>
      <c r="BJ385" s="166"/>
      <c r="BK385" s="166"/>
      <c r="BL385" s="166"/>
      <c r="BM385" s="166"/>
      <c r="BN385" s="166"/>
      <c r="BO385" s="166"/>
      <c r="BP385" s="166"/>
      <c r="BQ385" s="166"/>
      <c r="BR385" s="166"/>
      <c r="BS385" s="166"/>
      <c r="BT385" s="166"/>
      <c r="BU385" s="166"/>
      <c r="BV385" s="166"/>
      <c r="BW385" s="166"/>
      <c r="BX385" s="166"/>
    </row>
    <row r="386" spans="1:76" ht="12.7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c r="AA386" s="166"/>
      <c r="AB386" s="166"/>
      <c r="AC386" s="166"/>
      <c r="AD386" s="166"/>
      <c r="AE386" s="166"/>
      <c r="AF386" s="166"/>
      <c r="AG386" s="166"/>
      <c r="AH386" s="166"/>
      <c r="AI386" s="166"/>
      <c r="AJ386" s="166"/>
      <c r="AK386" s="166"/>
      <c r="AL386" s="166"/>
      <c r="AM386" s="166"/>
      <c r="AN386" s="166"/>
      <c r="AO386" s="166"/>
      <c r="AP386" s="166"/>
      <c r="AQ386" s="166"/>
      <c r="AR386" s="166"/>
      <c r="AS386" s="166"/>
      <c r="AT386" s="166"/>
      <c r="AU386" s="166"/>
      <c r="AV386" s="166"/>
      <c r="AW386" s="166"/>
      <c r="AX386" s="166"/>
      <c r="AY386" s="166"/>
      <c r="AZ386" s="166"/>
      <c r="BA386" s="166"/>
      <c r="BB386" s="166"/>
      <c r="BC386" s="166"/>
      <c r="BD386" s="166"/>
      <c r="BE386" s="166"/>
      <c r="BF386" s="166"/>
      <c r="BG386" s="166"/>
      <c r="BH386" s="166"/>
      <c r="BI386" s="166"/>
      <c r="BJ386" s="166"/>
      <c r="BK386" s="166"/>
      <c r="BL386" s="166"/>
      <c r="BM386" s="166"/>
      <c r="BN386" s="166"/>
      <c r="BO386" s="166"/>
      <c r="BP386" s="166"/>
      <c r="BQ386" s="166"/>
      <c r="BR386" s="166"/>
      <c r="BS386" s="166"/>
      <c r="BT386" s="166"/>
      <c r="BU386" s="166"/>
      <c r="BV386" s="166"/>
      <c r="BW386" s="166"/>
      <c r="BX386" s="166"/>
    </row>
    <row r="387" spans="1:76" ht="12.7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c r="AA387" s="166"/>
      <c r="AB387" s="166"/>
      <c r="AC387" s="166"/>
      <c r="AD387" s="166"/>
      <c r="AE387" s="166"/>
      <c r="AF387" s="166"/>
      <c r="AG387" s="166"/>
      <c r="AH387" s="166"/>
      <c r="AI387" s="166"/>
      <c r="AJ387" s="166"/>
      <c r="AK387" s="166"/>
      <c r="AL387" s="166"/>
      <c r="AM387" s="166"/>
      <c r="AN387" s="166"/>
      <c r="AO387" s="166"/>
      <c r="AP387" s="166"/>
      <c r="AQ387" s="166"/>
      <c r="AR387" s="166"/>
      <c r="AS387" s="166"/>
      <c r="AT387" s="166"/>
      <c r="AU387" s="166"/>
      <c r="AV387" s="166"/>
      <c r="AW387" s="166"/>
      <c r="AX387" s="166"/>
      <c r="AY387" s="166"/>
      <c r="AZ387" s="166"/>
      <c r="BA387" s="166"/>
      <c r="BB387" s="166"/>
      <c r="BC387" s="166"/>
      <c r="BD387" s="166"/>
      <c r="BE387" s="166"/>
      <c r="BF387" s="166"/>
      <c r="BG387" s="166"/>
      <c r="BH387" s="166"/>
      <c r="BI387" s="166"/>
      <c r="BJ387" s="166"/>
      <c r="BK387" s="166"/>
      <c r="BL387" s="166"/>
      <c r="BM387" s="166"/>
      <c r="BN387" s="166"/>
      <c r="BO387" s="166"/>
      <c r="BP387" s="166"/>
      <c r="BQ387" s="166"/>
      <c r="BR387" s="166"/>
      <c r="BS387" s="166"/>
      <c r="BT387" s="166"/>
      <c r="BU387" s="166"/>
      <c r="BV387" s="166"/>
      <c r="BW387" s="166"/>
      <c r="BX387" s="166"/>
    </row>
    <row r="388" spans="1:76" ht="12.7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c r="AA388" s="166"/>
      <c r="AB388" s="166"/>
      <c r="AC388" s="166"/>
      <c r="AD388" s="166"/>
      <c r="AE388" s="166"/>
      <c r="AF388" s="166"/>
      <c r="AG388" s="166"/>
      <c r="AH388" s="166"/>
      <c r="AI388" s="166"/>
      <c r="AJ388" s="166"/>
      <c r="AK388" s="166"/>
      <c r="AL388" s="166"/>
      <c r="AM388" s="166"/>
      <c r="AN388" s="166"/>
      <c r="AO388" s="166"/>
      <c r="AP388" s="166"/>
      <c r="AQ388" s="166"/>
      <c r="AR388" s="166"/>
      <c r="AS388" s="166"/>
      <c r="AT388" s="166"/>
      <c r="AU388" s="166"/>
      <c r="AV388" s="166"/>
      <c r="AW388" s="166"/>
      <c r="AX388" s="166"/>
      <c r="AY388" s="166"/>
      <c r="AZ388" s="166"/>
      <c r="BA388" s="166"/>
      <c r="BB388" s="166"/>
      <c r="BC388" s="166"/>
      <c r="BD388" s="166"/>
      <c r="BE388" s="166"/>
      <c r="BF388" s="166"/>
      <c r="BG388" s="166"/>
      <c r="BH388" s="166"/>
      <c r="BI388" s="166"/>
      <c r="BJ388" s="166"/>
      <c r="BK388" s="166"/>
      <c r="BL388" s="166"/>
      <c r="BM388" s="166"/>
      <c r="BN388" s="166"/>
      <c r="BO388" s="166"/>
      <c r="BP388" s="166"/>
      <c r="BQ388" s="166"/>
      <c r="BR388" s="166"/>
      <c r="BS388" s="166"/>
      <c r="BT388" s="166"/>
      <c r="BU388" s="166"/>
      <c r="BV388" s="166"/>
      <c r="BW388" s="166"/>
      <c r="BX388" s="166"/>
    </row>
    <row r="389" spans="1:76" ht="12.7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c r="AA389" s="166"/>
      <c r="AB389" s="166"/>
      <c r="AC389" s="166"/>
      <c r="AD389" s="166"/>
      <c r="AE389" s="166"/>
      <c r="AF389" s="166"/>
      <c r="AG389" s="166"/>
      <c r="AH389" s="166"/>
      <c r="AI389" s="166"/>
      <c r="AJ389" s="166"/>
      <c r="AK389" s="166"/>
      <c r="AL389" s="166"/>
      <c r="AM389" s="166"/>
      <c r="AN389" s="166"/>
      <c r="AO389" s="166"/>
      <c r="AP389" s="166"/>
      <c r="AQ389" s="166"/>
      <c r="AR389" s="166"/>
      <c r="AS389" s="166"/>
      <c r="AT389" s="166"/>
      <c r="AU389" s="166"/>
      <c r="AV389" s="166"/>
      <c r="AW389" s="166"/>
      <c r="AX389" s="166"/>
      <c r="AY389" s="166"/>
      <c r="AZ389" s="166"/>
      <c r="BA389" s="166"/>
      <c r="BB389" s="166"/>
      <c r="BC389" s="166"/>
      <c r="BD389" s="166"/>
      <c r="BE389" s="166"/>
      <c r="BF389" s="166"/>
      <c r="BG389" s="166"/>
      <c r="BH389" s="166"/>
      <c r="BI389" s="166"/>
      <c r="BJ389" s="166"/>
      <c r="BK389" s="166"/>
      <c r="BL389" s="166"/>
      <c r="BM389" s="166"/>
      <c r="BN389" s="166"/>
      <c r="BO389" s="166"/>
      <c r="BP389" s="166"/>
      <c r="BQ389" s="166"/>
      <c r="BR389" s="166"/>
      <c r="BS389" s="166"/>
      <c r="BT389" s="166"/>
      <c r="BU389" s="166"/>
      <c r="BV389" s="166"/>
      <c r="BW389" s="166"/>
      <c r="BX389" s="166"/>
    </row>
    <row r="390" spans="1:76" ht="12.7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166"/>
      <c r="AO390" s="166"/>
      <c r="AP390" s="166"/>
      <c r="AQ390" s="166"/>
      <c r="AR390" s="166"/>
      <c r="AS390" s="166"/>
      <c r="AT390" s="166"/>
      <c r="AU390" s="166"/>
      <c r="AV390" s="166"/>
      <c r="AW390" s="166"/>
      <c r="AX390" s="166"/>
      <c r="AY390" s="166"/>
      <c r="AZ390" s="166"/>
      <c r="BA390" s="166"/>
      <c r="BB390" s="166"/>
      <c r="BC390" s="166"/>
      <c r="BD390" s="166"/>
      <c r="BE390" s="166"/>
      <c r="BF390" s="166"/>
      <c r="BG390" s="166"/>
      <c r="BH390" s="166"/>
      <c r="BI390" s="166"/>
      <c r="BJ390" s="166"/>
      <c r="BK390" s="166"/>
      <c r="BL390" s="166"/>
      <c r="BM390" s="166"/>
      <c r="BN390" s="166"/>
      <c r="BO390" s="166"/>
      <c r="BP390" s="166"/>
      <c r="BQ390" s="166"/>
      <c r="BR390" s="166"/>
      <c r="BS390" s="166"/>
      <c r="BT390" s="166"/>
      <c r="BU390" s="166"/>
      <c r="BV390" s="166"/>
      <c r="BW390" s="166"/>
      <c r="BX390" s="166"/>
    </row>
    <row r="391" spans="1:76" ht="12.7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c r="AA391" s="166"/>
      <c r="AB391" s="166"/>
      <c r="AC391" s="166"/>
      <c r="AD391" s="166"/>
      <c r="AE391" s="166"/>
      <c r="AF391" s="166"/>
      <c r="AG391" s="166"/>
      <c r="AH391" s="166"/>
      <c r="AI391" s="166"/>
      <c r="AJ391" s="166"/>
      <c r="AK391" s="166"/>
      <c r="AL391" s="166"/>
      <c r="AM391" s="166"/>
      <c r="AN391" s="166"/>
      <c r="AO391" s="166"/>
      <c r="AP391" s="166"/>
      <c r="AQ391" s="166"/>
      <c r="AR391" s="166"/>
      <c r="AS391" s="166"/>
      <c r="AT391" s="166"/>
      <c r="AU391" s="166"/>
      <c r="AV391" s="166"/>
      <c r="AW391" s="166"/>
      <c r="AX391" s="166"/>
      <c r="AY391" s="166"/>
      <c r="AZ391" s="166"/>
      <c r="BA391" s="166"/>
      <c r="BB391" s="166"/>
      <c r="BC391" s="166"/>
      <c r="BD391" s="166"/>
      <c r="BE391" s="166"/>
      <c r="BF391" s="166"/>
      <c r="BG391" s="166"/>
      <c r="BH391" s="166"/>
      <c r="BI391" s="166"/>
      <c r="BJ391" s="166"/>
      <c r="BK391" s="166"/>
      <c r="BL391" s="166"/>
      <c r="BM391" s="166"/>
      <c r="BN391" s="166"/>
      <c r="BO391" s="166"/>
      <c r="BP391" s="166"/>
      <c r="BQ391" s="166"/>
      <c r="BR391" s="166"/>
      <c r="BS391" s="166"/>
      <c r="BT391" s="166"/>
      <c r="BU391" s="166"/>
      <c r="BV391" s="166"/>
      <c r="BW391" s="166"/>
      <c r="BX391" s="166"/>
    </row>
    <row r="392" spans="1:76" ht="12.7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c r="AA392" s="166"/>
      <c r="AB392" s="166"/>
      <c r="AC392" s="166"/>
      <c r="AD392" s="166"/>
      <c r="AE392" s="166"/>
      <c r="AF392" s="166"/>
      <c r="AG392" s="166"/>
      <c r="AH392" s="166"/>
      <c r="AI392" s="166"/>
      <c r="AJ392" s="166"/>
      <c r="AK392" s="166"/>
      <c r="AL392" s="166"/>
      <c r="AM392" s="166"/>
      <c r="AN392" s="166"/>
      <c r="AO392" s="166"/>
      <c r="AP392" s="166"/>
      <c r="AQ392" s="166"/>
      <c r="AR392" s="166"/>
      <c r="AS392" s="166"/>
      <c r="AT392" s="166"/>
      <c r="AU392" s="166"/>
      <c r="AV392" s="166"/>
      <c r="AW392" s="166"/>
      <c r="AX392" s="166"/>
      <c r="AY392" s="166"/>
      <c r="AZ392" s="166"/>
      <c r="BA392" s="166"/>
      <c r="BB392" s="166"/>
      <c r="BC392" s="166"/>
      <c r="BD392" s="166"/>
      <c r="BE392" s="166"/>
      <c r="BF392" s="166"/>
      <c r="BG392" s="166"/>
      <c r="BH392" s="166"/>
      <c r="BI392" s="166"/>
      <c r="BJ392" s="166"/>
      <c r="BK392" s="166"/>
      <c r="BL392" s="166"/>
      <c r="BM392" s="166"/>
      <c r="BN392" s="166"/>
      <c r="BO392" s="166"/>
      <c r="BP392" s="166"/>
      <c r="BQ392" s="166"/>
      <c r="BR392" s="166"/>
      <c r="BS392" s="166"/>
      <c r="BT392" s="166"/>
      <c r="BU392" s="166"/>
      <c r="BV392" s="166"/>
      <c r="BW392" s="166"/>
      <c r="BX392" s="166"/>
    </row>
    <row r="393" spans="1:76" ht="12.7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166"/>
      <c r="AO393" s="166"/>
      <c r="AP393" s="166"/>
      <c r="AQ393" s="166"/>
      <c r="AR393" s="166"/>
      <c r="AS393" s="166"/>
      <c r="AT393" s="166"/>
      <c r="AU393" s="166"/>
      <c r="AV393" s="166"/>
      <c r="AW393" s="166"/>
      <c r="AX393" s="166"/>
      <c r="AY393" s="166"/>
      <c r="AZ393" s="166"/>
      <c r="BA393" s="166"/>
      <c r="BB393" s="166"/>
      <c r="BC393" s="166"/>
      <c r="BD393" s="166"/>
      <c r="BE393" s="166"/>
      <c r="BF393" s="166"/>
      <c r="BG393" s="166"/>
      <c r="BH393" s="166"/>
      <c r="BI393" s="166"/>
      <c r="BJ393" s="166"/>
      <c r="BK393" s="166"/>
      <c r="BL393" s="166"/>
      <c r="BM393" s="166"/>
      <c r="BN393" s="166"/>
      <c r="BO393" s="166"/>
      <c r="BP393" s="166"/>
      <c r="BQ393" s="166"/>
      <c r="BR393" s="166"/>
      <c r="BS393" s="166"/>
      <c r="BT393" s="166"/>
      <c r="BU393" s="166"/>
      <c r="BV393" s="166"/>
      <c r="BW393" s="166"/>
      <c r="BX393" s="166"/>
    </row>
    <row r="394" spans="1:76" ht="12.7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c r="AA394" s="166"/>
      <c r="AB394" s="166"/>
      <c r="AC394" s="166"/>
      <c r="AD394" s="166"/>
      <c r="AE394" s="166"/>
      <c r="AF394" s="166"/>
      <c r="AG394" s="166"/>
      <c r="AH394" s="166"/>
      <c r="AI394" s="166"/>
      <c r="AJ394" s="166"/>
      <c r="AK394" s="166"/>
      <c r="AL394" s="166"/>
      <c r="AM394" s="166"/>
      <c r="AN394" s="166"/>
      <c r="AO394" s="166"/>
      <c r="AP394" s="166"/>
      <c r="AQ394" s="166"/>
      <c r="AR394" s="166"/>
      <c r="AS394" s="166"/>
      <c r="AT394" s="166"/>
      <c r="AU394" s="166"/>
      <c r="AV394" s="166"/>
      <c r="AW394" s="166"/>
      <c r="AX394" s="166"/>
      <c r="AY394" s="166"/>
      <c r="AZ394" s="166"/>
      <c r="BA394" s="166"/>
      <c r="BB394" s="166"/>
      <c r="BC394" s="166"/>
      <c r="BD394" s="166"/>
      <c r="BE394" s="166"/>
      <c r="BF394" s="166"/>
      <c r="BG394" s="166"/>
      <c r="BH394" s="166"/>
      <c r="BI394" s="166"/>
      <c r="BJ394" s="166"/>
      <c r="BK394" s="166"/>
      <c r="BL394" s="166"/>
      <c r="BM394" s="166"/>
      <c r="BN394" s="166"/>
      <c r="BO394" s="166"/>
      <c r="BP394" s="166"/>
      <c r="BQ394" s="166"/>
      <c r="BR394" s="166"/>
      <c r="BS394" s="166"/>
      <c r="BT394" s="166"/>
      <c r="BU394" s="166"/>
      <c r="BV394" s="166"/>
      <c r="BW394" s="166"/>
      <c r="BX394" s="166"/>
    </row>
    <row r="395" spans="1:76" ht="12.7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c r="AA395" s="166"/>
      <c r="AB395" s="166"/>
      <c r="AC395" s="166"/>
      <c r="AD395" s="166"/>
      <c r="AE395" s="166"/>
      <c r="AF395" s="166"/>
      <c r="AG395" s="166"/>
      <c r="AH395" s="166"/>
      <c r="AI395" s="166"/>
      <c r="AJ395" s="166"/>
      <c r="AK395" s="166"/>
      <c r="AL395" s="166"/>
      <c r="AM395" s="166"/>
      <c r="AN395" s="166"/>
      <c r="AO395" s="166"/>
      <c r="AP395" s="166"/>
      <c r="AQ395" s="166"/>
      <c r="AR395" s="166"/>
      <c r="AS395" s="166"/>
      <c r="AT395" s="166"/>
      <c r="AU395" s="166"/>
      <c r="AV395" s="166"/>
      <c r="AW395" s="166"/>
      <c r="AX395" s="166"/>
      <c r="AY395" s="166"/>
      <c r="AZ395" s="166"/>
      <c r="BA395" s="166"/>
      <c r="BB395" s="166"/>
      <c r="BC395" s="166"/>
      <c r="BD395" s="166"/>
      <c r="BE395" s="166"/>
      <c r="BF395" s="166"/>
      <c r="BG395" s="166"/>
      <c r="BH395" s="166"/>
      <c r="BI395" s="166"/>
      <c r="BJ395" s="166"/>
      <c r="BK395" s="166"/>
      <c r="BL395" s="166"/>
      <c r="BM395" s="166"/>
      <c r="BN395" s="166"/>
      <c r="BO395" s="166"/>
      <c r="BP395" s="166"/>
      <c r="BQ395" s="166"/>
      <c r="BR395" s="166"/>
      <c r="BS395" s="166"/>
      <c r="BT395" s="166"/>
      <c r="BU395" s="166"/>
      <c r="BV395" s="166"/>
      <c r="BW395" s="166"/>
      <c r="BX395" s="166"/>
    </row>
    <row r="396" spans="1:76" ht="12.7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c r="AA396" s="166"/>
      <c r="AB396" s="166"/>
      <c r="AC396" s="166"/>
      <c r="AD396" s="166"/>
      <c r="AE396" s="166"/>
      <c r="AF396" s="166"/>
      <c r="AG396" s="166"/>
      <c r="AH396" s="166"/>
      <c r="AI396" s="166"/>
      <c r="AJ396" s="166"/>
      <c r="AK396" s="166"/>
      <c r="AL396" s="166"/>
      <c r="AM396" s="166"/>
      <c r="AN396" s="166"/>
      <c r="AO396" s="166"/>
      <c r="AP396" s="166"/>
      <c r="AQ396" s="166"/>
      <c r="AR396" s="166"/>
      <c r="AS396" s="166"/>
      <c r="AT396" s="166"/>
      <c r="AU396" s="166"/>
      <c r="AV396" s="166"/>
      <c r="AW396" s="166"/>
      <c r="AX396" s="166"/>
      <c r="AY396" s="166"/>
      <c r="AZ396" s="166"/>
      <c r="BA396" s="166"/>
      <c r="BB396" s="166"/>
      <c r="BC396" s="166"/>
      <c r="BD396" s="166"/>
      <c r="BE396" s="166"/>
      <c r="BF396" s="166"/>
      <c r="BG396" s="166"/>
      <c r="BH396" s="166"/>
      <c r="BI396" s="166"/>
      <c r="BJ396" s="166"/>
      <c r="BK396" s="166"/>
      <c r="BL396" s="166"/>
      <c r="BM396" s="166"/>
      <c r="BN396" s="166"/>
      <c r="BO396" s="166"/>
      <c r="BP396" s="166"/>
      <c r="BQ396" s="166"/>
      <c r="BR396" s="166"/>
      <c r="BS396" s="166"/>
      <c r="BT396" s="166"/>
      <c r="BU396" s="166"/>
      <c r="BV396" s="166"/>
      <c r="BW396" s="166"/>
      <c r="BX396" s="166"/>
    </row>
    <row r="397" spans="1:76" ht="12.7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c r="AA397" s="166"/>
      <c r="AB397" s="166"/>
      <c r="AC397" s="166"/>
      <c r="AD397" s="166"/>
      <c r="AE397" s="166"/>
      <c r="AF397" s="166"/>
      <c r="AG397" s="166"/>
      <c r="AH397" s="166"/>
      <c r="AI397" s="166"/>
      <c r="AJ397" s="166"/>
      <c r="AK397" s="166"/>
      <c r="AL397" s="166"/>
      <c r="AM397" s="166"/>
      <c r="AN397" s="166"/>
      <c r="AO397" s="166"/>
      <c r="AP397" s="166"/>
      <c r="AQ397" s="166"/>
      <c r="AR397" s="166"/>
      <c r="AS397" s="166"/>
      <c r="AT397" s="166"/>
      <c r="AU397" s="166"/>
      <c r="AV397" s="166"/>
      <c r="AW397" s="166"/>
      <c r="AX397" s="166"/>
      <c r="AY397" s="166"/>
      <c r="AZ397" s="166"/>
      <c r="BA397" s="166"/>
      <c r="BB397" s="166"/>
      <c r="BC397" s="166"/>
      <c r="BD397" s="166"/>
      <c r="BE397" s="166"/>
      <c r="BF397" s="166"/>
      <c r="BG397" s="166"/>
      <c r="BH397" s="166"/>
      <c r="BI397" s="166"/>
      <c r="BJ397" s="166"/>
      <c r="BK397" s="166"/>
      <c r="BL397" s="166"/>
      <c r="BM397" s="166"/>
      <c r="BN397" s="166"/>
      <c r="BO397" s="166"/>
      <c r="BP397" s="166"/>
      <c r="BQ397" s="166"/>
      <c r="BR397" s="166"/>
      <c r="BS397" s="166"/>
      <c r="BT397" s="166"/>
      <c r="BU397" s="166"/>
      <c r="BV397" s="166"/>
      <c r="BW397" s="166"/>
      <c r="BX397" s="166"/>
    </row>
    <row r="398" spans="1:76" ht="12.7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c r="AA398" s="166"/>
      <c r="AB398" s="166"/>
      <c r="AC398" s="166"/>
      <c r="AD398" s="166"/>
      <c r="AE398" s="166"/>
      <c r="AF398" s="166"/>
      <c r="AG398" s="166"/>
      <c r="AH398" s="166"/>
      <c r="AI398" s="166"/>
      <c r="AJ398" s="166"/>
      <c r="AK398" s="166"/>
      <c r="AL398" s="166"/>
      <c r="AM398" s="166"/>
      <c r="AN398" s="166"/>
      <c r="AO398" s="166"/>
      <c r="AP398" s="166"/>
      <c r="AQ398" s="166"/>
      <c r="AR398" s="166"/>
      <c r="AS398" s="166"/>
      <c r="AT398" s="166"/>
      <c r="AU398" s="166"/>
      <c r="AV398" s="166"/>
      <c r="AW398" s="166"/>
      <c r="AX398" s="166"/>
      <c r="AY398" s="166"/>
      <c r="AZ398" s="166"/>
      <c r="BA398" s="166"/>
      <c r="BB398" s="166"/>
      <c r="BC398" s="166"/>
      <c r="BD398" s="166"/>
      <c r="BE398" s="166"/>
      <c r="BF398" s="166"/>
      <c r="BG398" s="166"/>
      <c r="BH398" s="166"/>
      <c r="BI398" s="166"/>
      <c r="BJ398" s="166"/>
      <c r="BK398" s="166"/>
      <c r="BL398" s="166"/>
      <c r="BM398" s="166"/>
      <c r="BN398" s="166"/>
      <c r="BO398" s="166"/>
      <c r="BP398" s="166"/>
      <c r="BQ398" s="166"/>
      <c r="BR398" s="166"/>
      <c r="BS398" s="166"/>
      <c r="BT398" s="166"/>
      <c r="BU398" s="166"/>
      <c r="BV398" s="166"/>
      <c r="BW398" s="166"/>
      <c r="BX398" s="166"/>
    </row>
    <row r="399" spans="1:76" ht="12.7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c r="AA399" s="166"/>
      <c r="AB399" s="166"/>
      <c r="AC399" s="166"/>
      <c r="AD399" s="166"/>
      <c r="AE399" s="166"/>
      <c r="AF399" s="166"/>
      <c r="AG399" s="166"/>
      <c r="AH399" s="166"/>
      <c r="AI399" s="166"/>
      <c r="AJ399" s="166"/>
      <c r="AK399" s="166"/>
      <c r="AL399" s="166"/>
      <c r="AM399" s="166"/>
      <c r="AN399" s="166"/>
      <c r="AO399" s="166"/>
      <c r="AP399" s="166"/>
      <c r="AQ399" s="166"/>
      <c r="AR399" s="166"/>
      <c r="AS399" s="166"/>
      <c r="AT399" s="166"/>
      <c r="AU399" s="166"/>
      <c r="AV399" s="166"/>
      <c r="AW399" s="166"/>
      <c r="AX399" s="166"/>
      <c r="AY399" s="166"/>
      <c r="AZ399" s="166"/>
      <c r="BA399" s="166"/>
      <c r="BB399" s="166"/>
      <c r="BC399" s="166"/>
      <c r="BD399" s="166"/>
      <c r="BE399" s="166"/>
      <c r="BF399" s="166"/>
      <c r="BG399" s="166"/>
      <c r="BH399" s="166"/>
      <c r="BI399" s="166"/>
      <c r="BJ399" s="166"/>
      <c r="BK399" s="166"/>
      <c r="BL399" s="166"/>
      <c r="BM399" s="166"/>
      <c r="BN399" s="166"/>
      <c r="BO399" s="166"/>
      <c r="BP399" s="166"/>
      <c r="BQ399" s="166"/>
      <c r="BR399" s="166"/>
      <c r="BS399" s="166"/>
      <c r="BT399" s="166"/>
      <c r="BU399" s="166"/>
      <c r="BV399" s="166"/>
      <c r="BW399" s="166"/>
      <c r="BX399" s="166"/>
    </row>
    <row r="400" spans="1:76" ht="12.7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c r="AA400" s="166"/>
      <c r="AB400" s="166"/>
      <c r="AC400" s="166"/>
      <c r="AD400" s="166"/>
      <c r="AE400" s="166"/>
      <c r="AF400" s="166"/>
      <c r="AG400" s="166"/>
      <c r="AH400" s="166"/>
      <c r="AI400" s="166"/>
      <c r="AJ400" s="166"/>
      <c r="AK400" s="166"/>
      <c r="AL400" s="166"/>
      <c r="AM400" s="166"/>
      <c r="AN400" s="166"/>
      <c r="AO400" s="166"/>
      <c r="AP400" s="166"/>
      <c r="AQ400" s="166"/>
      <c r="AR400" s="166"/>
      <c r="AS400" s="166"/>
      <c r="AT400" s="166"/>
      <c r="AU400" s="166"/>
      <c r="AV400" s="166"/>
      <c r="AW400" s="166"/>
      <c r="AX400" s="166"/>
      <c r="AY400" s="166"/>
      <c r="AZ400" s="166"/>
      <c r="BA400" s="166"/>
      <c r="BB400" s="166"/>
      <c r="BC400" s="166"/>
      <c r="BD400" s="166"/>
      <c r="BE400" s="166"/>
      <c r="BF400" s="166"/>
      <c r="BG400" s="166"/>
      <c r="BH400" s="166"/>
      <c r="BI400" s="166"/>
      <c r="BJ400" s="166"/>
      <c r="BK400" s="166"/>
      <c r="BL400" s="166"/>
      <c r="BM400" s="166"/>
      <c r="BN400" s="166"/>
      <c r="BO400" s="166"/>
      <c r="BP400" s="166"/>
      <c r="BQ400" s="166"/>
      <c r="BR400" s="166"/>
      <c r="BS400" s="166"/>
      <c r="BT400" s="166"/>
      <c r="BU400" s="166"/>
      <c r="BV400" s="166"/>
      <c r="BW400" s="166"/>
      <c r="BX400" s="166"/>
    </row>
    <row r="401" spans="1:76" ht="12.7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c r="AA401" s="166"/>
      <c r="AB401" s="166"/>
      <c r="AC401" s="166"/>
      <c r="AD401" s="166"/>
      <c r="AE401" s="166"/>
      <c r="AF401" s="166"/>
      <c r="AG401" s="166"/>
      <c r="AH401" s="166"/>
      <c r="AI401" s="166"/>
      <c r="AJ401" s="166"/>
      <c r="AK401" s="166"/>
      <c r="AL401" s="166"/>
      <c r="AM401" s="166"/>
      <c r="AN401" s="166"/>
      <c r="AO401" s="166"/>
      <c r="AP401" s="166"/>
      <c r="AQ401" s="166"/>
      <c r="AR401" s="166"/>
      <c r="AS401" s="166"/>
      <c r="AT401" s="166"/>
      <c r="AU401" s="166"/>
      <c r="AV401" s="166"/>
      <c r="AW401" s="166"/>
      <c r="AX401" s="166"/>
      <c r="AY401" s="166"/>
      <c r="AZ401" s="166"/>
      <c r="BA401" s="166"/>
      <c r="BB401" s="166"/>
      <c r="BC401" s="166"/>
      <c r="BD401" s="166"/>
      <c r="BE401" s="166"/>
      <c r="BF401" s="166"/>
      <c r="BG401" s="166"/>
      <c r="BH401" s="166"/>
      <c r="BI401" s="166"/>
      <c r="BJ401" s="166"/>
      <c r="BK401" s="166"/>
      <c r="BL401" s="166"/>
      <c r="BM401" s="166"/>
      <c r="BN401" s="166"/>
      <c r="BO401" s="166"/>
      <c r="BP401" s="166"/>
      <c r="BQ401" s="166"/>
      <c r="BR401" s="166"/>
      <c r="BS401" s="166"/>
      <c r="BT401" s="166"/>
      <c r="BU401" s="166"/>
      <c r="BV401" s="166"/>
      <c r="BW401" s="166"/>
      <c r="BX401" s="166"/>
    </row>
    <row r="402" spans="1:76" ht="12.7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c r="AA402" s="166"/>
      <c r="AB402" s="166"/>
      <c r="AC402" s="166"/>
      <c r="AD402" s="166"/>
      <c r="AE402" s="166"/>
      <c r="AF402" s="166"/>
      <c r="AG402" s="166"/>
      <c r="AH402" s="166"/>
      <c r="AI402" s="166"/>
      <c r="AJ402" s="166"/>
      <c r="AK402" s="166"/>
      <c r="AL402" s="166"/>
      <c r="AM402" s="166"/>
      <c r="AN402" s="166"/>
      <c r="AO402" s="166"/>
      <c r="AP402" s="166"/>
      <c r="AQ402" s="166"/>
      <c r="AR402" s="166"/>
      <c r="AS402" s="166"/>
      <c r="AT402" s="166"/>
      <c r="AU402" s="166"/>
      <c r="AV402" s="166"/>
      <c r="AW402" s="166"/>
      <c r="AX402" s="166"/>
      <c r="AY402" s="166"/>
      <c r="AZ402" s="166"/>
      <c r="BA402" s="166"/>
      <c r="BB402" s="166"/>
      <c r="BC402" s="166"/>
      <c r="BD402" s="166"/>
      <c r="BE402" s="166"/>
      <c r="BF402" s="166"/>
      <c r="BG402" s="166"/>
      <c r="BH402" s="166"/>
      <c r="BI402" s="166"/>
      <c r="BJ402" s="166"/>
      <c r="BK402" s="166"/>
      <c r="BL402" s="166"/>
      <c r="BM402" s="166"/>
      <c r="BN402" s="166"/>
      <c r="BO402" s="166"/>
      <c r="BP402" s="166"/>
      <c r="BQ402" s="166"/>
      <c r="BR402" s="166"/>
      <c r="BS402" s="166"/>
      <c r="BT402" s="166"/>
      <c r="BU402" s="166"/>
      <c r="BV402" s="166"/>
      <c r="BW402" s="166"/>
      <c r="BX402" s="166"/>
    </row>
    <row r="403" spans="1:76" ht="12.7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c r="AA403" s="166"/>
      <c r="AB403" s="166"/>
      <c r="AC403" s="166"/>
      <c r="AD403" s="166"/>
      <c r="AE403" s="166"/>
      <c r="AF403" s="166"/>
      <c r="AG403" s="166"/>
      <c r="AH403" s="166"/>
      <c r="AI403" s="166"/>
      <c r="AJ403" s="166"/>
      <c r="AK403" s="166"/>
      <c r="AL403" s="166"/>
      <c r="AM403" s="166"/>
      <c r="AN403" s="166"/>
      <c r="AO403" s="166"/>
      <c r="AP403" s="166"/>
      <c r="AQ403" s="166"/>
      <c r="AR403" s="166"/>
      <c r="AS403" s="166"/>
      <c r="AT403" s="166"/>
      <c r="AU403" s="166"/>
      <c r="AV403" s="166"/>
      <c r="AW403" s="166"/>
      <c r="AX403" s="166"/>
      <c r="AY403" s="166"/>
      <c r="AZ403" s="166"/>
      <c r="BA403" s="166"/>
      <c r="BB403" s="166"/>
      <c r="BC403" s="166"/>
      <c r="BD403" s="166"/>
      <c r="BE403" s="166"/>
      <c r="BF403" s="166"/>
      <c r="BG403" s="166"/>
      <c r="BH403" s="166"/>
      <c r="BI403" s="166"/>
      <c r="BJ403" s="166"/>
      <c r="BK403" s="166"/>
      <c r="BL403" s="166"/>
      <c r="BM403" s="166"/>
      <c r="BN403" s="166"/>
      <c r="BO403" s="166"/>
      <c r="BP403" s="166"/>
      <c r="BQ403" s="166"/>
      <c r="BR403" s="166"/>
      <c r="BS403" s="166"/>
      <c r="BT403" s="166"/>
      <c r="BU403" s="166"/>
      <c r="BV403" s="166"/>
      <c r="BW403" s="166"/>
      <c r="BX403" s="166"/>
    </row>
    <row r="404" spans="1:76" ht="12.7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c r="AA404" s="166"/>
      <c r="AB404" s="166"/>
      <c r="AC404" s="166"/>
      <c r="AD404" s="166"/>
      <c r="AE404" s="166"/>
      <c r="AF404" s="166"/>
      <c r="AG404" s="166"/>
      <c r="AH404" s="166"/>
      <c r="AI404" s="166"/>
      <c r="AJ404" s="166"/>
      <c r="AK404" s="166"/>
      <c r="AL404" s="166"/>
      <c r="AM404" s="166"/>
      <c r="AN404" s="166"/>
      <c r="AO404" s="166"/>
      <c r="AP404" s="166"/>
      <c r="AQ404" s="166"/>
      <c r="AR404" s="166"/>
      <c r="AS404" s="166"/>
      <c r="AT404" s="166"/>
      <c r="AU404" s="166"/>
      <c r="AV404" s="166"/>
      <c r="AW404" s="166"/>
      <c r="AX404" s="166"/>
      <c r="AY404" s="166"/>
      <c r="AZ404" s="166"/>
      <c r="BA404" s="166"/>
      <c r="BB404" s="166"/>
      <c r="BC404" s="166"/>
      <c r="BD404" s="166"/>
      <c r="BE404" s="166"/>
      <c r="BF404" s="166"/>
      <c r="BG404" s="166"/>
      <c r="BH404" s="166"/>
      <c r="BI404" s="166"/>
      <c r="BJ404" s="166"/>
      <c r="BK404" s="166"/>
      <c r="BL404" s="166"/>
      <c r="BM404" s="166"/>
      <c r="BN404" s="166"/>
      <c r="BO404" s="166"/>
      <c r="BP404" s="166"/>
      <c r="BQ404" s="166"/>
      <c r="BR404" s="166"/>
      <c r="BS404" s="166"/>
      <c r="BT404" s="166"/>
      <c r="BU404" s="166"/>
      <c r="BV404" s="166"/>
      <c r="BW404" s="166"/>
      <c r="BX404" s="166"/>
    </row>
    <row r="405" spans="1:76" ht="12.7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c r="AA405" s="166"/>
      <c r="AB405" s="166"/>
      <c r="AC405" s="166"/>
      <c r="AD405" s="166"/>
      <c r="AE405" s="166"/>
      <c r="AF405" s="166"/>
      <c r="AG405" s="166"/>
      <c r="AH405" s="166"/>
      <c r="AI405" s="166"/>
      <c r="AJ405" s="166"/>
      <c r="AK405" s="166"/>
      <c r="AL405" s="166"/>
      <c r="AM405" s="166"/>
      <c r="AN405" s="166"/>
      <c r="AO405" s="166"/>
      <c r="AP405" s="166"/>
      <c r="AQ405" s="166"/>
      <c r="AR405" s="166"/>
      <c r="AS405" s="166"/>
      <c r="AT405" s="166"/>
      <c r="AU405" s="166"/>
      <c r="AV405" s="166"/>
      <c r="AW405" s="166"/>
      <c r="AX405" s="166"/>
      <c r="AY405" s="166"/>
      <c r="AZ405" s="166"/>
      <c r="BA405" s="166"/>
      <c r="BB405" s="166"/>
      <c r="BC405" s="166"/>
      <c r="BD405" s="166"/>
      <c r="BE405" s="166"/>
      <c r="BF405" s="166"/>
      <c r="BG405" s="166"/>
      <c r="BH405" s="166"/>
      <c r="BI405" s="166"/>
      <c r="BJ405" s="166"/>
      <c r="BK405" s="166"/>
      <c r="BL405" s="166"/>
      <c r="BM405" s="166"/>
      <c r="BN405" s="166"/>
      <c r="BO405" s="166"/>
      <c r="BP405" s="166"/>
      <c r="BQ405" s="166"/>
      <c r="BR405" s="166"/>
      <c r="BS405" s="166"/>
      <c r="BT405" s="166"/>
      <c r="BU405" s="166"/>
      <c r="BV405" s="166"/>
      <c r="BW405" s="166"/>
      <c r="BX405" s="166"/>
    </row>
    <row r="406" spans="1:76" ht="12.7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c r="AA406" s="166"/>
      <c r="AB406" s="166"/>
      <c r="AC406" s="166"/>
      <c r="AD406" s="166"/>
      <c r="AE406" s="166"/>
      <c r="AF406" s="166"/>
      <c r="AG406" s="166"/>
      <c r="AH406" s="166"/>
      <c r="AI406" s="166"/>
      <c r="AJ406" s="166"/>
      <c r="AK406" s="166"/>
      <c r="AL406" s="166"/>
      <c r="AM406" s="166"/>
      <c r="AN406" s="166"/>
      <c r="AO406" s="166"/>
      <c r="AP406" s="166"/>
      <c r="AQ406" s="166"/>
      <c r="AR406" s="166"/>
      <c r="AS406" s="166"/>
      <c r="AT406" s="166"/>
      <c r="AU406" s="166"/>
      <c r="AV406" s="166"/>
      <c r="AW406" s="166"/>
      <c r="AX406" s="166"/>
      <c r="AY406" s="166"/>
      <c r="AZ406" s="166"/>
      <c r="BA406" s="166"/>
      <c r="BB406" s="166"/>
      <c r="BC406" s="166"/>
      <c r="BD406" s="166"/>
      <c r="BE406" s="166"/>
      <c r="BF406" s="166"/>
      <c r="BG406" s="166"/>
      <c r="BH406" s="166"/>
      <c r="BI406" s="166"/>
      <c r="BJ406" s="166"/>
      <c r="BK406" s="166"/>
      <c r="BL406" s="166"/>
      <c r="BM406" s="166"/>
      <c r="BN406" s="166"/>
      <c r="BO406" s="166"/>
      <c r="BP406" s="166"/>
      <c r="BQ406" s="166"/>
      <c r="BR406" s="166"/>
      <c r="BS406" s="166"/>
      <c r="BT406" s="166"/>
      <c r="BU406" s="166"/>
      <c r="BV406" s="166"/>
      <c r="BW406" s="166"/>
      <c r="BX406" s="166"/>
    </row>
    <row r="407" spans="1:76" ht="12.7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c r="AA407" s="166"/>
      <c r="AB407" s="166"/>
      <c r="AC407" s="166"/>
      <c r="AD407" s="166"/>
      <c r="AE407" s="166"/>
      <c r="AF407" s="166"/>
      <c r="AG407" s="166"/>
      <c r="AH407" s="166"/>
      <c r="AI407" s="166"/>
      <c r="AJ407" s="166"/>
      <c r="AK407" s="166"/>
      <c r="AL407" s="166"/>
      <c r="AM407" s="166"/>
      <c r="AN407" s="166"/>
      <c r="AO407" s="166"/>
      <c r="AP407" s="166"/>
      <c r="AQ407" s="166"/>
      <c r="AR407" s="166"/>
      <c r="AS407" s="166"/>
      <c r="AT407" s="166"/>
      <c r="AU407" s="166"/>
      <c r="AV407" s="166"/>
      <c r="AW407" s="166"/>
      <c r="AX407" s="166"/>
      <c r="AY407" s="166"/>
      <c r="AZ407" s="166"/>
      <c r="BA407" s="166"/>
      <c r="BB407" s="166"/>
      <c r="BC407" s="166"/>
      <c r="BD407" s="166"/>
      <c r="BE407" s="166"/>
      <c r="BF407" s="166"/>
      <c r="BG407" s="166"/>
      <c r="BH407" s="166"/>
      <c r="BI407" s="166"/>
      <c r="BJ407" s="166"/>
      <c r="BK407" s="166"/>
      <c r="BL407" s="166"/>
      <c r="BM407" s="166"/>
      <c r="BN407" s="166"/>
      <c r="BO407" s="166"/>
      <c r="BP407" s="166"/>
      <c r="BQ407" s="166"/>
      <c r="BR407" s="166"/>
      <c r="BS407" s="166"/>
      <c r="BT407" s="166"/>
      <c r="BU407" s="166"/>
      <c r="BV407" s="166"/>
      <c r="BW407" s="166"/>
      <c r="BX407" s="166"/>
    </row>
    <row r="408" spans="1:76" ht="12.7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c r="AA408" s="166"/>
      <c r="AB408" s="166"/>
      <c r="AC408" s="166"/>
      <c r="AD408" s="166"/>
      <c r="AE408" s="166"/>
      <c r="AF408" s="166"/>
      <c r="AG408" s="166"/>
      <c r="AH408" s="166"/>
      <c r="AI408" s="166"/>
      <c r="AJ408" s="166"/>
      <c r="AK408" s="166"/>
      <c r="AL408" s="166"/>
      <c r="AM408" s="166"/>
      <c r="AN408" s="166"/>
      <c r="AO408" s="166"/>
      <c r="AP408" s="166"/>
      <c r="AQ408" s="166"/>
      <c r="AR408" s="166"/>
      <c r="AS408" s="166"/>
      <c r="AT408" s="166"/>
      <c r="AU408" s="166"/>
      <c r="AV408" s="166"/>
      <c r="AW408" s="166"/>
      <c r="AX408" s="166"/>
      <c r="AY408" s="166"/>
      <c r="AZ408" s="166"/>
      <c r="BA408" s="166"/>
      <c r="BB408" s="166"/>
      <c r="BC408" s="166"/>
      <c r="BD408" s="166"/>
      <c r="BE408" s="166"/>
      <c r="BF408" s="166"/>
      <c r="BG408" s="166"/>
      <c r="BH408" s="166"/>
      <c r="BI408" s="166"/>
      <c r="BJ408" s="166"/>
      <c r="BK408" s="166"/>
      <c r="BL408" s="166"/>
      <c r="BM408" s="166"/>
      <c r="BN408" s="166"/>
      <c r="BO408" s="166"/>
      <c r="BP408" s="166"/>
      <c r="BQ408" s="166"/>
      <c r="BR408" s="166"/>
      <c r="BS408" s="166"/>
      <c r="BT408" s="166"/>
      <c r="BU408" s="166"/>
      <c r="BV408" s="166"/>
      <c r="BW408" s="166"/>
      <c r="BX408" s="166"/>
    </row>
    <row r="409" spans="1:76" ht="12.7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c r="AA409" s="166"/>
      <c r="AB409" s="166"/>
      <c r="AC409" s="166"/>
      <c r="AD409" s="166"/>
      <c r="AE409" s="166"/>
      <c r="AF409" s="166"/>
      <c r="AG409" s="166"/>
      <c r="AH409" s="166"/>
      <c r="AI409" s="166"/>
      <c r="AJ409" s="166"/>
      <c r="AK409" s="166"/>
      <c r="AL409" s="166"/>
      <c r="AM409" s="166"/>
      <c r="AN409" s="166"/>
      <c r="AO409" s="166"/>
      <c r="AP409" s="166"/>
      <c r="AQ409" s="166"/>
      <c r="AR409" s="166"/>
      <c r="AS409" s="166"/>
      <c r="AT409" s="166"/>
      <c r="AU409" s="166"/>
      <c r="AV409" s="166"/>
      <c r="AW409" s="166"/>
      <c r="AX409" s="166"/>
      <c r="AY409" s="166"/>
      <c r="AZ409" s="166"/>
      <c r="BA409" s="166"/>
      <c r="BB409" s="166"/>
      <c r="BC409" s="166"/>
      <c r="BD409" s="166"/>
      <c r="BE409" s="166"/>
      <c r="BF409" s="166"/>
      <c r="BG409" s="166"/>
      <c r="BH409" s="166"/>
      <c r="BI409" s="166"/>
      <c r="BJ409" s="166"/>
      <c r="BK409" s="166"/>
      <c r="BL409" s="166"/>
      <c r="BM409" s="166"/>
      <c r="BN409" s="166"/>
      <c r="BO409" s="166"/>
      <c r="BP409" s="166"/>
      <c r="BQ409" s="166"/>
      <c r="BR409" s="166"/>
      <c r="BS409" s="166"/>
      <c r="BT409" s="166"/>
      <c r="BU409" s="166"/>
      <c r="BV409" s="166"/>
      <c r="BW409" s="166"/>
      <c r="BX409" s="166"/>
    </row>
    <row r="410" spans="1:76" ht="12.7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c r="AA410" s="166"/>
      <c r="AB410" s="166"/>
      <c r="AC410" s="166"/>
      <c r="AD410" s="166"/>
      <c r="AE410" s="166"/>
      <c r="AF410" s="166"/>
      <c r="AG410" s="166"/>
      <c r="AH410" s="166"/>
      <c r="AI410" s="166"/>
      <c r="AJ410" s="166"/>
      <c r="AK410" s="166"/>
      <c r="AL410" s="166"/>
      <c r="AM410" s="166"/>
      <c r="AN410" s="166"/>
      <c r="AO410" s="166"/>
      <c r="AP410" s="166"/>
      <c r="AQ410" s="166"/>
      <c r="AR410" s="166"/>
      <c r="AS410" s="166"/>
      <c r="AT410" s="166"/>
      <c r="AU410" s="166"/>
      <c r="AV410" s="166"/>
      <c r="AW410" s="166"/>
      <c r="AX410" s="166"/>
      <c r="AY410" s="166"/>
      <c r="AZ410" s="166"/>
      <c r="BA410" s="166"/>
      <c r="BB410" s="166"/>
      <c r="BC410" s="166"/>
      <c r="BD410" s="166"/>
      <c r="BE410" s="166"/>
      <c r="BF410" s="166"/>
      <c r="BG410" s="166"/>
      <c r="BH410" s="166"/>
      <c r="BI410" s="166"/>
      <c r="BJ410" s="166"/>
      <c r="BK410" s="166"/>
      <c r="BL410" s="166"/>
      <c r="BM410" s="166"/>
      <c r="BN410" s="166"/>
      <c r="BO410" s="166"/>
      <c r="BP410" s="166"/>
      <c r="BQ410" s="166"/>
      <c r="BR410" s="166"/>
      <c r="BS410" s="166"/>
      <c r="BT410" s="166"/>
      <c r="BU410" s="166"/>
      <c r="BV410" s="166"/>
      <c r="BW410" s="166"/>
      <c r="BX410" s="166"/>
    </row>
    <row r="411" spans="1:76" ht="12.7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c r="AA411" s="166"/>
      <c r="AB411" s="166"/>
      <c r="AC411" s="166"/>
      <c r="AD411" s="166"/>
      <c r="AE411" s="166"/>
      <c r="AF411" s="166"/>
      <c r="AG411" s="166"/>
      <c r="AH411" s="166"/>
      <c r="AI411" s="166"/>
      <c r="AJ411" s="166"/>
      <c r="AK411" s="166"/>
      <c r="AL411" s="166"/>
      <c r="AM411" s="166"/>
      <c r="AN411" s="166"/>
      <c r="AO411" s="166"/>
      <c r="AP411" s="166"/>
      <c r="AQ411" s="166"/>
      <c r="AR411" s="166"/>
      <c r="AS411" s="166"/>
      <c r="AT411" s="166"/>
      <c r="AU411" s="166"/>
      <c r="AV411" s="166"/>
      <c r="AW411" s="166"/>
      <c r="AX411" s="166"/>
      <c r="AY411" s="166"/>
      <c r="AZ411" s="166"/>
      <c r="BA411" s="166"/>
      <c r="BB411" s="166"/>
      <c r="BC411" s="166"/>
      <c r="BD411" s="166"/>
      <c r="BE411" s="166"/>
      <c r="BF411" s="166"/>
      <c r="BG411" s="166"/>
      <c r="BH411" s="166"/>
      <c r="BI411" s="166"/>
      <c r="BJ411" s="166"/>
      <c r="BK411" s="166"/>
      <c r="BL411" s="166"/>
      <c r="BM411" s="166"/>
      <c r="BN411" s="166"/>
      <c r="BO411" s="166"/>
      <c r="BP411" s="166"/>
      <c r="BQ411" s="166"/>
      <c r="BR411" s="166"/>
      <c r="BS411" s="166"/>
      <c r="BT411" s="166"/>
      <c r="BU411" s="166"/>
      <c r="BV411" s="166"/>
      <c r="BW411" s="166"/>
      <c r="BX411" s="166"/>
    </row>
    <row r="412" spans="1:76" ht="12.7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c r="AA412" s="166"/>
      <c r="AB412" s="166"/>
      <c r="AC412" s="166"/>
      <c r="AD412" s="166"/>
      <c r="AE412" s="166"/>
      <c r="AF412" s="166"/>
      <c r="AG412" s="166"/>
      <c r="AH412" s="166"/>
      <c r="AI412" s="166"/>
      <c r="AJ412" s="166"/>
      <c r="AK412" s="166"/>
      <c r="AL412" s="166"/>
      <c r="AM412" s="166"/>
      <c r="AN412" s="166"/>
      <c r="AO412" s="166"/>
      <c r="AP412" s="166"/>
      <c r="AQ412" s="166"/>
      <c r="AR412" s="166"/>
      <c r="AS412" s="166"/>
      <c r="AT412" s="166"/>
      <c r="AU412" s="166"/>
      <c r="AV412" s="166"/>
      <c r="AW412" s="166"/>
      <c r="AX412" s="166"/>
      <c r="AY412" s="166"/>
      <c r="AZ412" s="166"/>
      <c r="BA412" s="166"/>
      <c r="BB412" s="166"/>
      <c r="BC412" s="166"/>
      <c r="BD412" s="166"/>
      <c r="BE412" s="166"/>
      <c r="BF412" s="166"/>
      <c r="BG412" s="166"/>
      <c r="BH412" s="166"/>
      <c r="BI412" s="166"/>
      <c r="BJ412" s="166"/>
      <c r="BK412" s="166"/>
      <c r="BL412" s="166"/>
      <c r="BM412" s="166"/>
      <c r="BN412" s="166"/>
      <c r="BO412" s="166"/>
      <c r="BP412" s="166"/>
      <c r="BQ412" s="166"/>
      <c r="BR412" s="166"/>
      <c r="BS412" s="166"/>
      <c r="BT412" s="166"/>
      <c r="BU412" s="166"/>
      <c r="BV412" s="166"/>
      <c r="BW412" s="166"/>
      <c r="BX412" s="166"/>
    </row>
    <row r="413" spans="1:76" ht="12.7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c r="AA413" s="166"/>
      <c r="AB413" s="166"/>
      <c r="AC413" s="166"/>
      <c r="AD413" s="166"/>
      <c r="AE413" s="166"/>
      <c r="AF413" s="166"/>
      <c r="AG413" s="166"/>
      <c r="AH413" s="166"/>
      <c r="AI413" s="166"/>
      <c r="AJ413" s="166"/>
      <c r="AK413" s="166"/>
      <c r="AL413" s="166"/>
      <c r="AM413" s="166"/>
      <c r="AN413" s="166"/>
      <c r="AO413" s="166"/>
      <c r="AP413" s="166"/>
      <c r="AQ413" s="166"/>
      <c r="AR413" s="166"/>
      <c r="AS413" s="166"/>
      <c r="AT413" s="166"/>
      <c r="AU413" s="166"/>
      <c r="AV413" s="166"/>
      <c r="AW413" s="166"/>
      <c r="AX413" s="166"/>
      <c r="AY413" s="166"/>
      <c r="AZ413" s="166"/>
      <c r="BA413" s="166"/>
      <c r="BB413" s="166"/>
      <c r="BC413" s="166"/>
      <c r="BD413" s="166"/>
      <c r="BE413" s="166"/>
      <c r="BF413" s="166"/>
      <c r="BG413" s="166"/>
      <c r="BH413" s="166"/>
      <c r="BI413" s="166"/>
      <c r="BJ413" s="166"/>
      <c r="BK413" s="166"/>
      <c r="BL413" s="166"/>
      <c r="BM413" s="166"/>
      <c r="BN413" s="166"/>
      <c r="BO413" s="166"/>
      <c r="BP413" s="166"/>
      <c r="BQ413" s="166"/>
      <c r="BR413" s="166"/>
      <c r="BS413" s="166"/>
      <c r="BT413" s="166"/>
      <c r="BU413" s="166"/>
      <c r="BV413" s="166"/>
      <c r="BW413" s="166"/>
      <c r="BX413" s="166"/>
    </row>
    <row r="414" spans="1:76" ht="12.7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166"/>
      <c r="AI414" s="166"/>
      <c r="AJ414" s="166"/>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I414" s="166"/>
      <c r="BJ414" s="166"/>
      <c r="BK414" s="166"/>
      <c r="BL414" s="166"/>
      <c r="BM414" s="166"/>
      <c r="BN414" s="166"/>
      <c r="BO414" s="166"/>
      <c r="BP414" s="166"/>
      <c r="BQ414" s="166"/>
      <c r="BR414" s="166"/>
      <c r="BS414" s="166"/>
      <c r="BT414" s="166"/>
      <c r="BU414" s="166"/>
      <c r="BV414" s="166"/>
      <c r="BW414" s="166"/>
      <c r="BX414" s="166"/>
    </row>
    <row r="415" spans="1:76" ht="12.7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166"/>
      <c r="AI415" s="166"/>
      <c r="AJ415" s="166"/>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I415" s="166"/>
      <c r="BJ415" s="166"/>
      <c r="BK415" s="166"/>
      <c r="BL415" s="166"/>
      <c r="BM415" s="166"/>
      <c r="BN415" s="166"/>
      <c r="BO415" s="166"/>
      <c r="BP415" s="166"/>
      <c r="BQ415" s="166"/>
      <c r="BR415" s="166"/>
      <c r="BS415" s="166"/>
      <c r="BT415" s="166"/>
      <c r="BU415" s="166"/>
      <c r="BV415" s="166"/>
      <c r="BW415" s="166"/>
      <c r="BX415" s="166"/>
    </row>
    <row r="416" spans="1:76" ht="12.7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66"/>
      <c r="AH416" s="166"/>
      <c r="AI416" s="166"/>
      <c r="AJ416" s="166"/>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I416" s="166"/>
      <c r="BJ416" s="166"/>
      <c r="BK416" s="166"/>
      <c r="BL416" s="166"/>
      <c r="BM416" s="166"/>
      <c r="BN416" s="166"/>
      <c r="BO416" s="166"/>
      <c r="BP416" s="166"/>
      <c r="BQ416" s="166"/>
      <c r="BR416" s="166"/>
      <c r="BS416" s="166"/>
      <c r="BT416" s="166"/>
      <c r="BU416" s="166"/>
      <c r="BV416" s="166"/>
      <c r="BW416" s="166"/>
      <c r="BX416" s="166"/>
    </row>
    <row r="417" spans="1:76" ht="12.7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66"/>
      <c r="AH417" s="166"/>
      <c r="AI417" s="166"/>
      <c r="AJ417" s="166"/>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I417" s="166"/>
      <c r="BJ417" s="166"/>
      <c r="BK417" s="166"/>
      <c r="BL417" s="166"/>
      <c r="BM417" s="166"/>
      <c r="BN417" s="166"/>
      <c r="BO417" s="166"/>
      <c r="BP417" s="166"/>
      <c r="BQ417" s="166"/>
      <c r="BR417" s="166"/>
      <c r="BS417" s="166"/>
      <c r="BT417" s="166"/>
      <c r="BU417" s="166"/>
      <c r="BV417" s="166"/>
      <c r="BW417" s="166"/>
      <c r="BX417" s="166"/>
    </row>
    <row r="418" spans="1:76" ht="12.7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66"/>
      <c r="AH418" s="166"/>
      <c r="AI418" s="166"/>
      <c r="AJ418" s="166"/>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I418" s="166"/>
      <c r="BJ418" s="166"/>
      <c r="BK418" s="166"/>
      <c r="BL418" s="166"/>
      <c r="BM418" s="166"/>
      <c r="BN418" s="166"/>
      <c r="BO418" s="166"/>
      <c r="BP418" s="166"/>
      <c r="BQ418" s="166"/>
      <c r="BR418" s="166"/>
      <c r="BS418" s="166"/>
      <c r="BT418" s="166"/>
      <c r="BU418" s="166"/>
      <c r="BV418" s="166"/>
      <c r="BW418" s="166"/>
      <c r="BX418" s="166"/>
    </row>
    <row r="419" spans="1:76" ht="12.7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66"/>
      <c r="AH419" s="166"/>
      <c r="AI419" s="166"/>
      <c r="AJ419" s="166"/>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I419" s="166"/>
      <c r="BJ419" s="166"/>
      <c r="BK419" s="166"/>
      <c r="BL419" s="166"/>
      <c r="BM419" s="166"/>
      <c r="BN419" s="166"/>
      <c r="BO419" s="166"/>
      <c r="BP419" s="166"/>
      <c r="BQ419" s="166"/>
      <c r="BR419" s="166"/>
      <c r="BS419" s="166"/>
      <c r="BT419" s="166"/>
      <c r="BU419" s="166"/>
      <c r="BV419" s="166"/>
      <c r="BW419" s="166"/>
      <c r="BX419" s="166"/>
    </row>
    <row r="420" spans="1:76" ht="12.7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66"/>
      <c r="AH420" s="166"/>
      <c r="AI420" s="166"/>
      <c r="AJ420" s="166"/>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I420" s="166"/>
      <c r="BJ420" s="166"/>
      <c r="BK420" s="166"/>
      <c r="BL420" s="166"/>
      <c r="BM420" s="166"/>
      <c r="BN420" s="166"/>
      <c r="BO420" s="166"/>
      <c r="BP420" s="166"/>
      <c r="BQ420" s="166"/>
      <c r="BR420" s="166"/>
      <c r="BS420" s="166"/>
      <c r="BT420" s="166"/>
      <c r="BU420" s="166"/>
      <c r="BV420" s="166"/>
      <c r="BW420" s="166"/>
      <c r="BX420" s="166"/>
    </row>
    <row r="421" spans="1:76" ht="12.7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66"/>
      <c r="AH421" s="166"/>
      <c r="AI421" s="166"/>
      <c r="AJ421" s="166"/>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I421" s="166"/>
      <c r="BJ421" s="166"/>
      <c r="BK421" s="166"/>
      <c r="BL421" s="166"/>
      <c r="BM421" s="166"/>
      <c r="BN421" s="166"/>
      <c r="BO421" s="166"/>
      <c r="BP421" s="166"/>
      <c r="BQ421" s="166"/>
      <c r="BR421" s="166"/>
      <c r="BS421" s="166"/>
      <c r="BT421" s="166"/>
      <c r="BU421" s="166"/>
      <c r="BV421" s="166"/>
      <c r="BW421" s="166"/>
      <c r="BX421" s="166"/>
    </row>
    <row r="422" spans="1:76" ht="12.7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66"/>
      <c r="AH422" s="166"/>
      <c r="AI422" s="166"/>
      <c r="AJ422" s="166"/>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I422" s="166"/>
      <c r="BJ422" s="166"/>
      <c r="BK422" s="166"/>
      <c r="BL422" s="166"/>
      <c r="BM422" s="166"/>
      <c r="BN422" s="166"/>
      <c r="BO422" s="166"/>
      <c r="BP422" s="166"/>
      <c r="BQ422" s="166"/>
      <c r="BR422" s="166"/>
      <c r="BS422" s="166"/>
      <c r="BT422" s="166"/>
      <c r="BU422" s="166"/>
      <c r="BV422" s="166"/>
      <c r="BW422" s="166"/>
      <c r="BX422" s="166"/>
    </row>
    <row r="423" spans="1:76" ht="12.7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66"/>
      <c r="AH423" s="166"/>
      <c r="AI423" s="166"/>
      <c r="AJ423" s="166"/>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I423" s="166"/>
      <c r="BJ423" s="166"/>
      <c r="BK423" s="166"/>
      <c r="BL423" s="166"/>
      <c r="BM423" s="166"/>
      <c r="BN423" s="166"/>
      <c r="BO423" s="166"/>
      <c r="BP423" s="166"/>
      <c r="BQ423" s="166"/>
      <c r="BR423" s="166"/>
      <c r="BS423" s="166"/>
      <c r="BT423" s="166"/>
      <c r="BU423" s="166"/>
      <c r="BV423" s="166"/>
      <c r="BW423" s="166"/>
      <c r="BX423" s="166"/>
    </row>
    <row r="424" spans="1:76" ht="12.7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66"/>
      <c r="AH424" s="166"/>
      <c r="AI424" s="166"/>
      <c r="AJ424" s="166"/>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I424" s="166"/>
      <c r="BJ424" s="166"/>
      <c r="BK424" s="166"/>
      <c r="BL424" s="166"/>
      <c r="BM424" s="166"/>
      <c r="BN424" s="166"/>
      <c r="BO424" s="166"/>
      <c r="BP424" s="166"/>
      <c r="BQ424" s="166"/>
      <c r="BR424" s="166"/>
      <c r="BS424" s="166"/>
      <c r="BT424" s="166"/>
      <c r="BU424" s="166"/>
      <c r="BV424" s="166"/>
      <c r="BW424" s="166"/>
      <c r="BX424" s="166"/>
    </row>
    <row r="425" spans="1:76" ht="12.7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66"/>
      <c r="AH425" s="166"/>
      <c r="AI425" s="166"/>
      <c r="AJ425" s="166"/>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I425" s="166"/>
      <c r="BJ425" s="166"/>
      <c r="BK425" s="166"/>
      <c r="BL425" s="166"/>
      <c r="BM425" s="166"/>
      <c r="BN425" s="166"/>
      <c r="BO425" s="166"/>
      <c r="BP425" s="166"/>
      <c r="BQ425" s="166"/>
      <c r="BR425" s="166"/>
      <c r="BS425" s="166"/>
      <c r="BT425" s="166"/>
      <c r="BU425" s="166"/>
      <c r="BV425" s="166"/>
      <c r="BW425" s="166"/>
      <c r="BX425" s="166"/>
    </row>
    <row r="426" spans="1:76" ht="12.7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166"/>
      <c r="AI426" s="166"/>
      <c r="AJ426" s="166"/>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I426" s="166"/>
      <c r="BJ426" s="166"/>
      <c r="BK426" s="166"/>
      <c r="BL426" s="166"/>
      <c r="BM426" s="166"/>
      <c r="BN426" s="166"/>
      <c r="BO426" s="166"/>
      <c r="BP426" s="166"/>
      <c r="BQ426" s="166"/>
      <c r="BR426" s="166"/>
      <c r="BS426" s="166"/>
      <c r="BT426" s="166"/>
      <c r="BU426" s="166"/>
      <c r="BV426" s="166"/>
      <c r="BW426" s="166"/>
      <c r="BX426" s="166"/>
    </row>
    <row r="427" spans="1:76" ht="12.7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166"/>
      <c r="AI427" s="166"/>
      <c r="AJ427" s="166"/>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I427" s="166"/>
      <c r="BJ427" s="166"/>
      <c r="BK427" s="166"/>
      <c r="BL427" s="166"/>
      <c r="BM427" s="166"/>
      <c r="BN427" s="166"/>
      <c r="BO427" s="166"/>
      <c r="BP427" s="166"/>
      <c r="BQ427" s="166"/>
      <c r="BR427" s="166"/>
      <c r="BS427" s="166"/>
      <c r="BT427" s="166"/>
      <c r="BU427" s="166"/>
      <c r="BV427" s="166"/>
      <c r="BW427" s="166"/>
      <c r="BX427" s="166"/>
    </row>
    <row r="428" spans="1:76" ht="12.7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166"/>
      <c r="AI428" s="166"/>
      <c r="AJ428" s="166"/>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I428" s="166"/>
      <c r="BJ428" s="166"/>
      <c r="BK428" s="166"/>
      <c r="BL428" s="166"/>
      <c r="BM428" s="166"/>
      <c r="BN428" s="166"/>
      <c r="BO428" s="166"/>
      <c r="BP428" s="166"/>
      <c r="BQ428" s="166"/>
      <c r="BR428" s="166"/>
      <c r="BS428" s="166"/>
      <c r="BT428" s="166"/>
      <c r="BU428" s="166"/>
      <c r="BV428" s="166"/>
      <c r="BW428" s="166"/>
      <c r="BX428" s="166"/>
    </row>
    <row r="429" spans="1:76" ht="12.7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166"/>
      <c r="AI429" s="166"/>
      <c r="AJ429" s="166"/>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I429" s="166"/>
      <c r="BJ429" s="166"/>
      <c r="BK429" s="166"/>
      <c r="BL429" s="166"/>
      <c r="BM429" s="166"/>
      <c r="BN429" s="166"/>
      <c r="BO429" s="166"/>
      <c r="BP429" s="166"/>
      <c r="BQ429" s="166"/>
      <c r="BR429" s="166"/>
      <c r="BS429" s="166"/>
      <c r="BT429" s="166"/>
      <c r="BU429" s="166"/>
      <c r="BV429" s="166"/>
      <c r="BW429" s="166"/>
      <c r="BX429" s="166"/>
    </row>
    <row r="430" spans="1:76" ht="12.7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166"/>
      <c r="AI430" s="166"/>
      <c r="AJ430" s="166"/>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I430" s="166"/>
      <c r="BJ430" s="166"/>
      <c r="BK430" s="166"/>
      <c r="BL430" s="166"/>
      <c r="BM430" s="166"/>
      <c r="BN430" s="166"/>
      <c r="BO430" s="166"/>
      <c r="BP430" s="166"/>
      <c r="BQ430" s="166"/>
      <c r="BR430" s="166"/>
      <c r="BS430" s="166"/>
      <c r="BT430" s="166"/>
      <c r="BU430" s="166"/>
      <c r="BV430" s="166"/>
      <c r="BW430" s="166"/>
      <c r="BX430" s="166"/>
    </row>
    <row r="431" spans="1:76" ht="12.7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166"/>
      <c r="AI431" s="166"/>
      <c r="AJ431" s="166"/>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I431" s="166"/>
      <c r="BJ431" s="166"/>
      <c r="BK431" s="166"/>
      <c r="BL431" s="166"/>
      <c r="BM431" s="166"/>
      <c r="BN431" s="166"/>
      <c r="BO431" s="166"/>
      <c r="BP431" s="166"/>
      <c r="BQ431" s="166"/>
      <c r="BR431" s="166"/>
      <c r="BS431" s="166"/>
      <c r="BT431" s="166"/>
      <c r="BU431" s="166"/>
      <c r="BV431" s="166"/>
      <c r="BW431" s="166"/>
      <c r="BX431" s="166"/>
    </row>
    <row r="432" spans="1:76" ht="12.7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I432" s="166"/>
      <c r="BJ432" s="166"/>
      <c r="BK432" s="166"/>
      <c r="BL432" s="166"/>
      <c r="BM432" s="166"/>
      <c r="BN432" s="166"/>
      <c r="BO432" s="166"/>
      <c r="BP432" s="166"/>
      <c r="BQ432" s="166"/>
      <c r="BR432" s="166"/>
      <c r="BS432" s="166"/>
      <c r="BT432" s="166"/>
      <c r="BU432" s="166"/>
      <c r="BV432" s="166"/>
      <c r="BW432" s="166"/>
      <c r="BX432" s="166"/>
    </row>
    <row r="433" spans="1:76" ht="12.7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I433" s="166"/>
      <c r="BJ433" s="166"/>
      <c r="BK433" s="166"/>
      <c r="BL433" s="166"/>
      <c r="BM433" s="166"/>
      <c r="BN433" s="166"/>
      <c r="BO433" s="166"/>
      <c r="BP433" s="166"/>
      <c r="BQ433" s="166"/>
      <c r="BR433" s="166"/>
      <c r="BS433" s="166"/>
      <c r="BT433" s="166"/>
      <c r="BU433" s="166"/>
      <c r="BV433" s="166"/>
      <c r="BW433" s="166"/>
      <c r="BX433" s="166"/>
    </row>
    <row r="434" spans="1:76" ht="12.7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I434" s="166"/>
      <c r="BJ434" s="166"/>
      <c r="BK434" s="166"/>
      <c r="BL434" s="166"/>
      <c r="BM434" s="166"/>
      <c r="BN434" s="166"/>
      <c r="BO434" s="166"/>
      <c r="BP434" s="166"/>
      <c r="BQ434" s="166"/>
      <c r="BR434" s="166"/>
      <c r="BS434" s="166"/>
      <c r="BT434" s="166"/>
      <c r="BU434" s="166"/>
      <c r="BV434" s="166"/>
      <c r="BW434" s="166"/>
      <c r="BX434" s="166"/>
    </row>
    <row r="435" spans="1:76" ht="12.7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I435" s="166"/>
      <c r="BJ435" s="166"/>
      <c r="BK435" s="166"/>
      <c r="BL435" s="166"/>
      <c r="BM435" s="166"/>
      <c r="BN435" s="166"/>
      <c r="BO435" s="166"/>
      <c r="BP435" s="166"/>
      <c r="BQ435" s="166"/>
      <c r="BR435" s="166"/>
      <c r="BS435" s="166"/>
      <c r="BT435" s="166"/>
      <c r="BU435" s="166"/>
      <c r="BV435" s="166"/>
      <c r="BW435" s="166"/>
      <c r="BX435" s="166"/>
    </row>
    <row r="436" spans="1:76" ht="12.7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I436" s="166"/>
      <c r="BJ436" s="166"/>
      <c r="BK436" s="166"/>
      <c r="BL436" s="166"/>
      <c r="BM436" s="166"/>
      <c r="BN436" s="166"/>
      <c r="BO436" s="166"/>
      <c r="BP436" s="166"/>
      <c r="BQ436" s="166"/>
      <c r="BR436" s="166"/>
      <c r="BS436" s="166"/>
      <c r="BT436" s="166"/>
      <c r="BU436" s="166"/>
      <c r="BV436" s="166"/>
      <c r="BW436" s="166"/>
      <c r="BX436" s="166"/>
    </row>
    <row r="437" spans="1:76" ht="12.7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I437" s="166"/>
      <c r="BJ437" s="166"/>
      <c r="BK437" s="166"/>
      <c r="BL437" s="166"/>
      <c r="BM437" s="166"/>
      <c r="BN437" s="166"/>
      <c r="BO437" s="166"/>
      <c r="BP437" s="166"/>
      <c r="BQ437" s="166"/>
      <c r="BR437" s="166"/>
      <c r="BS437" s="166"/>
      <c r="BT437" s="166"/>
      <c r="BU437" s="166"/>
      <c r="BV437" s="166"/>
      <c r="BW437" s="166"/>
      <c r="BX437" s="166"/>
    </row>
    <row r="438" spans="1:76" ht="12.7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I438" s="166"/>
      <c r="BJ438" s="166"/>
      <c r="BK438" s="166"/>
      <c r="BL438" s="166"/>
      <c r="BM438" s="166"/>
      <c r="BN438" s="166"/>
      <c r="BO438" s="166"/>
      <c r="BP438" s="166"/>
      <c r="BQ438" s="166"/>
      <c r="BR438" s="166"/>
      <c r="BS438" s="166"/>
      <c r="BT438" s="166"/>
      <c r="BU438" s="166"/>
      <c r="BV438" s="166"/>
      <c r="BW438" s="166"/>
      <c r="BX438" s="166"/>
    </row>
    <row r="439" spans="1:76" ht="12.7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I439" s="166"/>
      <c r="BJ439" s="166"/>
      <c r="BK439" s="166"/>
      <c r="BL439" s="166"/>
      <c r="BM439" s="166"/>
      <c r="BN439" s="166"/>
      <c r="BO439" s="166"/>
      <c r="BP439" s="166"/>
      <c r="BQ439" s="166"/>
      <c r="BR439" s="166"/>
      <c r="BS439" s="166"/>
      <c r="BT439" s="166"/>
      <c r="BU439" s="166"/>
      <c r="BV439" s="166"/>
      <c r="BW439" s="166"/>
      <c r="BX439" s="166"/>
    </row>
    <row r="440" spans="1:76" ht="12.7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I440" s="166"/>
      <c r="BJ440" s="166"/>
      <c r="BK440" s="166"/>
      <c r="BL440" s="166"/>
      <c r="BM440" s="166"/>
      <c r="BN440" s="166"/>
      <c r="BO440" s="166"/>
      <c r="BP440" s="166"/>
      <c r="BQ440" s="166"/>
      <c r="BR440" s="166"/>
      <c r="BS440" s="166"/>
      <c r="BT440" s="166"/>
      <c r="BU440" s="166"/>
      <c r="BV440" s="166"/>
      <c r="BW440" s="166"/>
      <c r="BX440" s="166"/>
    </row>
    <row r="441" spans="1:76" ht="12.7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I441" s="166"/>
      <c r="BJ441" s="166"/>
      <c r="BK441" s="166"/>
      <c r="BL441" s="166"/>
      <c r="BM441" s="166"/>
      <c r="BN441" s="166"/>
      <c r="BO441" s="166"/>
      <c r="BP441" s="166"/>
      <c r="BQ441" s="166"/>
      <c r="BR441" s="166"/>
      <c r="BS441" s="166"/>
      <c r="BT441" s="166"/>
      <c r="BU441" s="166"/>
      <c r="BV441" s="166"/>
      <c r="BW441" s="166"/>
      <c r="BX441" s="166"/>
    </row>
    <row r="442" spans="1:76" ht="12.7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I442" s="166"/>
      <c r="BJ442" s="166"/>
      <c r="BK442" s="166"/>
      <c r="BL442" s="166"/>
      <c r="BM442" s="166"/>
      <c r="BN442" s="166"/>
      <c r="BO442" s="166"/>
      <c r="BP442" s="166"/>
      <c r="BQ442" s="166"/>
      <c r="BR442" s="166"/>
      <c r="BS442" s="166"/>
      <c r="BT442" s="166"/>
      <c r="BU442" s="166"/>
      <c r="BV442" s="166"/>
      <c r="BW442" s="166"/>
      <c r="BX442" s="166"/>
    </row>
    <row r="443" spans="1:76" ht="12.7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I443" s="166"/>
      <c r="BJ443" s="166"/>
      <c r="BK443" s="166"/>
      <c r="BL443" s="166"/>
      <c r="BM443" s="166"/>
      <c r="BN443" s="166"/>
      <c r="BO443" s="166"/>
      <c r="BP443" s="166"/>
      <c r="BQ443" s="166"/>
      <c r="BR443" s="166"/>
      <c r="BS443" s="166"/>
      <c r="BT443" s="166"/>
      <c r="BU443" s="166"/>
      <c r="BV443" s="166"/>
      <c r="BW443" s="166"/>
      <c r="BX443" s="166"/>
    </row>
    <row r="444" spans="1:76" ht="12.7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I444" s="166"/>
      <c r="BJ444" s="166"/>
      <c r="BK444" s="166"/>
      <c r="BL444" s="166"/>
      <c r="BM444" s="166"/>
      <c r="BN444" s="166"/>
      <c r="BO444" s="166"/>
      <c r="BP444" s="166"/>
      <c r="BQ444" s="166"/>
      <c r="BR444" s="166"/>
      <c r="BS444" s="166"/>
      <c r="BT444" s="166"/>
      <c r="BU444" s="166"/>
      <c r="BV444" s="166"/>
      <c r="BW444" s="166"/>
      <c r="BX444" s="166"/>
    </row>
    <row r="445" spans="1:76" ht="12.7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I445" s="166"/>
      <c r="BJ445" s="166"/>
      <c r="BK445" s="166"/>
      <c r="BL445" s="166"/>
      <c r="BM445" s="166"/>
      <c r="BN445" s="166"/>
      <c r="BO445" s="166"/>
      <c r="BP445" s="166"/>
      <c r="BQ445" s="166"/>
      <c r="BR445" s="166"/>
      <c r="BS445" s="166"/>
      <c r="BT445" s="166"/>
      <c r="BU445" s="166"/>
      <c r="BV445" s="166"/>
      <c r="BW445" s="166"/>
      <c r="BX445" s="166"/>
    </row>
    <row r="446" spans="1:76" ht="12.7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I446" s="166"/>
      <c r="BJ446" s="166"/>
      <c r="BK446" s="166"/>
      <c r="BL446" s="166"/>
      <c r="BM446" s="166"/>
      <c r="BN446" s="166"/>
      <c r="BO446" s="166"/>
      <c r="BP446" s="166"/>
      <c r="BQ446" s="166"/>
      <c r="BR446" s="166"/>
      <c r="BS446" s="166"/>
      <c r="BT446" s="166"/>
      <c r="BU446" s="166"/>
      <c r="BV446" s="166"/>
      <c r="BW446" s="166"/>
      <c r="BX446" s="166"/>
    </row>
    <row r="447" spans="1:76" ht="12.7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I447" s="166"/>
      <c r="BJ447" s="166"/>
      <c r="BK447" s="166"/>
      <c r="BL447" s="166"/>
      <c r="BM447" s="166"/>
      <c r="BN447" s="166"/>
      <c r="BO447" s="166"/>
      <c r="BP447" s="166"/>
      <c r="BQ447" s="166"/>
      <c r="BR447" s="166"/>
      <c r="BS447" s="166"/>
      <c r="BT447" s="166"/>
      <c r="BU447" s="166"/>
      <c r="BV447" s="166"/>
      <c r="BW447" s="166"/>
      <c r="BX447" s="166"/>
    </row>
    <row r="448" spans="1:76" ht="12.7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I448" s="166"/>
      <c r="BJ448" s="166"/>
      <c r="BK448" s="166"/>
      <c r="BL448" s="166"/>
      <c r="BM448" s="166"/>
      <c r="BN448" s="166"/>
      <c r="BO448" s="166"/>
      <c r="BP448" s="166"/>
      <c r="BQ448" s="166"/>
      <c r="BR448" s="166"/>
      <c r="BS448" s="166"/>
      <c r="BT448" s="166"/>
      <c r="BU448" s="166"/>
      <c r="BV448" s="166"/>
      <c r="BW448" s="166"/>
      <c r="BX448" s="166"/>
    </row>
    <row r="449" spans="1:76" ht="12.7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I449" s="166"/>
      <c r="BJ449" s="166"/>
      <c r="BK449" s="166"/>
      <c r="BL449" s="166"/>
      <c r="BM449" s="166"/>
      <c r="BN449" s="166"/>
      <c r="BO449" s="166"/>
      <c r="BP449" s="166"/>
      <c r="BQ449" s="166"/>
      <c r="BR449" s="166"/>
      <c r="BS449" s="166"/>
      <c r="BT449" s="166"/>
      <c r="BU449" s="166"/>
      <c r="BV449" s="166"/>
      <c r="BW449" s="166"/>
      <c r="BX449" s="166"/>
    </row>
    <row r="450" spans="1:76" ht="12.7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I450" s="166"/>
      <c r="BJ450" s="166"/>
      <c r="BK450" s="166"/>
      <c r="BL450" s="166"/>
      <c r="BM450" s="166"/>
      <c r="BN450" s="166"/>
      <c r="BO450" s="166"/>
      <c r="BP450" s="166"/>
      <c r="BQ450" s="166"/>
      <c r="BR450" s="166"/>
      <c r="BS450" s="166"/>
      <c r="BT450" s="166"/>
      <c r="BU450" s="166"/>
      <c r="BV450" s="166"/>
      <c r="BW450" s="166"/>
      <c r="BX450" s="166"/>
    </row>
    <row r="451" spans="1:76" ht="12.7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I451" s="166"/>
      <c r="BJ451" s="166"/>
      <c r="BK451" s="166"/>
      <c r="BL451" s="166"/>
      <c r="BM451" s="166"/>
      <c r="BN451" s="166"/>
      <c r="BO451" s="166"/>
      <c r="BP451" s="166"/>
      <c r="BQ451" s="166"/>
      <c r="BR451" s="166"/>
      <c r="BS451" s="166"/>
      <c r="BT451" s="166"/>
      <c r="BU451" s="166"/>
      <c r="BV451" s="166"/>
      <c r="BW451" s="166"/>
      <c r="BX451" s="166"/>
    </row>
    <row r="452" spans="1:76" ht="12.7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I452" s="166"/>
      <c r="BJ452" s="166"/>
      <c r="BK452" s="166"/>
      <c r="BL452" s="166"/>
      <c r="BM452" s="166"/>
      <c r="BN452" s="166"/>
      <c r="BO452" s="166"/>
      <c r="BP452" s="166"/>
      <c r="BQ452" s="166"/>
      <c r="BR452" s="166"/>
      <c r="BS452" s="166"/>
      <c r="BT452" s="166"/>
      <c r="BU452" s="166"/>
      <c r="BV452" s="166"/>
      <c r="BW452" s="166"/>
      <c r="BX452" s="166"/>
    </row>
    <row r="453" spans="1:76" ht="12.7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I453" s="166"/>
      <c r="BJ453" s="166"/>
      <c r="BK453" s="166"/>
      <c r="BL453" s="166"/>
      <c r="BM453" s="166"/>
      <c r="BN453" s="166"/>
      <c r="BO453" s="166"/>
      <c r="BP453" s="166"/>
      <c r="BQ453" s="166"/>
      <c r="BR453" s="166"/>
      <c r="BS453" s="166"/>
      <c r="BT453" s="166"/>
      <c r="BU453" s="166"/>
      <c r="BV453" s="166"/>
      <c r="BW453" s="166"/>
      <c r="BX453" s="166"/>
    </row>
    <row r="454" spans="1:76" ht="12.7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I454" s="166"/>
      <c r="BJ454" s="166"/>
      <c r="BK454" s="166"/>
      <c r="BL454" s="166"/>
      <c r="BM454" s="166"/>
      <c r="BN454" s="166"/>
      <c r="BO454" s="166"/>
      <c r="BP454" s="166"/>
      <c r="BQ454" s="166"/>
      <c r="BR454" s="166"/>
      <c r="BS454" s="166"/>
      <c r="BT454" s="166"/>
      <c r="BU454" s="166"/>
      <c r="BV454" s="166"/>
      <c r="BW454" s="166"/>
      <c r="BX454" s="166"/>
    </row>
    <row r="455" spans="1:76" ht="12.7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I455" s="166"/>
      <c r="BJ455" s="166"/>
      <c r="BK455" s="166"/>
      <c r="BL455" s="166"/>
      <c r="BM455" s="166"/>
      <c r="BN455" s="166"/>
      <c r="BO455" s="166"/>
      <c r="BP455" s="166"/>
      <c r="BQ455" s="166"/>
      <c r="BR455" s="166"/>
      <c r="BS455" s="166"/>
      <c r="BT455" s="166"/>
      <c r="BU455" s="166"/>
      <c r="BV455" s="166"/>
      <c r="BW455" s="166"/>
      <c r="BX455" s="166"/>
    </row>
    <row r="456" spans="1:76" ht="12.7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I456" s="166"/>
      <c r="BJ456" s="166"/>
      <c r="BK456" s="166"/>
      <c r="BL456" s="166"/>
      <c r="BM456" s="166"/>
      <c r="BN456" s="166"/>
      <c r="BO456" s="166"/>
      <c r="BP456" s="166"/>
      <c r="BQ456" s="166"/>
      <c r="BR456" s="166"/>
      <c r="BS456" s="166"/>
      <c r="BT456" s="166"/>
      <c r="BU456" s="166"/>
      <c r="BV456" s="166"/>
      <c r="BW456" s="166"/>
      <c r="BX456" s="166"/>
    </row>
    <row r="457" spans="1:76" ht="12.7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I457" s="166"/>
      <c r="BJ457" s="166"/>
      <c r="BK457" s="166"/>
      <c r="BL457" s="166"/>
      <c r="BM457" s="166"/>
      <c r="BN457" s="166"/>
      <c r="BO457" s="166"/>
      <c r="BP457" s="166"/>
      <c r="BQ457" s="166"/>
      <c r="BR457" s="166"/>
      <c r="BS457" s="166"/>
      <c r="BT457" s="166"/>
      <c r="BU457" s="166"/>
      <c r="BV457" s="166"/>
      <c r="BW457" s="166"/>
      <c r="BX457" s="166"/>
    </row>
    <row r="458" spans="1:76" ht="12.7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I458" s="166"/>
      <c r="BJ458" s="166"/>
      <c r="BK458" s="166"/>
      <c r="BL458" s="166"/>
      <c r="BM458" s="166"/>
      <c r="BN458" s="166"/>
      <c r="BO458" s="166"/>
      <c r="BP458" s="166"/>
      <c r="BQ458" s="166"/>
      <c r="BR458" s="166"/>
      <c r="BS458" s="166"/>
      <c r="BT458" s="166"/>
      <c r="BU458" s="166"/>
      <c r="BV458" s="166"/>
      <c r="BW458" s="166"/>
      <c r="BX458" s="166"/>
    </row>
    <row r="459" spans="1:76" ht="12.7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I459" s="166"/>
      <c r="BJ459" s="166"/>
      <c r="BK459" s="166"/>
      <c r="BL459" s="166"/>
      <c r="BM459" s="166"/>
      <c r="BN459" s="166"/>
      <c r="BO459" s="166"/>
      <c r="BP459" s="166"/>
      <c r="BQ459" s="166"/>
      <c r="BR459" s="166"/>
      <c r="BS459" s="166"/>
      <c r="BT459" s="166"/>
      <c r="BU459" s="166"/>
      <c r="BV459" s="166"/>
      <c r="BW459" s="166"/>
      <c r="BX459" s="166"/>
    </row>
    <row r="460" spans="1:76" ht="12.7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I460" s="166"/>
      <c r="BJ460" s="166"/>
      <c r="BK460" s="166"/>
      <c r="BL460" s="166"/>
      <c r="BM460" s="166"/>
      <c r="BN460" s="166"/>
      <c r="BO460" s="166"/>
      <c r="BP460" s="166"/>
      <c r="BQ460" s="166"/>
      <c r="BR460" s="166"/>
      <c r="BS460" s="166"/>
      <c r="BT460" s="166"/>
      <c r="BU460" s="166"/>
      <c r="BV460" s="166"/>
      <c r="BW460" s="166"/>
      <c r="BX460" s="166"/>
    </row>
    <row r="461" spans="1:76" ht="12.7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I461" s="166"/>
      <c r="BJ461" s="166"/>
      <c r="BK461" s="166"/>
      <c r="BL461" s="166"/>
      <c r="BM461" s="166"/>
      <c r="BN461" s="166"/>
      <c r="BO461" s="166"/>
      <c r="BP461" s="166"/>
      <c r="BQ461" s="166"/>
      <c r="BR461" s="166"/>
      <c r="BS461" s="166"/>
      <c r="BT461" s="166"/>
      <c r="BU461" s="166"/>
      <c r="BV461" s="166"/>
      <c r="BW461" s="166"/>
      <c r="BX461" s="166"/>
    </row>
    <row r="462" spans="1:76" ht="12.7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I462" s="166"/>
      <c r="BJ462" s="166"/>
      <c r="BK462" s="166"/>
      <c r="BL462" s="166"/>
      <c r="BM462" s="166"/>
      <c r="BN462" s="166"/>
      <c r="BO462" s="166"/>
      <c r="BP462" s="166"/>
      <c r="BQ462" s="166"/>
      <c r="BR462" s="166"/>
      <c r="BS462" s="166"/>
      <c r="BT462" s="166"/>
      <c r="BU462" s="166"/>
      <c r="BV462" s="166"/>
      <c r="BW462" s="166"/>
      <c r="BX462" s="166"/>
    </row>
    <row r="463" spans="1:76" ht="12.7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I463" s="166"/>
      <c r="BJ463" s="166"/>
      <c r="BK463" s="166"/>
      <c r="BL463" s="166"/>
      <c r="BM463" s="166"/>
      <c r="BN463" s="166"/>
      <c r="BO463" s="166"/>
      <c r="BP463" s="166"/>
      <c r="BQ463" s="166"/>
      <c r="BR463" s="166"/>
      <c r="BS463" s="166"/>
      <c r="BT463" s="166"/>
      <c r="BU463" s="166"/>
      <c r="BV463" s="166"/>
      <c r="BW463" s="166"/>
      <c r="BX463" s="166"/>
    </row>
    <row r="464" spans="1:76" ht="12.7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I464" s="166"/>
      <c r="BJ464" s="166"/>
      <c r="BK464" s="166"/>
      <c r="BL464" s="166"/>
      <c r="BM464" s="166"/>
      <c r="BN464" s="166"/>
      <c r="BO464" s="166"/>
      <c r="BP464" s="166"/>
      <c r="BQ464" s="166"/>
      <c r="BR464" s="166"/>
      <c r="BS464" s="166"/>
      <c r="BT464" s="166"/>
      <c r="BU464" s="166"/>
      <c r="BV464" s="166"/>
      <c r="BW464" s="166"/>
      <c r="BX464" s="166"/>
    </row>
    <row r="465" spans="1:76" ht="12.7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I465" s="166"/>
      <c r="BJ465" s="166"/>
      <c r="BK465" s="166"/>
      <c r="BL465" s="166"/>
      <c r="BM465" s="166"/>
      <c r="BN465" s="166"/>
      <c r="BO465" s="166"/>
      <c r="BP465" s="166"/>
      <c r="BQ465" s="166"/>
      <c r="BR465" s="166"/>
      <c r="BS465" s="166"/>
      <c r="BT465" s="166"/>
      <c r="BU465" s="166"/>
      <c r="BV465" s="166"/>
      <c r="BW465" s="166"/>
      <c r="BX465" s="166"/>
    </row>
    <row r="466" spans="1:76" ht="12.7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I466" s="166"/>
      <c r="BJ466" s="166"/>
      <c r="BK466" s="166"/>
      <c r="BL466" s="166"/>
      <c r="BM466" s="166"/>
      <c r="BN466" s="166"/>
      <c r="BO466" s="166"/>
      <c r="BP466" s="166"/>
      <c r="BQ466" s="166"/>
      <c r="BR466" s="166"/>
      <c r="BS466" s="166"/>
      <c r="BT466" s="166"/>
      <c r="BU466" s="166"/>
      <c r="BV466" s="166"/>
      <c r="BW466" s="166"/>
      <c r="BX466" s="166"/>
    </row>
    <row r="467" spans="1:76" ht="12.7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I467" s="166"/>
      <c r="BJ467" s="166"/>
      <c r="BK467" s="166"/>
      <c r="BL467" s="166"/>
      <c r="BM467" s="166"/>
      <c r="BN467" s="166"/>
      <c r="BO467" s="166"/>
      <c r="BP467" s="166"/>
      <c r="BQ467" s="166"/>
      <c r="BR467" s="166"/>
      <c r="BS467" s="166"/>
      <c r="BT467" s="166"/>
      <c r="BU467" s="166"/>
      <c r="BV467" s="166"/>
      <c r="BW467" s="166"/>
      <c r="BX467" s="166"/>
    </row>
    <row r="468" spans="1:76" ht="12.7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I468" s="166"/>
      <c r="BJ468" s="166"/>
      <c r="BK468" s="166"/>
      <c r="BL468" s="166"/>
      <c r="BM468" s="166"/>
      <c r="BN468" s="166"/>
      <c r="BO468" s="166"/>
      <c r="BP468" s="166"/>
      <c r="BQ468" s="166"/>
      <c r="BR468" s="166"/>
      <c r="BS468" s="166"/>
      <c r="BT468" s="166"/>
      <c r="BU468" s="166"/>
      <c r="BV468" s="166"/>
      <c r="BW468" s="166"/>
      <c r="BX468" s="166"/>
    </row>
    <row r="469" spans="1:76" ht="12.7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I469" s="166"/>
      <c r="BJ469" s="166"/>
      <c r="BK469" s="166"/>
      <c r="BL469" s="166"/>
      <c r="BM469" s="166"/>
      <c r="BN469" s="166"/>
      <c r="BO469" s="166"/>
      <c r="BP469" s="166"/>
      <c r="BQ469" s="166"/>
      <c r="BR469" s="166"/>
      <c r="BS469" s="166"/>
      <c r="BT469" s="166"/>
      <c r="BU469" s="166"/>
      <c r="BV469" s="166"/>
      <c r="BW469" s="166"/>
      <c r="BX469" s="166"/>
    </row>
    <row r="470" spans="1:76" ht="12.7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I470" s="166"/>
      <c r="BJ470" s="166"/>
      <c r="BK470" s="166"/>
      <c r="BL470" s="166"/>
      <c r="BM470" s="166"/>
      <c r="BN470" s="166"/>
      <c r="BO470" s="166"/>
      <c r="BP470" s="166"/>
      <c r="BQ470" s="166"/>
      <c r="BR470" s="166"/>
      <c r="BS470" s="166"/>
      <c r="BT470" s="166"/>
      <c r="BU470" s="166"/>
      <c r="BV470" s="166"/>
      <c r="BW470" s="166"/>
      <c r="BX470" s="166"/>
    </row>
    <row r="471" spans="1:76" ht="12.7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I471" s="166"/>
      <c r="BJ471" s="166"/>
      <c r="BK471" s="166"/>
      <c r="BL471" s="166"/>
      <c r="BM471" s="166"/>
      <c r="BN471" s="166"/>
      <c r="BO471" s="166"/>
      <c r="BP471" s="166"/>
      <c r="BQ471" s="166"/>
      <c r="BR471" s="166"/>
      <c r="BS471" s="166"/>
      <c r="BT471" s="166"/>
      <c r="BU471" s="166"/>
      <c r="BV471" s="166"/>
      <c r="BW471" s="166"/>
      <c r="BX471" s="166"/>
    </row>
    <row r="472" spans="1:76" ht="12.7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I472" s="166"/>
      <c r="BJ472" s="166"/>
      <c r="BK472" s="166"/>
      <c r="BL472" s="166"/>
      <c r="BM472" s="166"/>
      <c r="BN472" s="166"/>
      <c r="BO472" s="166"/>
      <c r="BP472" s="166"/>
      <c r="BQ472" s="166"/>
      <c r="BR472" s="166"/>
      <c r="BS472" s="166"/>
      <c r="BT472" s="166"/>
      <c r="BU472" s="166"/>
      <c r="BV472" s="166"/>
      <c r="BW472" s="166"/>
      <c r="BX472" s="166"/>
    </row>
    <row r="473" spans="1:76" ht="12.7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I473" s="166"/>
      <c r="BJ473" s="166"/>
      <c r="BK473" s="166"/>
      <c r="BL473" s="166"/>
      <c r="BM473" s="166"/>
      <c r="BN473" s="166"/>
      <c r="BO473" s="166"/>
      <c r="BP473" s="166"/>
      <c r="BQ473" s="166"/>
      <c r="BR473" s="166"/>
      <c r="BS473" s="166"/>
      <c r="BT473" s="166"/>
      <c r="BU473" s="166"/>
      <c r="BV473" s="166"/>
      <c r="BW473" s="166"/>
      <c r="BX473" s="166"/>
    </row>
    <row r="474" spans="1:76" ht="12.7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I474" s="166"/>
      <c r="BJ474" s="166"/>
      <c r="BK474" s="166"/>
      <c r="BL474" s="166"/>
      <c r="BM474" s="166"/>
      <c r="BN474" s="166"/>
      <c r="BO474" s="166"/>
      <c r="BP474" s="166"/>
      <c r="BQ474" s="166"/>
      <c r="BR474" s="166"/>
      <c r="BS474" s="166"/>
      <c r="BT474" s="166"/>
      <c r="BU474" s="166"/>
      <c r="BV474" s="166"/>
      <c r="BW474" s="166"/>
      <c r="BX474" s="166"/>
    </row>
    <row r="475" spans="1:76" ht="12.7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I475" s="166"/>
      <c r="BJ475" s="166"/>
      <c r="BK475" s="166"/>
      <c r="BL475" s="166"/>
      <c r="BM475" s="166"/>
      <c r="BN475" s="166"/>
      <c r="BO475" s="166"/>
      <c r="BP475" s="166"/>
      <c r="BQ475" s="166"/>
      <c r="BR475" s="166"/>
      <c r="BS475" s="166"/>
      <c r="BT475" s="166"/>
      <c r="BU475" s="166"/>
      <c r="BV475" s="166"/>
      <c r="BW475" s="166"/>
      <c r="BX475" s="166"/>
    </row>
    <row r="476" spans="1:76" ht="12.7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I476" s="166"/>
      <c r="BJ476" s="166"/>
      <c r="BK476" s="166"/>
      <c r="BL476" s="166"/>
      <c r="BM476" s="166"/>
      <c r="BN476" s="166"/>
      <c r="BO476" s="166"/>
      <c r="BP476" s="166"/>
      <c r="BQ476" s="166"/>
      <c r="BR476" s="166"/>
      <c r="BS476" s="166"/>
      <c r="BT476" s="166"/>
      <c r="BU476" s="166"/>
      <c r="BV476" s="166"/>
      <c r="BW476" s="166"/>
      <c r="BX476" s="166"/>
    </row>
    <row r="477" spans="1:76" ht="12.7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I477" s="166"/>
      <c r="BJ477" s="166"/>
      <c r="BK477" s="166"/>
      <c r="BL477" s="166"/>
      <c r="BM477" s="166"/>
      <c r="BN477" s="166"/>
      <c r="BO477" s="166"/>
      <c r="BP477" s="166"/>
      <c r="BQ477" s="166"/>
      <c r="BR477" s="166"/>
      <c r="BS477" s="166"/>
      <c r="BT477" s="166"/>
      <c r="BU477" s="166"/>
      <c r="BV477" s="166"/>
      <c r="BW477" s="166"/>
      <c r="BX477" s="166"/>
    </row>
    <row r="478" spans="1:76" ht="12.7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I478" s="166"/>
      <c r="BJ478" s="166"/>
      <c r="BK478" s="166"/>
      <c r="BL478" s="166"/>
      <c r="BM478" s="166"/>
      <c r="BN478" s="166"/>
      <c r="BO478" s="166"/>
      <c r="BP478" s="166"/>
      <c r="BQ478" s="166"/>
      <c r="BR478" s="166"/>
      <c r="BS478" s="166"/>
      <c r="BT478" s="166"/>
      <c r="BU478" s="166"/>
      <c r="BV478" s="166"/>
      <c r="BW478" s="166"/>
      <c r="BX478" s="166"/>
    </row>
    <row r="479" spans="1:76" ht="12.7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I479" s="166"/>
      <c r="BJ479" s="166"/>
      <c r="BK479" s="166"/>
      <c r="BL479" s="166"/>
      <c r="BM479" s="166"/>
      <c r="BN479" s="166"/>
      <c r="BO479" s="166"/>
      <c r="BP479" s="166"/>
      <c r="BQ479" s="166"/>
      <c r="BR479" s="166"/>
      <c r="BS479" s="166"/>
      <c r="BT479" s="166"/>
      <c r="BU479" s="166"/>
      <c r="BV479" s="166"/>
      <c r="BW479" s="166"/>
      <c r="BX479" s="166"/>
    </row>
    <row r="480" spans="1:76" ht="12.7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I480" s="166"/>
      <c r="BJ480" s="166"/>
      <c r="BK480" s="166"/>
      <c r="BL480" s="166"/>
      <c r="BM480" s="166"/>
      <c r="BN480" s="166"/>
      <c r="BO480" s="166"/>
      <c r="BP480" s="166"/>
      <c r="BQ480" s="166"/>
      <c r="BR480" s="166"/>
      <c r="BS480" s="166"/>
      <c r="BT480" s="166"/>
      <c r="BU480" s="166"/>
      <c r="BV480" s="166"/>
      <c r="BW480" s="166"/>
      <c r="BX480" s="166"/>
    </row>
    <row r="481" spans="1:76" ht="12.7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I481" s="166"/>
      <c r="BJ481" s="166"/>
      <c r="BK481" s="166"/>
      <c r="BL481" s="166"/>
      <c r="BM481" s="166"/>
      <c r="BN481" s="166"/>
      <c r="BO481" s="166"/>
      <c r="BP481" s="166"/>
      <c r="BQ481" s="166"/>
      <c r="BR481" s="166"/>
      <c r="BS481" s="166"/>
      <c r="BT481" s="166"/>
      <c r="BU481" s="166"/>
      <c r="BV481" s="166"/>
      <c r="BW481" s="166"/>
      <c r="BX481" s="166"/>
    </row>
    <row r="482" spans="1:76" ht="12.7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I482" s="166"/>
      <c r="BJ482" s="166"/>
      <c r="BK482" s="166"/>
      <c r="BL482" s="166"/>
      <c r="BM482" s="166"/>
      <c r="BN482" s="166"/>
      <c r="BO482" s="166"/>
      <c r="BP482" s="166"/>
      <c r="BQ482" s="166"/>
      <c r="BR482" s="166"/>
      <c r="BS482" s="166"/>
      <c r="BT482" s="166"/>
      <c r="BU482" s="166"/>
      <c r="BV482" s="166"/>
      <c r="BW482" s="166"/>
      <c r="BX482" s="166"/>
    </row>
    <row r="483" spans="1:76" ht="12.7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I483" s="166"/>
      <c r="BJ483" s="166"/>
      <c r="BK483" s="166"/>
      <c r="BL483" s="166"/>
      <c r="BM483" s="166"/>
      <c r="BN483" s="166"/>
      <c r="BO483" s="166"/>
      <c r="BP483" s="166"/>
      <c r="BQ483" s="166"/>
      <c r="BR483" s="166"/>
      <c r="BS483" s="166"/>
      <c r="BT483" s="166"/>
      <c r="BU483" s="166"/>
      <c r="BV483" s="166"/>
      <c r="BW483" s="166"/>
      <c r="BX483" s="166"/>
    </row>
    <row r="484" spans="1:76" ht="12.7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I484" s="166"/>
      <c r="BJ484" s="166"/>
      <c r="BK484" s="166"/>
      <c r="BL484" s="166"/>
      <c r="BM484" s="166"/>
      <c r="BN484" s="166"/>
      <c r="BO484" s="166"/>
      <c r="BP484" s="166"/>
      <c r="BQ484" s="166"/>
      <c r="BR484" s="166"/>
      <c r="BS484" s="166"/>
      <c r="BT484" s="166"/>
      <c r="BU484" s="166"/>
      <c r="BV484" s="166"/>
      <c r="BW484" s="166"/>
      <c r="BX484" s="166"/>
    </row>
    <row r="485" spans="1:76" ht="12.7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I485" s="166"/>
      <c r="BJ485" s="166"/>
      <c r="BK485" s="166"/>
      <c r="BL485" s="166"/>
      <c r="BM485" s="166"/>
      <c r="BN485" s="166"/>
      <c r="BO485" s="166"/>
      <c r="BP485" s="166"/>
      <c r="BQ485" s="166"/>
      <c r="BR485" s="166"/>
      <c r="BS485" s="166"/>
      <c r="BT485" s="166"/>
      <c r="BU485" s="166"/>
      <c r="BV485" s="166"/>
      <c r="BW485" s="166"/>
      <c r="BX485" s="166"/>
    </row>
    <row r="486" spans="1:76" ht="12.7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I486" s="166"/>
      <c r="BJ486" s="166"/>
      <c r="BK486" s="166"/>
      <c r="BL486" s="166"/>
      <c r="BM486" s="166"/>
      <c r="BN486" s="166"/>
      <c r="BO486" s="166"/>
      <c r="BP486" s="166"/>
      <c r="BQ486" s="166"/>
      <c r="BR486" s="166"/>
      <c r="BS486" s="166"/>
      <c r="BT486" s="166"/>
      <c r="BU486" s="166"/>
      <c r="BV486" s="166"/>
      <c r="BW486" s="166"/>
      <c r="BX486" s="166"/>
    </row>
    <row r="487" spans="1:76" ht="12.7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I487" s="166"/>
      <c r="BJ487" s="166"/>
      <c r="BK487" s="166"/>
      <c r="BL487" s="166"/>
      <c r="BM487" s="166"/>
      <c r="BN487" s="166"/>
      <c r="BO487" s="166"/>
      <c r="BP487" s="166"/>
      <c r="BQ487" s="166"/>
      <c r="BR487" s="166"/>
      <c r="BS487" s="166"/>
      <c r="BT487" s="166"/>
      <c r="BU487" s="166"/>
      <c r="BV487" s="166"/>
      <c r="BW487" s="166"/>
      <c r="BX487" s="166"/>
    </row>
    <row r="488" spans="1:76" ht="12.7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I488" s="166"/>
      <c r="BJ488" s="166"/>
      <c r="BK488" s="166"/>
      <c r="BL488" s="166"/>
      <c r="BM488" s="166"/>
      <c r="BN488" s="166"/>
      <c r="BO488" s="166"/>
      <c r="BP488" s="166"/>
      <c r="BQ488" s="166"/>
      <c r="BR488" s="166"/>
      <c r="BS488" s="166"/>
      <c r="BT488" s="166"/>
      <c r="BU488" s="166"/>
      <c r="BV488" s="166"/>
      <c r="BW488" s="166"/>
      <c r="BX488" s="166"/>
    </row>
    <row r="489" spans="1:76" ht="12.7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I489" s="166"/>
      <c r="BJ489" s="166"/>
      <c r="BK489" s="166"/>
      <c r="BL489" s="166"/>
      <c r="BM489" s="166"/>
      <c r="BN489" s="166"/>
      <c r="BO489" s="166"/>
      <c r="BP489" s="166"/>
      <c r="BQ489" s="166"/>
      <c r="BR489" s="166"/>
      <c r="BS489" s="166"/>
      <c r="BT489" s="166"/>
      <c r="BU489" s="166"/>
      <c r="BV489" s="166"/>
      <c r="BW489" s="166"/>
      <c r="BX489" s="166"/>
    </row>
    <row r="490" spans="1:76" ht="12.7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I490" s="166"/>
      <c r="BJ490" s="166"/>
      <c r="BK490" s="166"/>
      <c r="BL490" s="166"/>
      <c r="BM490" s="166"/>
      <c r="BN490" s="166"/>
      <c r="BO490" s="166"/>
      <c r="BP490" s="166"/>
      <c r="BQ490" s="166"/>
      <c r="BR490" s="166"/>
      <c r="BS490" s="166"/>
      <c r="BT490" s="166"/>
      <c r="BU490" s="166"/>
      <c r="BV490" s="166"/>
      <c r="BW490" s="166"/>
      <c r="BX490" s="166"/>
    </row>
    <row r="491" spans="1:76" ht="12.7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I491" s="166"/>
      <c r="BJ491" s="166"/>
      <c r="BK491" s="166"/>
      <c r="BL491" s="166"/>
      <c r="BM491" s="166"/>
      <c r="BN491" s="166"/>
      <c r="BO491" s="166"/>
      <c r="BP491" s="166"/>
      <c r="BQ491" s="166"/>
      <c r="BR491" s="166"/>
      <c r="BS491" s="166"/>
      <c r="BT491" s="166"/>
      <c r="BU491" s="166"/>
      <c r="BV491" s="166"/>
      <c r="BW491" s="166"/>
      <c r="BX491" s="166"/>
    </row>
    <row r="492" spans="1:76" ht="12.7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I492" s="166"/>
      <c r="BJ492" s="166"/>
      <c r="BK492" s="166"/>
      <c r="BL492" s="166"/>
      <c r="BM492" s="166"/>
      <c r="BN492" s="166"/>
      <c r="BO492" s="166"/>
      <c r="BP492" s="166"/>
      <c r="BQ492" s="166"/>
      <c r="BR492" s="166"/>
      <c r="BS492" s="166"/>
      <c r="BT492" s="166"/>
      <c r="BU492" s="166"/>
      <c r="BV492" s="166"/>
      <c r="BW492" s="166"/>
      <c r="BX492" s="166"/>
    </row>
    <row r="493" spans="1:76" ht="12.7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I493" s="166"/>
      <c r="BJ493" s="166"/>
      <c r="BK493" s="166"/>
      <c r="BL493" s="166"/>
      <c r="BM493" s="166"/>
      <c r="BN493" s="166"/>
      <c r="BO493" s="166"/>
      <c r="BP493" s="166"/>
      <c r="BQ493" s="166"/>
      <c r="BR493" s="166"/>
      <c r="BS493" s="166"/>
      <c r="BT493" s="166"/>
      <c r="BU493" s="166"/>
      <c r="BV493" s="166"/>
      <c r="BW493" s="166"/>
      <c r="BX493" s="166"/>
    </row>
    <row r="494" spans="1:76" ht="12.7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I494" s="166"/>
      <c r="BJ494" s="166"/>
      <c r="BK494" s="166"/>
      <c r="BL494" s="166"/>
      <c r="BM494" s="166"/>
      <c r="BN494" s="166"/>
      <c r="BO494" s="166"/>
      <c r="BP494" s="166"/>
      <c r="BQ494" s="166"/>
      <c r="BR494" s="166"/>
      <c r="BS494" s="166"/>
      <c r="BT494" s="166"/>
      <c r="BU494" s="166"/>
      <c r="BV494" s="166"/>
      <c r="BW494" s="166"/>
      <c r="BX494" s="166"/>
    </row>
    <row r="495" spans="1:76" ht="12.7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I495" s="166"/>
      <c r="BJ495" s="166"/>
      <c r="BK495" s="166"/>
      <c r="BL495" s="166"/>
      <c r="BM495" s="166"/>
      <c r="BN495" s="166"/>
      <c r="BO495" s="166"/>
      <c r="BP495" s="166"/>
      <c r="BQ495" s="166"/>
      <c r="BR495" s="166"/>
      <c r="BS495" s="166"/>
      <c r="BT495" s="166"/>
      <c r="BU495" s="166"/>
      <c r="BV495" s="166"/>
      <c r="BW495" s="166"/>
      <c r="BX495" s="166"/>
    </row>
    <row r="496" spans="1:76" ht="12.7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I496" s="166"/>
      <c r="BJ496" s="166"/>
      <c r="BK496" s="166"/>
      <c r="BL496" s="166"/>
      <c r="BM496" s="166"/>
      <c r="BN496" s="166"/>
      <c r="BO496" s="166"/>
      <c r="BP496" s="166"/>
      <c r="BQ496" s="166"/>
      <c r="BR496" s="166"/>
      <c r="BS496" s="166"/>
      <c r="BT496" s="166"/>
      <c r="BU496" s="166"/>
      <c r="BV496" s="166"/>
      <c r="BW496" s="166"/>
      <c r="BX496" s="166"/>
    </row>
    <row r="497" spans="1:76" ht="12.7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I497" s="166"/>
      <c r="BJ497" s="166"/>
      <c r="BK497" s="166"/>
      <c r="BL497" s="166"/>
      <c r="BM497" s="166"/>
      <c r="BN497" s="166"/>
      <c r="BO497" s="166"/>
      <c r="BP497" s="166"/>
      <c r="BQ497" s="166"/>
      <c r="BR497" s="166"/>
      <c r="BS497" s="166"/>
      <c r="BT497" s="166"/>
      <c r="BU497" s="166"/>
      <c r="BV497" s="166"/>
      <c r="BW497" s="166"/>
      <c r="BX497" s="166"/>
    </row>
    <row r="498" spans="1:76" ht="12.7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I498" s="166"/>
      <c r="BJ498" s="166"/>
      <c r="BK498" s="166"/>
      <c r="BL498" s="166"/>
      <c r="BM498" s="166"/>
      <c r="BN498" s="166"/>
      <c r="BO498" s="166"/>
      <c r="BP498" s="166"/>
      <c r="BQ498" s="166"/>
      <c r="BR498" s="166"/>
      <c r="BS498" s="166"/>
      <c r="BT498" s="166"/>
      <c r="BU498" s="166"/>
      <c r="BV498" s="166"/>
      <c r="BW498" s="166"/>
      <c r="BX498" s="166"/>
    </row>
    <row r="499" spans="1:76" ht="12.7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I499" s="166"/>
      <c r="BJ499" s="166"/>
      <c r="BK499" s="166"/>
      <c r="BL499" s="166"/>
      <c r="BM499" s="166"/>
      <c r="BN499" s="166"/>
      <c r="BO499" s="166"/>
      <c r="BP499" s="166"/>
      <c r="BQ499" s="166"/>
      <c r="BR499" s="166"/>
      <c r="BS499" s="166"/>
      <c r="BT499" s="166"/>
      <c r="BU499" s="166"/>
      <c r="BV499" s="166"/>
      <c r="BW499" s="166"/>
      <c r="BX499" s="166"/>
    </row>
    <row r="500" spans="1:76" ht="12.7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I500" s="166"/>
      <c r="BJ500" s="166"/>
      <c r="BK500" s="166"/>
      <c r="BL500" s="166"/>
      <c r="BM500" s="166"/>
      <c r="BN500" s="166"/>
      <c r="BO500" s="166"/>
      <c r="BP500" s="166"/>
      <c r="BQ500" s="166"/>
      <c r="BR500" s="166"/>
      <c r="BS500" s="166"/>
      <c r="BT500" s="166"/>
      <c r="BU500" s="166"/>
      <c r="BV500" s="166"/>
      <c r="BW500" s="166"/>
      <c r="BX500" s="166"/>
    </row>
    <row r="501" spans="1:76" ht="12.7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I501" s="166"/>
      <c r="BJ501" s="166"/>
      <c r="BK501" s="166"/>
      <c r="BL501" s="166"/>
      <c r="BM501" s="166"/>
      <c r="BN501" s="166"/>
      <c r="BO501" s="166"/>
      <c r="BP501" s="166"/>
      <c r="BQ501" s="166"/>
      <c r="BR501" s="166"/>
      <c r="BS501" s="166"/>
      <c r="BT501" s="166"/>
      <c r="BU501" s="166"/>
      <c r="BV501" s="166"/>
      <c r="BW501" s="166"/>
      <c r="BX501" s="166"/>
    </row>
    <row r="502" spans="1:76" ht="12.7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I502" s="166"/>
      <c r="BJ502" s="166"/>
      <c r="BK502" s="166"/>
      <c r="BL502" s="166"/>
      <c r="BM502" s="166"/>
      <c r="BN502" s="166"/>
      <c r="BO502" s="166"/>
      <c r="BP502" s="166"/>
      <c r="BQ502" s="166"/>
      <c r="BR502" s="166"/>
      <c r="BS502" s="166"/>
      <c r="BT502" s="166"/>
      <c r="BU502" s="166"/>
      <c r="BV502" s="166"/>
      <c r="BW502" s="166"/>
      <c r="BX502" s="166"/>
    </row>
    <row r="503" spans="1:76" ht="12.7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I503" s="166"/>
      <c r="BJ503" s="166"/>
      <c r="BK503" s="166"/>
      <c r="BL503" s="166"/>
      <c r="BM503" s="166"/>
      <c r="BN503" s="166"/>
      <c r="BO503" s="166"/>
      <c r="BP503" s="166"/>
      <c r="BQ503" s="166"/>
      <c r="BR503" s="166"/>
      <c r="BS503" s="166"/>
      <c r="BT503" s="166"/>
      <c r="BU503" s="166"/>
      <c r="BV503" s="166"/>
      <c r="BW503" s="166"/>
      <c r="BX503" s="166"/>
    </row>
    <row r="504" spans="1:76" ht="12.7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I504" s="166"/>
      <c r="BJ504" s="166"/>
      <c r="BK504" s="166"/>
      <c r="BL504" s="166"/>
      <c r="BM504" s="166"/>
      <c r="BN504" s="166"/>
      <c r="BO504" s="166"/>
      <c r="BP504" s="166"/>
      <c r="BQ504" s="166"/>
      <c r="BR504" s="166"/>
      <c r="BS504" s="166"/>
      <c r="BT504" s="166"/>
      <c r="BU504" s="166"/>
      <c r="BV504" s="166"/>
      <c r="BW504" s="166"/>
      <c r="BX504" s="166"/>
    </row>
    <row r="505" spans="1:76" ht="12.7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I505" s="166"/>
      <c r="BJ505" s="166"/>
      <c r="BK505" s="166"/>
      <c r="BL505" s="166"/>
      <c r="BM505" s="166"/>
      <c r="BN505" s="166"/>
      <c r="BO505" s="166"/>
      <c r="BP505" s="166"/>
      <c r="BQ505" s="166"/>
      <c r="BR505" s="166"/>
      <c r="BS505" s="166"/>
      <c r="BT505" s="166"/>
      <c r="BU505" s="166"/>
      <c r="BV505" s="166"/>
      <c r="BW505" s="166"/>
      <c r="BX505" s="166"/>
    </row>
    <row r="506" spans="1:76" ht="12.7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I506" s="166"/>
      <c r="BJ506" s="166"/>
      <c r="BK506" s="166"/>
      <c r="BL506" s="166"/>
      <c r="BM506" s="166"/>
      <c r="BN506" s="166"/>
      <c r="BO506" s="166"/>
      <c r="BP506" s="166"/>
      <c r="BQ506" s="166"/>
      <c r="BR506" s="166"/>
      <c r="BS506" s="166"/>
      <c r="BT506" s="166"/>
      <c r="BU506" s="166"/>
      <c r="BV506" s="166"/>
      <c r="BW506" s="166"/>
      <c r="BX506" s="166"/>
    </row>
    <row r="507" spans="1:76" ht="12.7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I507" s="166"/>
      <c r="BJ507" s="166"/>
      <c r="BK507" s="166"/>
      <c r="BL507" s="166"/>
      <c r="BM507" s="166"/>
      <c r="BN507" s="166"/>
      <c r="BO507" s="166"/>
      <c r="BP507" s="166"/>
      <c r="BQ507" s="166"/>
      <c r="BR507" s="166"/>
      <c r="BS507" s="166"/>
      <c r="BT507" s="166"/>
      <c r="BU507" s="166"/>
      <c r="BV507" s="166"/>
      <c r="BW507" s="166"/>
      <c r="BX507" s="166"/>
    </row>
    <row r="508" spans="1:76" ht="12.7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I508" s="166"/>
      <c r="BJ508" s="166"/>
      <c r="BK508" s="166"/>
      <c r="BL508" s="166"/>
      <c r="BM508" s="166"/>
      <c r="BN508" s="166"/>
      <c r="BO508" s="166"/>
      <c r="BP508" s="166"/>
      <c r="BQ508" s="166"/>
      <c r="BR508" s="166"/>
      <c r="BS508" s="166"/>
      <c r="BT508" s="166"/>
      <c r="BU508" s="166"/>
      <c r="BV508" s="166"/>
      <c r="BW508" s="166"/>
      <c r="BX508" s="166"/>
    </row>
    <row r="509" spans="1:76" ht="12.7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I509" s="166"/>
      <c r="BJ509" s="166"/>
      <c r="BK509" s="166"/>
      <c r="BL509" s="166"/>
      <c r="BM509" s="166"/>
      <c r="BN509" s="166"/>
      <c r="BO509" s="166"/>
      <c r="BP509" s="166"/>
      <c r="BQ509" s="166"/>
      <c r="BR509" s="166"/>
      <c r="BS509" s="166"/>
      <c r="BT509" s="166"/>
      <c r="BU509" s="166"/>
      <c r="BV509" s="166"/>
      <c r="BW509" s="166"/>
      <c r="BX509" s="166"/>
    </row>
    <row r="510" spans="1:76" ht="12.7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I510" s="166"/>
      <c r="BJ510" s="166"/>
      <c r="BK510" s="166"/>
      <c r="BL510" s="166"/>
      <c r="BM510" s="166"/>
      <c r="BN510" s="166"/>
      <c r="BO510" s="166"/>
      <c r="BP510" s="166"/>
      <c r="BQ510" s="166"/>
      <c r="BR510" s="166"/>
      <c r="BS510" s="166"/>
      <c r="BT510" s="166"/>
      <c r="BU510" s="166"/>
      <c r="BV510" s="166"/>
      <c r="BW510" s="166"/>
      <c r="BX510" s="166"/>
    </row>
    <row r="511" spans="1:76" ht="12.7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I511" s="166"/>
      <c r="BJ511" s="166"/>
      <c r="BK511" s="166"/>
      <c r="BL511" s="166"/>
      <c r="BM511" s="166"/>
      <c r="BN511" s="166"/>
      <c r="BO511" s="166"/>
      <c r="BP511" s="166"/>
      <c r="BQ511" s="166"/>
      <c r="BR511" s="166"/>
      <c r="BS511" s="166"/>
      <c r="BT511" s="166"/>
      <c r="BU511" s="166"/>
      <c r="BV511" s="166"/>
      <c r="BW511" s="166"/>
      <c r="BX511" s="166"/>
    </row>
    <row r="512" spans="1:76" ht="12.7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I512" s="166"/>
      <c r="BJ512" s="166"/>
      <c r="BK512" s="166"/>
      <c r="BL512" s="166"/>
      <c r="BM512" s="166"/>
      <c r="BN512" s="166"/>
      <c r="BO512" s="166"/>
      <c r="BP512" s="166"/>
      <c r="BQ512" s="166"/>
      <c r="BR512" s="166"/>
      <c r="BS512" s="166"/>
      <c r="BT512" s="166"/>
      <c r="BU512" s="166"/>
      <c r="BV512" s="166"/>
      <c r="BW512" s="166"/>
      <c r="BX512" s="166"/>
    </row>
    <row r="513" spans="1:76" ht="12.7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I513" s="166"/>
      <c r="BJ513" s="166"/>
      <c r="BK513" s="166"/>
      <c r="BL513" s="166"/>
      <c r="BM513" s="166"/>
      <c r="BN513" s="166"/>
      <c r="BO513" s="166"/>
      <c r="BP513" s="166"/>
      <c r="BQ513" s="166"/>
      <c r="BR513" s="166"/>
      <c r="BS513" s="166"/>
      <c r="BT513" s="166"/>
      <c r="BU513" s="166"/>
      <c r="BV513" s="166"/>
      <c r="BW513" s="166"/>
      <c r="BX513" s="166"/>
    </row>
    <row r="514" spans="1:76" ht="12.7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I514" s="166"/>
      <c r="BJ514" s="166"/>
      <c r="BK514" s="166"/>
      <c r="BL514" s="166"/>
      <c r="BM514" s="166"/>
      <c r="BN514" s="166"/>
      <c r="BO514" s="166"/>
      <c r="BP514" s="166"/>
      <c r="BQ514" s="166"/>
      <c r="BR514" s="166"/>
      <c r="BS514" s="166"/>
      <c r="BT514" s="166"/>
      <c r="BU514" s="166"/>
      <c r="BV514" s="166"/>
      <c r="BW514" s="166"/>
      <c r="BX514" s="166"/>
    </row>
    <row r="515" spans="1:76" ht="12.7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I515" s="166"/>
      <c r="BJ515" s="166"/>
      <c r="BK515" s="166"/>
      <c r="BL515" s="166"/>
      <c r="BM515" s="166"/>
      <c r="BN515" s="166"/>
      <c r="BO515" s="166"/>
      <c r="BP515" s="166"/>
      <c r="BQ515" s="166"/>
      <c r="BR515" s="166"/>
      <c r="BS515" s="166"/>
      <c r="BT515" s="166"/>
      <c r="BU515" s="166"/>
      <c r="BV515" s="166"/>
      <c r="BW515" s="166"/>
      <c r="BX515" s="166"/>
    </row>
    <row r="516" spans="1:76" ht="12.7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I516" s="166"/>
      <c r="BJ516" s="166"/>
      <c r="BK516" s="166"/>
      <c r="BL516" s="166"/>
      <c r="BM516" s="166"/>
      <c r="BN516" s="166"/>
      <c r="BO516" s="166"/>
      <c r="BP516" s="166"/>
      <c r="BQ516" s="166"/>
      <c r="BR516" s="166"/>
      <c r="BS516" s="166"/>
      <c r="BT516" s="166"/>
      <c r="BU516" s="166"/>
      <c r="BV516" s="166"/>
      <c r="BW516" s="166"/>
      <c r="BX516" s="166"/>
    </row>
    <row r="517" spans="1:76" ht="12.7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I517" s="166"/>
      <c r="BJ517" s="166"/>
      <c r="BK517" s="166"/>
      <c r="BL517" s="166"/>
      <c r="BM517" s="166"/>
      <c r="BN517" s="166"/>
      <c r="BO517" s="166"/>
      <c r="BP517" s="166"/>
      <c r="BQ517" s="166"/>
      <c r="BR517" s="166"/>
      <c r="BS517" s="166"/>
      <c r="BT517" s="166"/>
      <c r="BU517" s="166"/>
      <c r="BV517" s="166"/>
      <c r="BW517" s="166"/>
      <c r="BX517" s="166"/>
    </row>
    <row r="518" spans="1:76" ht="12.7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I518" s="166"/>
      <c r="BJ518" s="166"/>
      <c r="BK518" s="166"/>
      <c r="BL518" s="166"/>
      <c r="BM518" s="166"/>
      <c r="BN518" s="166"/>
      <c r="BO518" s="166"/>
      <c r="BP518" s="166"/>
      <c r="BQ518" s="166"/>
      <c r="BR518" s="166"/>
      <c r="BS518" s="166"/>
      <c r="BT518" s="166"/>
      <c r="BU518" s="166"/>
      <c r="BV518" s="166"/>
      <c r="BW518" s="166"/>
      <c r="BX518" s="166"/>
    </row>
    <row r="519" spans="1:76" ht="12.7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I519" s="166"/>
      <c r="BJ519" s="166"/>
      <c r="BK519" s="166"/>
      <c r="BL519" s="166"/>
      <c r="BM519" s="166"/>
      <c r="BN519" s="166"/>
      <c r="BO519" s="166"/>
      <c r="BP519" s="166"/>
      <c r="BQ519" s="166"/>
      <c r="BR519" s="166"/>
      <c r="BS519" s="166"/>
      <c r="BT519" s="166"/>
      <c r="BU519" s="166"/>
      <c r="BV519" s="166"/>
      <c r="BW519" s="166"/>
      <c r="BX519" s="166"/>
    </row>
    <row r="520" spans="1:76" ht="12.7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I520" s="166"/>
      <c r="BJ520" s="166"/>
      <c r="BK520" s="166"/>
      <c r="BL520" s="166"/>
      <c r="BM520" s="166"/>
      <c r="BN520" s="166"/>
      <c r="BO520" s="166"/>
      <c r="BP520" s="166"/>
      <c r="BQ520" s="166"/>
      <c r="BR520" s="166"/>
      <c r="BS520" s="166"/>
      <c r="BT520" s="166"/>
      <c r="BU520" s="166"/>
      <c r="BV520" s="166"/>
      <c r="BW520" s="166"/>
      <c r="BX520" s="166"/>
    </row>
    <row r="521" spans="1:76" ht="12.7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I521" s="166"/>
      <c r="BJ521" s="166"/>
      <c r="BK521" s="166"/>
      <c r="BL521" s="166"/>
      <c r="BM521" s="166"/>
      <c r="BN521" s="166"/>
      <c r="BO521" s="166"/>
      <c r="BP521" s="166"/>
      <c r="BQ521" s="166"/>
      <c r="BR521" s="166"/>
      <c r="BS521" s="166"/>
      <c r="BT521" s="166"/>
      <c r="BU521" s="166"/>
      <c r="BV521" s="166"/>
      <c r="BW521" s="166"/>
      <c r="BX521" s="166"/>
    </row>
    <row r="522" spans="1:76" ht="12.7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I522" s="166"/>
      <c r="BJ522" s="166"/>
      <c r="BK522" s="166"/>
      <c r="BL522" s="166"/>
      <c r="BM522" s="166"/>
      <c r="BN522" s="166"/>
      <c r="BO522" s="166"/>
      <c r="BP522" s="166"/>
      <c r="BQ522" s="166"/>
      <c r="BR522" s="166"/>
      <c r="BS522" s="166"/>
      <c r="BT522" s="166"/>
      <c r="BU522" s="166"/>
      <c r="BV522" s="166"/>
      <c r="BW522" s="166"/>
      <c r="BX522" s="166"/>
    </row>
    <row r="523" spans="1:76" ht="12.7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I523" s="166"/>
      <c r="BJ523" s="166"/>
      <c r="BK523" s="166"/>
      <c r="BL523" s="166"/>
      <c r="BM523" s="166"/>
      <c r="BN523" s="166"/>
      <c r="BO523" s="166"/>
      <c r="BP523" s="166"/>
      <c r="BQ523" s="166"/>
      <c r="BR523" s="166"/>
      <c r="BS523" s="166"/>
      <c r="BT523" s="166"/>
      <c r="BU523" s="166"/>
      <c r="BV523" s="166"/>
      <c r="BW523" s="166"/>
      <c r="BX523" s="166"/>
    </row>
    <row r="524" spans="1:76" ht="12.7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I524" s="166"/>
      <c r="BJ524" s="166"/>
      <c r="BK524" s="166"/>
      <c r="BL524" s="166"/>
      <c r="BM524" s="166"/>
      <c r="BN524" s="166"/>
      <c r="BO524" s="166"/>
      <c r="BP524" s="166"/>
      <c r="BQ524" s="166"/>
      <c r="BR524" s="166"/>
      <c r="BS524" s="166"/>
      <c r="BT524" s="166"/>
      <c r="BU524" s="166"/>
      <c r="BV524" s="166"/>
      <c r="BW524" s="166"/>
      <c r="BX524" s="166"/>
    </row>
    <row r="525" spans="1:76" ht="12.7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I525" s="166"/>
      <c r="BJ525" s="166"/>
      <c r="BK525" s="166"/>
      <c r="BL525" s="166"/>
      <c r="BM525" s="166"/>
      <c r="BN525" s="166"/>
      <c r="BO525" s="166"/>
      <c r="BP525" s="166"/>
      <c r="BQ525" s="166"/>
      <c r="BR525" s="166"/>
      <c r="BS525" s="166"/>
      <c r="BT525" s="166"/>
      <c r="BU525" s="166"/>
      <c r="BV525" s="166"/>
      <c r="BW525" s="166"/>
      <c r="BX525" s="166"/>
    </row>
    <row r="526" spans="1:76" ht="12.7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I526" s="166"/>
      <c r="BJ526" s="166"/>
      <c r="BK526" s="166"/>
      <c r="BL526" s="166"/>
      <c r="BM526" s="166"/>
      <c r="BN526" s="166"/>
      <c r="BO526" s="166"/>
      <c r="BP526" s="166"/>
      <c r="BQ526" s="166"/>
      <c r="BR526" s="166"/>
      <c r="BS526" s="166"/>
      <c r="BT526" s="166"/>
      <c r="BU526" s="166"/>
      <c r="BV526" s="166"/>
      <c r="BW526" s="166"/>
      <c r="BX526" s="166"/>
    </row>
    <row r="527" spans="1:76" ht="12.7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I527" s="166"/>
      <c r="BJ527" s="166"/>
      <c r="BK527" s="166"/>
      <c r="BL527" s="166"/>
      <c r="BM527" s="166"/>
      <c r="BN527" s="166"/>
      <c r="BO527" s="166"/>
      <c r="BP527" s="166"/>
      <c r="BQ527" s="166"/>
      <c r="BR527" s="166"/>
      <c r="BS527" s="166"/>
      <c r="BT527" s="166"/>
      <c r="BU527" s="166"/>
      <c r="BV527" s="166"/>
      <c r="BW527" s="166"/>
      <c r="BX527" s="166"/>
    </row>
    <row r="528" spans="1:76" ht="12.7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I528" s="166"/>
      <c r="BJ528" s="166"/>
      <c r="BK528" s="166"/>
      <c r="BL528" s="166"/>
      <c r="BM528" s="166"/>
      <c r="BN528" s="166"/>
      <c r="BO528" s="166"/>
      <c r="BP528" s="166"/>
      <c r="BQ528" s="166"/>
      <c r="BR528" s="166"/>
      <c r="BS528" s="166"/>
      <c r="BT528" s="166"/>
      <c r="BU528" s="166"/>
      <c r="BV528" s="166"/>
      <c r="BW528" s="166"/>
      <c r="BX528" s="166"/>
    </row>
    <row r="529" spans="1:76" ht="12.7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I529" s="166"/>
      <c r="BJ529" s="166"/>
      <c r="BK529" s="166"/>
      <c r="BL529" s="166"/>
      <c r="BM529" s="166"/>
      <c r="BN529" s="166"/>
      <c r="BO529" s="166"/>
      <c r="BP529" s="166"/>
      <c r="BQ529" s="166"/>
      <c r="BR529" s="166"/>
      <c r="BS529" s="166"/>
      <c r="BT529" s="166"/>
      <c r="BU529" s="166"/>
      <c r="BV529" s="166"/>
      <c r="BW529" s="166"/>
      <c r="BX529" s="166"/>
    </row>
    <row r="530" spans="1:76" ht="12.7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I530" s="166"/>
      <c r="BJ530" s="166"/>
      <c r="BK530" s="166"/>
      <c r="BL530" s="166"/>
      <c r="BM530" s="166"/>
      <c r="BN530" s="166"/>
      <c r="BO530" s="166"/>
      <c r="BP530" s="166"/>
      <c r="BQ530" s="166"/>
      <c r="BR530" s="166"/>
      <c r="BS530" s="166"/>
      <c r="BT530" s="166"/>
      <c r="BU530" s="166"/>
      <c r="BV530" s="166"/>
      <c r="BW530" s="166"/>
      <c r="BX530" s="166"/>
    </row>
    <row r="531" spans="1:76" ht="12.7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I531" s="166"/>
      <c r="BJ531" s="166"/>
      <c r="BK531" s="166"/>
      <c r="BL531" s="166"/>
      <c r="BM531" s="166"/>
      <c r="BN531" s="166"/>
      <c r="BO531" s="166"/>
      <c r="BP531" s="166"/>
      <c r="BQ531" s="166"/>
      <c r="BR531" s="166"/>
      <c r="BS531" s="166"/>
      <c r="BT531" s="166"/>
      <c r="BU531" s="166"/>
      <c r="BV531" s="166"/>
      <c r="BW531" s="166"/>
      <c r="BX531" s="166"/>
    </row>
    <row r="532" spans="1:76" ht="12.7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I532" s="166"/>
      <c r="BJ532" s="166"/>
      <c r="BK532" s="166"/>
      <c r="BL532" s="166"/>
      <c r="BM532" s="166"/>
      <c r="BN532" s="166"/>
      <c r="BO532" s="166"/>
      <c r="BP532" s="166"/>
      <c r="BQ532" s="166"/>
      <c r="BR532" s="166"/>
      <c r="BS532" s="166"/>
      <c r="BT532" s="166"/>
      <c r="BU532" s="166"/>
      <c r="BV532" s="166"/>
      <c r="BW532" s="166"/>
      <c r="BX532" s="166"/>
    </row>
    <row r="533" spans="1:76" ht="12.75" customHeight="1">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I533" s="166"/>
      <c r="BJ533" s="166"/>
      <c r="BK533" s="166"/>
      <c r="BL533" s="166"/>
      <c r="BM533" s="166"/>
      <c r="BN533" s="166"/>
      <c r="BO533" s="166"/>
      <c r="BP533" s="166"/>
      <c r="BQ533" s="166"/>
      <c r="BR533" s="166"/>
      <c r="BS533" s="166"/>
      <c r="BT533" s="166"/>
      <c r="BU533" s="166"/>
      <c r="BV533" s="166"/>
      <c r="BW533" s="166"/>
      <c r="BX533" s="166"/>
    </row>
    <row r="534" spans="1:76" ht="12.75" customHeight="1">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I534" s="166"/>
      <c r="BJ534" s="166"/>
      <c r="BK534" s="166"/>
      <c r="BL534" s="166"/>
      <c r="BM534" s="166"/>
      <c r="BN534" s="166"/>
      <c r="BO534" s="166"/>
      <c r="BP534" s="166"/>
      <c r="BQ534" s="166"/>
      <c r="BR534" s="166"/>
      <c r="BS534" s="166"/>
      <c r="BT534" s="166"/>
      <c r="BU534" s="166"/>
      <c r="BV534" s="166"/>
      <c r="BW534" s="166"/>
      <c r="BX534" s="166"/>
    </row>
    <row r="535" spans="1:76" ht="12.75" customHeight="1">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I535" s="166"/>
      <c r="BJ535" s="166"/>
      <c r="BK535" s="166"/>
      <c r="BL535" s="166"/>
      <c r="BM535" s="166"/>
      <c r="BN535" s="166"/>
      <c r="BO535" s="166"/>
      <c r="BP535" s="166"/>
      <c r="BQ535" s="166"/>
      <c r="BR535" s="166"/>
      <c r="BS535" s="166"/>
      <c r="BT535" s="166"/>
      <c r="BU535" s="166"/>
      <c r="BV535" s="166"/>
      <c r="BW535" s="166"/>
      <c r="BX535" s="166"/>
    </row>
    <row r="536" spans="1:76" ht="12.75" customHeight="1">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I536" s="166"/>
      <c r="BJ536" s="166"/>
      <c r="BK536" s="166"/>
      <c r="BL536" s="166"/>
      <c r="BM536" s="166"/>
      <c r="BN536" s="166"/>
      <c r="BO536" s="166"/>
      <c r="BP536" s="166"/>
      <c r="BQ536" s="166"/>
      <c r="BR536" s="166"/>
      <c r="BS536" s="166"/>
      <c r="BT536" s="166"/>
      <c r="BU536" s="166"/>
      <c r="BV536" s="166"/>
      <c r="BW536" s="166"/>
      <c r="BX536" s="166"/>
    </row>
    <row r="537" spans="1:76" ht="12.75" customHeight="1">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I537" s="166"/>
      <c r="BJ537" s="166"/>
      <c r="BK537" s="166"/>
      <c r="BL537" s="166"/>
      <c r="BM537" s="166"/>
      <c r="BN537" s="166"/>
      <c r="BO537" s="166"/>
      <c r="BP537" s="166"/>
      <c r="BQ537" s="166"/>
      <c r="BR537" s="166"/>
      <c r="BS537" s="166"/>
      <c r="BT537" s="166"/>
      <c r="BU537" s="166"/>
      <c r="BV537" s="166"/>
      <c r="BW537" s="166"/>
      <c r="BX537" s="166"/>
    </row>
    <row r="538" spans="1:76" ht="12.75" customHeight="1">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I538" s="166"/>
      <c r="BJ538" s="166"/>
      <c r="BK538" s="166"/>
      <c r="BL538" s="166"/>
      <c r="BM538" s="166"/>
      <c r="BN538" s="166"/>
      <c r="BO538" s="166"/>
      <c r="BP538" s="166"/>
      <c r="BQ538" s="166"/>
      <c r="BR538" s="166"/>
      <c r="BS538" s="166"/>
      <c r="BT538" s="166"/>
      <c r="BU538" s="166"/>
      <c r="BV538" s="166"/>
      <c r="BW538" s="166"/>
      <c r="BX538" s="166"/>
    </row>
    <row r="539" spans="1:76" ht="12.75" customHeight="1">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I539" s="166"/>
      <c r="BJ539" s="166"/>
      <c r="BK539" s="166"/>
      <c r="BL539" s="166"/>
      <c r="BM539" s="166"/>
      <c r="BN539" s="166"/>
      <c r="BO539" s="166"/>
      <c r="BP539" s="166"/>
      <c r="BQ539" s="166"/>
      <c r="BR539" s="166"/>
      <c r="BS539" s="166"/>
      <c r="BT539" s="166"/>
      <c r="BU539" s="166"/>
      <c r="BV539" s="166"/>
      <c r="BW539" s="166"/>
      <c r="BX539" s="166"/>
    </row>
    <row r="540" spans="1:76" ht="12.75" customHeight="1">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I540" s="166"/>
      <c r="BJ540" s="166"/>
      <c r="BK540" s="166"/>
      <c r="BL540" s="166"/>
      <c r="BM540" s="166"/>
      <c r="BN540" s="166"/>
      <c r="BO540" s="166"/>
      <c r="BP540" s="166"/>
      <c r="BQ540" s="166"/>
      <c r="BR540" s="166"/>
      <c r="BS540" s="166"/>
      <c r="BT540" s="166"/>
      <c r="BU540" s="166"/>
      <c r="BV540" s="166"/>
      <c r="BW540" s="166"/>
      <c r="BX540" s="166"/>
    </row>
    <row r="541" spans="1:76" ht="12.75" customHeight="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I541" s="166"/>
      <c r="BJ541" s="166"/>
      <c r="BK541" s="166"/>
      <c r="BL541" s="166"/>
      <c r="BM541" s="166"/>
      <c r="BN541" s="166"/>
      <c r="BO541" s="166"/>
      <c r="BP541" s="166"/>
      <c r="BQ541" s="166"/>
      <c r="BR541" s="166"/>
      <c r="BS541" s="166"/>
      <c r="BT541" s="166"/>
      <c r="BU541" s="166"/>
      <c r="BV541" s="166"/>
      <c r="BW541" s="166"/>
      <c r="BX541" s="166"/>
    </row>
    <row r="542" spans="1:76" ht="12.75" customHeight="1">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I542" s="166"/>
      <c r="BJ542" s="166"/>
      <c r="BK542" s="166"/>
      <c r="BL542" s="166"/>
      <c r="BM542" s="166"/>
      <c r="BN542" s="166"/>
      <c r="BO542" s="166"/>
      <c r="BP542" s="166"/>
      <c r="BQ542" s="166"/>
      <c r="BR542" s="166"/>
      <c r="BS542" s="166"/>
      <c r="BT542" s="166"/>
      <c r="BU542" s="166"/>
      <c r="BV542" s="166"/>
      <c r="BW542" s="166"/>
      <c r="BX542" s="166"/>
    </row>
    <row r="543" spans="1:76" ht="12.75" customHeight="1">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I543" s="166"/>
      <c r="BJ543" s="166"/>
      <c r="BK543" s="166"/>
      <c r="BL543" s="166"/>
      <c r="BM543" s="166"/>
      <c r="BN543" s="166"/>
      <c r="BO543" s="166"/>
      <c r="BP543" s="166"/>
      <c r="BQ543" s="166"/>
      <c r="BR543" s="166"/>
      <c r="BS543" s="166"/>
      <c r="BT543" s="166"/>
      <c r="BU543" s="166"/>
      <c r="BV543" s="166"/>
      <c r="BW543" s="166"/>
      <c r="BX543" s="166"/>
    </row>
    <row r="544" spans="1:76" ht="12.75" customHeight="1">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I544" s="166"/>
      <c r="BJ544" s="166"/>
      <c r="BK544" s="166"/>
      <c r="BL544" s="166"/>
      <c r="BM544" s="166"/>
      <c r="BN544" s="166"/>
      <c r="BO544" s="166"/>
      <c r="BP544" s="166"/>
      <c r="BQ544" s="166"/>
      <c r="BR544" s="166"/>
      <c r="BS544" s="166"/>
      <c r="BT544" s="166"/>
      <c r="BU544" s="166"/>
      <c r="BV544" s="166"/>
      <c r="BW544" s="166"/>
      <c r="BX544" s="166"/>
    </row>
    <row r="545" spans="1:76" ht="12.75" customHeight="1">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I545" s="166"/>
      <c r="BJ545" s="166"/>
      <c r="BK545" s="166"/>
      <c r="BL545" s="166"/>
      <c r="BM545" s="166"/>
      <c r="BN545" s="166"/>
      <c r="BO545" s="166"/>
      <c r="BP545" s="166"/>
      <c r="BQ545" s="166"/>
      <c r="BR545" s="166"/>
      <c r="BS545" s="166"/>
      <c r="BT545" s="166"/>
      <c r="BU545" s="166"/>
      <c r="BV545" s="166"/>
      <c r="BW545" s="166"/>
      <c r="BX545" s="166"/>
    </row>
    <row r="546" spans="1:76" ht="12.75" customHeight="1">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I546" s="166"/>
      <c r="BJ546" s="166"/>
      <c r="BK546" s="166"/>
      <c r="BL546" s="166"/>
      <c r="BM546" s="166"/>
      <c r="BN546" s="166"/>
      <c r="BO546" s="166"/>
      <c r="BP546" s="166"/>
      <c r="BQ546" s="166"/>
      <c r="BR546" s="166"/>
      <c r="BS546" s="166"/>
      <c r="BT546" s="166"/>
      <c r="BU546" s="166"/>
      <c r="BV546" s="166"/>
      <c r="BW546" s="166"/>
      <c r="BX546" s="166"/>
    </row>
    <row r="547" spans="1:76" ht="12.75" customHeight="1">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I547" s="166"/>
      <c r="BJ547" s="166"/>
      <c r="BK547" s="166"/>
      <c r="BL547" s="166"/>
      <c r="BM547" s="166"/>
      <c r="BN547" s="166"/>
      <c r="BO547" s="166"/>
      <c r="BP547" s="166"/>
      <c r="BQ547" s="166"/>
      <c r="BR547" s="166"/>
      <c r="BS547" s="166"/>
      <c r="BT547" s="166"/>
      <c r="BU547" s="166"/>
      <c r="BV547" s="166"/>
      <c r="BW547" s="166"/>
      <c r="BX547" s="166"/>
    </row>
    <row r="548" spans="1:76" ht="12.75" customHeight="1">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I548" s="166"/>
      <c r="BJ548" s="166"/>
      <c r="BK548" s="166"/>
      <c r="BL548" s="166"/>
      <c r="BM548" s="166"/>
      <c r="BN548" s="166"/>
      <c r="BO548" s="166"/>
      <c r="BP548" s="166"/>
      <c r="BQ548" s="166"/>
      <c r="BR548" s="166"/>
      <c r="BS548" s="166"/>
      <c r="BT548" s="166"/>
      <c r="BU548" s="166"/>
      <c r="BV548" s="166"/>
      <c r="BW548" s="166"/>
      <c r="BX548" s="166"/>
    </row>
    <row r="549" spans="1:76" ht="12.75" customHeight="1">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I549" s="166"/>
      <c r="BJ549" s="166"/>
      <c r="BK549" s="166"/>
      <c r="BL549" s="166"/>
      <c r="BM549" s="166"/>
      <c r="BN549" s="166"/>
      <c r="BO549" s="166"/>
      <c r="BP549" s="166"/>
      <c r="BQ549" s="166"/>
      <c r="BR549" s="166"/>
      <c r="BS549" s="166"/>
      <c r="BT549" s="166"/>
      <c r="BU549" s="166"/>
      <c r="BV549" s="166"/>
      <c r="BW549" s="166"/>
      <c r="BX549" s="166"/>
    </row>
    <row r="550" spans="1:76" ht="12.75" customHeight="1">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I550" s="166"/>
      <c r="BJ550" s="166"/>
      <c r="BK550" s="166"/>
      <c r="BL550" s="166"/>
      <c r="BM550" s="166"/>
      <c r="BN550" s="166"/>
      <c r="BO550" s="166"/>
      <c r="BP550" s="166"/>
      <c r="BQ550" s="166"/>
      <c r="BR550" s="166"/>
      <c r="BS550" s="166"/>
      <c r="BT550" s="166"/>
      <c r="BU550" s="166"/>
      <c r="BV550" s="166"/>
      <c r="BW550" s="166"/>
      <c r="BX550" s="166"/>
    </row>
    <row r="551" spans="1:76" ht="12.75" customHeight="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I551" s="166"/>
      <c r="BJ551" s="166"/>
      <c r="BK551" s="166"/>
      <c r="BL551" s="166"/>
      <c r="BM551" s="166"/>
      <c r="BN551" s="166"/>
      <c r="BO551" s="166"/>
      <c r="BP551" s="166"/>
      <c r="BQ551" s="166"/>
      <c r="BR551" s="166"/>
      <c r="BS551" s="166"/>
      <c r="BT551" s="166"/>
      <c r="BU551" s="166"/>
      <c r="BV551" s="166"/>
      <c r="BW551" s="166"/>
      <c r="BX551" s="166"/>
    </row>
    <row r="552" spans="1:76" ht="12.75" customHeight="1">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I552" s="166"/>
      <c r="BJ552" s="166"/>
      <c r="BK552" s="166"/>
      <c r="BL552" s="166"/>
      <c r="BM552" s="166"/>
      <c r="BN552" s="166"/>
      <c r="BO552" s="166"/>
      <c r="BP552" s="166"/>
      <c r="BQ552" s="166"/>
      <c r="BR552" s="166"/>
      <c r="BS552" s="166"/>
      <c r="BT552" s="166"/>
      <c r="BU552" s="166"/>
      <c r="BV552" s="166"/>
      <c r="BW552" s="166"/>
      <c r="BX552" s="166"/>
    </row>
    <row r="553" spans="1:76" ht="12.75" customHeight="1">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I553" s="166"/>
      <c r="BJ553" s="166"/>
      <c r="BK553" s="166"/>
      <c r="BL553" s="166"/>
      <c r="BM553" s="166"/>
      <c r="BN553" s="166"/>
      <c r="BO553" s="166"/>
      <c r="BP553" s="166"/>
      <c r="BQ553" s="166"/>
      <c r="BR553" s="166"/>
      <c r="BS553" s="166"/>
      <c r="BT553" s="166"/>
      <c r="BU553" s="166"/>
      <c r="BV553" s="166"/>
      <c r="BW553" s="166"/>
      <c r="BX553" s="166"/>
    </row>
    <row r="554" spans="1:76" ht="12.75" customHeight="1">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I554" s="166"/>
      <c r="BJ554" s="166"/>
      <c r="BK554" s="166"/>
      <c r="BL554" s="166"/>
      <c r="BM554" s="166"/>
      <c r="BN554" s="166"/>
      <c r="BO554" s="166"/>
      <c r="BP554" s="166"/>
      <c r="BQ554" s="166"/>
      <c r="BR554" s="166"/>
      <c r="BS554" s="166"/>
      <c r="BT554" s="166"/>
      <c r="BU554" s="166"/>
      <c r="BV554" s="166"/>
      <c r="BW554" s="166"/>
      <c r="BX554" s="166"/>
    </row>
    <row r="555" spans="1:76" ht="12.75" customHeight="1">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I555" s="166"/>
      <c r="BJ555" s="166"/>
      <c r="BK555" s="166"/>
      <c r="BL555" s="166"/>
      <c r="BM555" s="166"/>
      <c r="BN555" s="166"/>
      <c r="BO555" s="166"/>
      <c r="BP555" s="166"/>
      <c r="BQ555" s="166"/>
      <c r="BR555" s="166"/>
      <c r="BS555" s="166"/>
      <c r="BT555" s="166"/>
      <c r="BU555" s="166"/>
      <c r="BV555" s="166"/>
      <c r="BW555" s="166"/>
      <c r="BX555" s="166"/>
    </row>
    <row r="556" spans="1:76" ht="12.75" customHeight="1">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I556" s="166"/>
      <c r="BJ556" s="166"/>
      <c r="BK556" s="166"/>
      <c r="BL556" s="166"/>
      <c r="BM556" s="166"/>
      <c r="BN556" s="166"/>
      <c r="BO556" s="166"/>
      <c r="BP556" s="166"/>
      <c r="BQ556" s="166"/>
      <c r="BR556" s="166"/>
      <c r="BS556" s="166"/>
      <c r="BT556" s="166"/>
      <c r="BU556" s="166"/>
      <c r="BV556" s="166"/>
      <c r="BW556" s="166"/>
      <c r="BX556" s="166"/>
    </row>
    <row r="557" spans="1:76" ht="12.75" customHeight="1">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I557" s="166"/>
      <c r="BJ557" s="166"/>
      <c r="BK557" s="166"/>
      <c r="BL557" s="166"/>
      <c r="BM557" s="166"/>
      <c r="BN557" s="166"/>
      <c r="BO557" s="166"/>
      <c r="BP557" s="166"/>
      <c r="BQ557" s="166"/>
      <c r="BR557" s="166"/>
      <c r="BS557" s="166"/>
      <c r="BT557" s="166"/>
      <c r="BU557" s="166"/>
      <c r="BV557" s="166"/>
      <c r="BW557" s="166"/>
      <c r="BX557" s="166"/>
    </row>
    <row r="558" spans="1:76" ht="12.75" customHeight="1">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I558" s="166"/>
      <c r="BJ558" s="166"/>
      <c r="BK558" s="166"/>
      <c r="BL558" s="166"/>
      <c r="BM558" s="166"/>
      <c r="BN558" s="166"/>
      <c r="BO558" s="166"/>
      <c r="BP558" s="166"/>
      <c r="BQ558" s="166"/>
      <c r="BR558" s="166"/>
      <c r="BS558" s="166"/>
      <c r="BT558" s="166"/>
      <c r="BU558" s="166"/>
      <c r="BV558" s="166"/>
      <c r="BW558" s="166"/>
      <c r="BX558" s="166"/>
    </row>
    <row r="559" spans="1:76" ht="12.75" customHeight="1">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I559" s="166"/>
      <c r="BJ559" s="166"/>
      <c r="BK559" s="166"/>
      <c r="BL559" s="166"/>
      <c r="BM559" s="166"/>
      <c r="BN559" s="166"/>
      <c r="BO559" s="166"/>
      <c r="BP559" s="166"/>
      <c r="BQ559" s="166"/>
      <c r="BR559" s="166"/>
      <c r="BS559" s="166"/>
      <c r="BT559" s="166"/>
      <c r="BU559" s="166"/>
      <c r="BV559" s="166"/>
      <c r="BW559" s="166"/>
      <c r="BX559" s="166"/>
    </row>
    <row r="560" spans="1:76" ht="12.75" customHeight="1">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I560" s="166"/>
      <c r="BJ560" s="166"/>
      <c r="BK560" s="166"/>
      <c r="BL560" s="166"/>
      <c r="BM560" s="166"/>
      <c r="BN560" s="166"/>
      <c r="BO560" s="166"/>
      <c r="BP560" s="166"/>
      <c r="BQ560" s="166"/>
      <c r="BR560" s="166"/>
      <c r="BS560" s="166"/>
      <c r="BT560" s="166"/>
      <c r="BU560" s="166"/>
      <c r="BV560" s="166"/>
      <c r="BW560" s="166"/>
      <c r="BX560" s="166"/>
    </row>
    <row r="561" spans="1:76" ht="12.75" customHeight="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I561" s="166"/>
      <c r="BJ561" s="166"/>
      <c r="BK561" s="166"/>
      <c r="BL561" s="166"/>
      <c r="BM561" s="166"/>
      <c r="BN561" s="166"/>
      <c r="BO561" s="166"/>
      <c r="BP561" s="166"/>
      <c r="BQ561" s="166"/>
      <c r="BR561" s="166"/>
      <c r="BS561" s="166"/>
      <c r="BT561" s="166"/>
      <c r="BU561" s="166"/>
      <c r="BV561" s="166"/>
      <c r="BW561" s="166"/>
      <c r="BX561" s="166"/>
    </row>
    <row r="562" spans="1:76" ht="12.75" customHeight="1">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I562" s="166"/>
      <c r="BJ562" s="166"/>
      <c r="BK562" s="166"/>
      <c r="BL562" s="166"/>
      <c r="BM562" s="166"/>
      <c r="BN562" s="166"/>
      <c r="BO562" s="166"/>
      <c r="BP562" s="166"/>
      <c r="BQ562" s="166"/>
      <c r="BR562" s="166"/>
      <c r="BS562" s="166"/>
      <c r="BT562" s="166"/>
      <c r="BU562" s="166"/>
      <c r="BV562" s="166"/>
      <c r="BW562" s="166"/>
      <c r="BX562" s="166"/>
    </row>
    <row r="563" spans="1:76" ht="12.75" customHeight="1">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I563" s="166"/>
      <c r="BJ563" s="166"/>
      <c r="BK563" s="166"/>
      <c r="BL563" s="166"/>
      <c r="BM563" s="166"/>
      <c r="BN563" s="166"/>
      <c r="BO563" s="166"/>
      <c r="BP563" s="166"/>
      <c r="BQ563" s="166"/>
      <c r="BR563" s="166"/>
      <c r="BS563" s="166"/>
      <c r="BT563" s="166"/>
      <c r="BU563" s="166"/>
      <c r="BV563" s="166"/>
      <c r="BW563" s="166"/>
      <c r="BX563" s="166"/>
    </row>
    <row r="564" spans="1:76" ht="12.75" customHeight="1">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I564" s="166"/>
      <c r="BJ564" s="166"/>
      <c r="BK564" s="166"/>
      <c r="BL564" s="166"/>
      <c r="BM564" s="166"/>
      <c r="BN564" s="166"/>
      <c r="BO564" s="166"/>
      <c r="BP564" s="166"/>
      <c r="BQ564" s="166"/>
      <c r="BR564" s="166"/>
      <c r="BS564" s="166"/>
      <c r="BT564" s="166"/>
      <c r="BU564" s="166"/>
      <c r="BV564" s="166"/>
      <c r="BW564" s="166"/>
      <c r="BX564" s="166"/>
    </row>
    <row r="565" spans="1:76" ht="12.75" customHeight="1">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I565" s="166"/>
      <c r="BJ565" s="166"/>
      <c r="BK565" s="166"/>
      <c r="BL565" s="166"/>
      <c r="BM565" s="166"/>
      <c r="BN565" s="166"/>
      <c r="BO565" s="166"/>
      <c r="BP565" s="166"/>
      <c r="BQ565" s="166"/>
      <c r="BR565" s="166"/>
      <c r="BS565" s="166"/>
      <c r="BT565" s="166"/>
      <c r="BU565" s="166"/>
      <c r="BV565" s="166"/>
      <c r="BW565" s="166"/>
      <c r="BX565" s="166"/>
    </row>
    <row r="566" spans="1:76" ht="12.75" customHeight="1">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I566" s="166"/>
      <c r="BJ566" s="166"/>
      <c r="BK566" s="166"/>
      <c r="BL566" s="166"/>
      <c r="BM566" s="166"/>
      <c r="BN566" s="166"/>
      <c r="BO566" s="166"/>
      <c r="BP566" s="166"/>
      <c r="BQ566" s="166"/>
      <c r="BR566" s="166"/>
      <c r="BS566" s="166"/>
      <c r="BT566" s="166"/>
      <c r="BU566" s="166"/>
      <c r="BV566" s="166"/>
      <c r="BW566" s="166"/>
      <c r="BX566" s="166"/>
    </row>
    <row r="567" spans="1:76" ht="12.75" customHeight="1">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I567" s="166"/>
      <c r="BJ567" s="166"/>
      <c r="BK567" s="166"/>
      <c r="BL567" s="166"/>
      <c r="BM567" s="166"/>
      <c r="BN567" s="166"/>
      <c r="BO567" s="166"/>
      <c r="BP567" s="166"/>
      <c r="BQ567" s="166"/>
      <c r="BR567" s="166"/>
      <c r="BS567" s="166"/>
      <c r="BT567" s="166"/>
      <c r="BU567" s="166"/>
      <c r="BV567" s="166"/>
      <c r="BW567" s="166"/>
      <c r="BX567" s="166"/>
    </row>
    <row r="568" spans="1:76" ht="12.75" customHeight="1">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I568" s="166"/>
      <c r="BJ568" s="166"/>
      <c r="BK568" s="166"/>
      <c r="BL568" s="166"/>
      <c r="BM568" s="166"/>
      <c r="BN568" s="166"/>
      <c r="BO568" s="166"/>
      <c r="BP568" s="166"/>
      <c r="BQ568" s="166"/>
      <c r="BR568" s="166"/>
      <c r="BS568" s="166"/>
      <c r="BT568" s="166"/>
      <c r="BU568" s="166"/>
      <c r="BV568" s="166"/>
      <c r="BW568" s="166"/>
      <c r="BX568" s="166"/>
    </row>
    <row r="569" spans="1:76" ht="12.75" customHeight="1">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I569" s="166"/>
      <c r="BJ569" s="166"/>
      <c r="BK569" s="166"/>
      <c r="BL569" s="166"/>
      <c r="BM569" s="166"/>
      <c r="BN569" s="166"/>
      <c r="BO569" s="166"/>
      <c r="BP569" s="166"/>
      <c r="BQ569" s="166"/>
      <c r="BR569" s="166"/>
      <c r="BS569" s="166"/>
      <c r="BT569" s="166"/>
      <c r="BU569" s="166"/>
      <c r="BV569" s="166"/>
      <c r="BW569" s="166"/>
      <c r="BX569" s="166"/>
    </row>
    <row r="570" spans="1:76" ht="12.75" customHeight="1">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I570" s="166"/>
      <c r="BJ570" s="166"/>
      <c r="BK570" s="166"/>
      <c r="BL570" s="166"/>
      <c r="BM570" s="166"/>
      <c r="BN570" s="166"/>
      <c r="BO570" s="166"/>
      <c r="BP570" s="166"/>
      <c r="BQ570" s="166"/>
      <c r="BR570" s="166"/>
      <c r="BS570" s="166"/>
      <c r="BT570" s="166"/>
      <c r="BU570" s="166"/>
      <c r="BV570" s="166"/>
      <c r="BW570" s="166"/>
      <c r="BX570" s="166"/>
    </row>
    <row r="571" spans="1:76" ht="12.75" customHeight="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I571" s="166"/>
      <c r="BJ571" s="166"/>
      <c r="BK571" s="166"/>
      <c r="BL571" s="166"/>
      <c r="BM571" s="166"/>
      <c r="BN571" s="166"/>
      <c r="BO571" s="166"/>
      <c r="BP571" s="166"/>
      <c r="BQ571" s="166"/>
      <c r="BR571" s="166"/>
      <c r="BS571" s="166"/>
      <c r="BT571" s="166"/>
      <c r="BU571" s="166"/>
      <c r="BV571" s="166"/>
      <c r="BW571" s="166"/>
      <c r="BX571" s="166"/>
    </row>
    <row r="572" spans="1:76" ht="12.75" customHeight="1">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I572" s="166"/>
      <c r="BJ572" s="166"/>
      <c r="BK572" s="166"/>
      <c r="BL572" s="166"/>
      <c r="BM572" s="166"/>
      <c r="BN572" s="166"/>
      <c r="BO572" s="166"/>
      <c r="BP572" s="166"/>
      <c r="BQ572" s="166"/>
      <c r="BR572" s="166"/>
      <c r="BS572" s="166"/>
      <c r="BT572" s="166"/>
      <c r="BU572" s="166"/>
      <c r="BV572" s="166"/>
      <c r="BW572" s="166"/>
      <c r="BX572" s="166"/>
    </row>
    <row r="573" spans="1:76" ht="12.75" customHeight="1">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I573" s="166"/>
      <c r="BJ573" s="166"/>
      <c r="BK573" s="166"/>
      <c r="BL573" s="166"/>
      <c r="BM573" s="166"/>
      <c r="BN573" s="166"/>
      <c r="BO573" s="166"/>
      <c r="BP573" s="166"/>
      <c r="BQ573" s="166"/>
      <c r="BR573" s="166"/>
      <c r="BS573" s="166"/>
      <c r="BT573" s="166"/>
      <c r="BU573" s="166"/>
      <c r="BV573" s="166"/>
      <c r="BW573" s="166"/>
      <c r="BX573" s="166"/>
    </row>
    <row r="574" spans="1:76" ht="12.75" customHeight="1">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I574" s="166"/>
      <c r="BJ574" s="166"/>
      <c r="BK574" s="166"/>
      <c r="BL574" s="166"/>
      <c r="BM574" s="166"/>
      <c r="BN574" s="166"/>
      <c r="BO574" s="166"/>
      <c r="BP574" s="166"/>
      <c r="BQ574" s="166"/>
      <c r="BR574" s="166"/>
      <c r="BS574" s="166"/>
      <c r="BT574" s="166"/>
      <c r="BU574" s="166"/>
      <c r="BV574" s="166"/>
      <c r="BW574" s="166"/>
      <c r="BX574" s="166"/>
    </row>
    <row r="575" spans="1:76" ht="12.75" customHeight="1">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I575" s="166"/>
      <c r="BJ575" s="166"/>
      <c r="BK575" s="166"/>
      <c r="BL575" s="166"/>
      <c r="BM575" s="166"/>
      <c r="BN575" s="166"/>
      <c r="BO575" s="166"/>
      <c r="BP575" s="166"/>
      <c r="BQ575" s="166"/>
      <c r="BR575" s="166"/>
      <c r="BS575" s="166"/>
      <c r="BT575" s="166"/>
      <c r="BU575" s="166"/>
      <c r="BV575" s="166"/>
      <c r="BW575" s="166"/>
      <c r="BX575" s="166"/>
    </row>
    <row r="576" spans="1:76" ht="12.75" customHeight="1">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I576" s="166"/>
      <c r="BJ576" s="166"/>
      <c r="BK576" s="166"/>
      <c r="BL576" s="166"/>
      <c r="BM576" s="166"/>
      <c r="BN576" s="166"/>
      <c r="BO576" s="166"/>
      <c r="BP576" s="166"/>
      <c r="BQ576" s="166"/>
      <c r="BR576" s="166"/>
      <c r="BS576" s="166"/>
      <c r="BT576" s="166"/>
      <c r="BU576" s="166"/>
      <c r="BV576" s="166"/>
      <c r="BW576" s="166"/>
      <c r="BX576" s="166"/>
    </row>
    <row r="577" spans="1:76" ht="12.75" customHeight="1">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I577" s="166"/>
      <c r="BJ577" s="166"/>
      <c r="BK577" s="166"/>
      <c r="BL577" s="166"/>
      <c r="BM577" s="166"/>
      <c r="BN577" s="166"/>
      <c r="BO577" s="166"/>
      <c r="BP577" s="166"/>
      <c r="BQ577" s="166"/>
      <c r="BR577" s="166"/>
      <c r="BS577" s="166"/>
      <c r="BT577" s="166"/>
      <c r="BU577" s="166"/>
      <c r="BV577" s="166"/>
      <c r="BW577" s="166"/>
      <c r="BX577" s="166"/>
    </row>
    <row r="578" spans="1:76" ht="12.75" customHeight="1">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I578" s="166"/>
      <c r="BJ578" s="166"/>
      <c r="BK578" s="166"/>
      <c r="BL578" s="166"/>
      <c r="BM578" s="166"/>
      <c r="BN578" s="166"/>
      <c r="BO578" s="166"/>
      <c r="BP578" s="166"/>
      <c r="BQ578" s="166"/>
      <c r="BR578" s="166"/>
      <c r="BS578" s="166"/>
      <c r="BT578" s="166"/>
      <c r="BU578" s="166"/>
      <c r="BV578" s="166"/>
      <c r="BW578" s="166"/>
      <c r="BX578" s="166"/>
    </row>
    <row r="579" spans="1:76" ht="12.75" customHeight="1">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I579" s="166"/>
      <c r="BJ579" s="166"/>
      <c r="BK579" s="166"/>
      <c r="BL579" s="166"/>
      <c r="BM579" s="166"/>
      <c r="BN579" s="166"/>
      <c r="BO579" s="166"/>
      <c r="BP579" s="166"/>
      <c r="BQ579" s="166"/>
      <c r="BR579" s="166"/>
      <c r="BS579" s="166"/>
      <c r="BT579" s="166"/>
      <c r="BU579" s="166"/>
      <c r="BV579" s="166"/>
      <c r="BW579" s="166"/>
      <c r="BX579" s="166"/>
    </row>
    <row r="580" spans="1:76" ht="12.75" customHeight="1">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I580" s="166"/>
      <c r="BJ580" s="166"/>
      <c r="BK580" s="166"/>
      <c r="BL580" s="166"/>
      <c r="BM580" s="166"/>
      <c r="BN580" s="166"/>
      <c r="BO580" s="166"/>
      <c r="BP580" s="166"/>
      <c r="BQ580" s="166"/>
      <c r="BR580" s="166"/>
      <c r="BS580" s="166"/>
      <c r="BT580" s="166"/>
      <c r="BU580" s="166"/>
      <c r="BV580" s="166"/>
      <c r="BW580" s="166"/>
      <c r="BX580" s="166"/>
    </row>
    <row r="581" spans="1:76" ht="12.75" customHeight="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I581" s="166"/>
      <c r="BJ581" s="166"/>
      <c r="BK581" s="166"/>
      <c r="BL581" s="166"/>
      <c r="BM581" s="166"/>
      <c r="BN581" s="166"/>
      <c r="BO581" s="166"/>
      <c r="BP581" s="166"/>
      <c r="BQ581" s="166"/>
      <c r="BR581" s="166"/>
      <c r="BS581" s="166"/>
      <c r="BT581" s="166"/>
      <c r="BU581" s="166"/>
      <c r="BV581" s="166"/>
      <c r="BW581" s="166"/>
      <c r="BX581" s="166"/>
    </row>
    <row r="582" spans="1:76" ht="12.75" customHeight="1">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I582" s="166"/>
      <c r="BJ582" s="166"/>
      <c r="BK582" s="166"/>
      <c r="BL582" s="166"/>
      <c r="BM582" s="166"/>
      <c r="BN582" s="166"/>
      <c r="BO582" s="166"/>
      <c r="BP582" s="166"/>
      <c r="BQ582" s="166"/>
      <c r="BR582" s="166"/>
      <c r="BS582" s="166"/>
      <c r="BT582" s="166"/>
      <c r="BU582" s="166"/>
      <c r="BV582" s="166"/>
      <c r="BW582" s="166"/>
      <c r="BX582" s="166"/>
    </row>
    <row r="583" spans="1:76" ht="12.75" customHeight="1">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I583" s="166"/>
      <c r="BJ583" s="166"/>
      <c r="BK583" s="166"/>
      <c r="BL583" s="166"/>
      <c r="BM583" s="166"/>
      <c r="BN583" s="166"/>
      <c r="BO583" s="166"/>
      <c r="BP583" s="166"/>
      <c r="BQ583" s="166"/>
      <c r="BR583" s="166"/>
      <c r="BS583" s="166"/>
      <c r="BT583" s="166"/>
      <c r="BU583" s="166"/>
      <c r="BV583" s="166"/>
      <c r="BW583" s="166"/>
      <c r="BX583" s="166"/>
    </row>
    <row r="584" spans="1:76" ht="12.75" customHeight="1">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I584" s="166"/>
      <c r="BJ584" s="166"/>
      <c r="BK584" s="166"/>
      <c r="BL584" s="166"/>
      <c r="BM584" s="166"/>
      <c r="BN584" s="166"/>
      <c r="BO584" s="166"/>
      <c r="BP584" s="166"/>
      <c r="BQ584" s="166"/>
      <c r="BR584" s="166"/>
      <c r="BS584" s="166"/>
      <c r="BT584" s="166"/>
      <c r="BU584" s="166"/>
      <c r="BV584" s="166"/>
      <c r="BW584" s="166"/>
      <c r="BX584" s="166"/>
    </row>
    <row r="585" spans="1:76" ht="12.75" customHeight="1">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I585" s="166"/>
      <c r="BJ585" s="166"/>
      <c r="BK585" s="166"/>
      <c r="BL585" s="166"/>
      <c r="BM585" s="166"/>
      <c r="BN585" s="166"/>
      <c r="BO585" s="166"/>
      <c r="BP585" s="166"/>
      <c r="BQ585" s="166"/>
      <c r="BR585" s="166"/>
      <c r="BS585" s="166"/>
      <c r="BT585" s="166"/>
      <c r="BU585" s="166"/>
      <c r="BV585" s="166"/>
      <c r="BW585" s="166"/>
      <c r="BX585" s="166"/>
    </row>
    <row r="586" spans="1:76" ht="12.75" customHeight="1">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I586" s="166"/>
      <c r="BJ586" s="166"/>
      <c r="BK586" s="166"/>
      <c r="BL586" s="166"/>
      <c r="BM586" s="166"/>
      <c r="BN586" s="166"/>
      <c r="BO586" s="166"/>
      <c r="BP586" s="166"/>
      <c r="BQ586" s="166"/>
      <c r="BR586" s="166"/>
      <c r="BS586" s="166"/>
      <c r="BT586" s="166"/>
      <c r="BU586" s="166"/>
      <c r="BV586" s="166"/>
      <c r="BW586" s="166"/>
      <c r="BX586" s="166"/>
    </row>
    <row r="587" spans="1:76" ht="12.75" customHeight="1">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I587" s="166"/>
      <c r="BJ587" s="166"/>
      <c r="BK587" s="166"/>
      <c r="BL587" s="166"/>
      <c r="BM587" s="166"/>
      <c r="BN587" s="166"/>
      <c r="BO587" s="166"/>
      <c r="BP587" s="166"/>
      <c r="BQ587" s="166"/>
      <c r="BR587" s="166"/>
      <c r="BS587" s="166"/>
      <c r="BT587" s="166"/>
      <c r="BU587" s="166"/>
      <c r="BV587" s="166"/>
      <c r="BW587" s="166"/>
      <c r="BX587" s="166"/>
    </row>
    <row r="588" spans="1:76" ht="12.75" customHeight="1">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I588" s="166"/>
      <c r="BJ588" s="166"/>
      <c r="BK588" s="166"/>
      <c r="BL588" s="166"/>
      <c r="BM588" s="166"/>
      <c r="BN588" s="166"/>
      <c r="BO588" s="166"/>
      <c r="BP588" s="166"/>
      <c r="BQ588" s="166"/>
      <c r="BR588" s="166"/>
      <c r="BS588" s="166"/>
      <c r="BT588" s="166"/>
      <c r="BU588" s="166"/>
      <c r="BV588" s="166"/>
      <c r="BW588" s="166"/>
      <c r="BX588" s="166"/>
    </row>
    <row r="589" spans="1:76" ht="12.75" customHeight="1">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I589" s="166"/>
      <c r="BJ589" s="166"/>
      <c r="BK589" s="166"/>
      <c r="BL589" s="166"/>
      <c r="BM589" s="166"/>
      <c r="BN589" s="166"/>
      <c r="BO589" s="166"/>
      <c r="BP589" s="166"/>
      <c r="BQ589" s="166"/>
      <c r="BR589" s="166"/>
      <c r="BS589" s="166"/>
      <c r="BT589" s="166"/>
      <c r="BU589" s="166"/>
      <c r="BV589" s="166"/>
      <c r="BW589" s="166"/>
      <c r="BX589" s="166"/>
    </row>
    <row r="590" spans="1:76" ht="12.75" customHeight="1">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I590" s="166"/>
      <c r="BJ590" s="166"/>
      <c r="BK590" s="166"/>
      <c r="BL590" s="166"/>
      <c r="BM590" s="166"/>
      <c r="BN590" s="166"/>
      <c r="BO590" s="166"/>
      <c r="BP590" s="166"/>
      <c r="BQ590" s="166"/>
      <c r="BR590" s="166"/>
      <c r="BS590" s="166"/>
      <c r="BT590" s="166"/>
      <c r="BU590" s="166"/>
      <c r="BV590" s="166"/>
      <c r="BW590" s="166"/>
      <c r="BX590" s="166"/>
    </row>
    <row r="591" spans="1:76" ht="12.75" customHeight="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I591" s="166"/>
      <c r="BJ591" s="166"/>
      <c r="BK591" s="166"/>
      <c r="BL591" s="166"/>
      <c r="BM591" s="166"/>
      <c r="BN591" s="166"/>
      <c r="BO591" s="166"/>
      <c r="BP591" s="166"/>
      <c r="BQ591" s="166"/>
      <c r="BR591" s="166"/>
      <c r="BS591" s="166"/>
      <c r="BT591" s="166"/>
      <c r="BU591" s="166"/>
      <c r="BV591" s="166"/>
      <c r="BW591" s="166"/>
      <c r="BX591" s="166"/>
    </row>
    <row r="592" spans="1:76" ht="12.75" customHeight="1">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I592" s="166"/>
      <c r="BJ592" s="166"/>
      <c r="BK592" s="166"/>
      <c r="BL592" s="166"/>
      <c r="BM592" s="166"/>
      <c r="BN592" s="166"/>
      <c r="BO592" s="166"/>
      <c r="BP592" s="166"/>
      <c r="BQ592" s="166"/>
      <c r="BR592" s="166"/>
      <c r="BS592" s="166"/>
      <c r="BT592" s="166"/>
      <c r="BU592" s="166"/>
      <c r="BV592" s="166"/>
      <c r="BW592" s="166"/>
      <c r="BX592" s="166"/>
    </row>
    <row r="593" spans="1:76" ht="12.75" customHeight="1">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I593" s="166"/>
      <c r="BJ593" s="166"/>
      <c r="BK593" s="166"/>
      <c r="BL593" s="166"/>
      <c r="BM593" s="166"/>
      <c r="BN593" s="166"/>
      <c r="BO593" s="166"/>
      <c r="BP593" s="166"/>
      <c r="BQ593" s="166"/>
      <c r="BR593" s="166"/>
      <c r="BS593" s="166"/>
      <c r="BT593" s="166"/>
      <c r="BU593" s="166"/>
      <c r="BV593" s="166"/>
      <c r="BW593" s="166"/>
      <c r="BX593" s="166"/>
    </row>
    <row r="594" spans="1:76" ht="12.75" customHeight="1">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I594" s="166"/>
      <c r="BJ594" s="166"/>
      <c r="BK594" s="166"/>
      <c r="BL594" s="166"/>
      <c r="BM594" s="166"/>
      <c r="BN594" s="166"/>
      <c r="BO594" s="166"/>
      <c r="BP594" s="166"/>
      <c r="BQ594" s="166"/>
      <c r="BR594" s="166"/>
      <c r="BS594" s="166"/>
      <c r="BT594" s="166"/>
      <c r="BU594" s="166"/>
      <c r="BV594" s="166"/>
      <c r="BW594" s="166"/>
      <c r="BX594" s="166"/>
    </row>
    <row r="595" spans="1:76" ht="12.75" customHeight="1">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I595" s="166"/>
      <c r="BJ595" s="166"/>
      <c r="BK595" s="166"/>
      <c r="BL595" s="166"/>
      <c r="BM595" s="166"/>
      <c r="BN595" s="166"/>
      <c r="BO595" s="166"/>
      <c r="BP595" s="166"/>
      <c r="BQ595" s="166"/>
      <c r="BR595" s="166"/>
      <c r="BS595" s="166"/>
      <c r="BT595" s="166"/>
      <c r="BU595" s="166"/>
      <c r="BV595" s="166"/>
      <c r="BW595" s="166"/>
      <c r="BX595" s="166"/>
    </row>
    <row r="596" spans="1:76" ht="12.75" customHeight="1">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I596" s="166"/>
      <c r="BJ596" s="166"/>
      <c r="BK596" s="166"/>
      <c r="BL596" s="166"/>
      <c r="BM596" s="166"/>
      <c r="BN596" s="166"/>
      <c r="BO596" s="166"/>
      <c r="BP596" s="166"/>
      <c r="BQ596" s="166"/>
      <c r="BR596" s="166"/>
      <c r="BS596" s="166"/>
      <c r="BT596" s="166"/>
      <c r="BU596" s="166"/>
      <c r="BV596" s="166"/>
      <c r="BW596" s="166"/>
      <c r="BX596" s="166"/>
    </row>
    <row r="597" spans="1:76" ht="12.75" customHeight="1">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I597" s="166"/>
      <c r="BJ597" s="166"/>
      <c r="BK597" s="166"/>
      <c r="BL597" s="166"/>
      <c r="BM597" s="166"/>
      <c r="BN597" s="166"/>
      <c r="BO597" s="166"/>
      <c r="BP597" s="166"/>
      <c r="BQ597" s="166"/>
      <c r="BR597" s="166"/>
      <c r="BS597" s="166"/>
      <c r="BT597" s="166"/>
      <c r="BU597" s="166"/>
      <c r="BV597" s="166"/>
      <c r="BW597" s="166"/>
      <c r="BX597" s="166"/>
    </row>
    <row r="598" spans="1:76" ht="12.75" customHeight="1">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I598" s="166"/>
      <c r="BJ598" s="166"/>
      <c r="BK598" s="166"/>
      <c r="BL598" s="166"/>
      <c r="BM598" s="166"/>
      <c r="BN598" s="166"/>
      <c r="BO598" s="166"/>
      <c r="BP598" s="166"/>
      <c r="BQ598" s="166"/>
      <c r="BR598" s="166"/>
      <c r="BS598" s="166"/>
      <c r="BT598" s="166"/>
      <c r="BU598" s="166"/>
      <c r="BV598" s="166"/>
      <c r="BW598" s="166"/>
      <c r="BX598" s="166"/>
    </row>
    <row r="599" spans="1:76" ht="12.75" customHeight="1">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I599" s="166"/>
      <c r="BJ599" s="166"/>
      <c r="BK599" s="166"/>
      <c r="BL599" s="166"/>
      <c r="BM599" s="166"/>
      <c r="BN599" s="166"/>
      <c r="BO599" s="166"/>
      <c r="BP599" s="166"/>
      <c r="BQ599" s="166"/>
      <c r="BR599" s="166"/>
      <c r="BS599" s="166"/>
      <c r="BT599" s="166"/>
      <c r="BU599" s="166"/>
      <c r="BV599" s="166"/>
      <c r="BW599" s="166"/>
      <c r="BX599" s="166"/>
    </row>
    <row r="600" spans="1:76" ht="12.75" customHeight="1">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I600" s="166"/>
      <c r="BJ600" s="166"/>
      <c r="BK600" s="166"/>
      <c r="BL600" s="166"/>
      <c r="BM600" s="166"/>
      <c r="BN600" s="166"/>
      <c r="BO600" s="166"/>
      <c r="BP600" s="166"/>
      <c r="BQ600" s="166"/>
      <c r="BR600" s="166"/>
      <c r="BS600" s="166"/>
      <c r="BT600" s="166"/>
      <c r="BU600" s="166"/>
      <c r="BV600" s="166"/>
      <c r="BW600" s="166"/>
      <c r="BX600" s="166"/>
    </row>
    <row r="601" spans="1:76" ht="12.75" customHeight="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I601" s="166"/>
      <c r="BJ601" s="166"/>
      <c r="BK601" s="166"/>
      <c r="BL601" s="166"/>
      <c r="BM601" s="166"/>
      <c r="BN601" s="166"/>
      <c r="BO601" s="166"/>
      <c r="BP601" s="166"/>
      <c r="BQ601" s="166"/>
      <c r="BR601" s="166"/>
      <c r="BS601" s="166"/>
      <c r="BT601" s="166"/>
      <c r="BU601" s="166"/>
      <c r="BV601" s="166"/>
      <c r="BW601" s="166"/>
      <c r="BX601" s="166"/>
    </row>
    <row r="602" spans="1:76" ht="12.75" customHeight="1">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I602" s="166"/>
      <c r="BJ602" s="166"/>
      <c r="BK602" s="166"/>
      <c r="BL602" s="166"/>
      <c r="BM602" s="166"/>
      <c r="BN602" s="166"/>
      <c r="BO602" s="166"/>
      <c r="BP602" s="166"/>
      <c r="BQ602" s="166"/>
      <c r="BR602" s="166"/>
      <c r="BS602" s="166"/>
      <c r="BT602" s="166"/>
      <c r="BU602" s="166"/>
      <c r="BV602" s="166"/>
      <c r="BW602" s="166"/>
      <c r="BX602" s="166"/>
    </row>
    <row r="603" spans="1:76" ht="12.75" customHeight="1">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I603" s="166"/>
      <c r="BJ603" s="166"/>
      <c r="BK603" s="166"/>
      <c r="BL603" s="166"/>
      <c r="BM603" s="166"/>
      <c r="BN603" s="166"/>
      <c r="BO603" s="166"/>
      <c r="BP603" s="166"/>
      <c r="BQ603" s="166"/>
      <c r="BR603" s="166"/>
      <c r="BS603" s="166"/>
      <c r="BT603" s="166"/>
      <c r="BU603" s="166"/>
      <c r="BV603" s="166"/>
      <c r="BW603" s="166"/>
      <c r="BX603" s="166"/>
    </row>
    <row r="604" spans="1:76" ht="12.75" customHeight="1">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I604" s="166"/>
      <c r="BJ604" s="166"/>
      <c r="BK604" s="166"/>
      <c r="BL604" s="166"/>
      <c r="BM604" s="166"/>
      <c r="BN604" s="166"/>
      <c r="BO604" s="166"/>
      <c r="BP604" s="166"/>
      <c r="BQ604" s="166"/>
      <c r="BR604" s="166"/>
      <c r="BS604" s="166"/>
      <c r="BT604" s="166"/>
      <c r="BU604" s="166"/>
      <c r="BV604" s="166"/>
      <c r="BW604" s="166"/>
      <c r="BX604" s="166"/>
    </row>
    <row r="605" spans="1:76" ht="12.75" customHeight="1">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I605" s="166"/>
      <c r="BJ605" s="166"/>
      <c r="BK605" s="166"/>
      <c r="BL605" s="166"/>
      <c r="BM605" s="166"/>
      <c r="BN605" s="166"/>
      <c r="BO605" s="166"/>
      <c r="BP605" s="166"/>
      <c r="BQ605" s="166"/>
      <c r="BR605" s="166"/>
      <c r="BS605" s="166"/>
      <c r="BT605" s="166"/>
      <c r="BU605" s="166"/>
      <c r="BV605" s="166"/>
      <c r="BW605" s="166"/>
      <c r="BX605" s="166"/>
    </row>
    <row r="606" spans="1:76" ht="12.75" customHeight="1">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I606" s="166"/>
      <c r="BJ606" s="166"/>
      <c r="BK606" s="166"/>
      <c r="BL606" s="166"/>
      <c r="BM606" s="166"/>
      <c r="BN606" s="166"/>
      <c r="BO606" s="166"/>
      <c r="BP606" s="166"/>
      <c r="BQ606" s="166"/>
      <c r="BR606" s="166"/>
      <c r="BS606" s="166"/>
      <c r="BT606" s="166"/>
      <c r="BU606" s="166"/>
      <c r="BV606" s="166"/>
      <c r="BW606" s="166"/>
      <c r="BX606" s="166"/>
    </row>
    <row r="607" spans="1:76" ht="12.75" customHeight="1">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I607" s="166"/>
      <c r="BJ607" s="166"/>
      <c r="BK607" s="166"/>
      <c r="BL607" s="166"/>
      <c r="BM607" s="166"/>
      <c r="BN607" s="166"/>
      <c r="BO607" s="166"/>
      <c r="BP607" s="166"/>
      <c r="BQ607" s="166"/>
      <c r="BR607" s="166"/>
      <c r="BS607" s="166"/>
      <c r="BT607" s="166"/>
      <c r="BU607" s="166"/>
      <c r="BV607" s="166"/>
      <c r="BW607" s="166"/>
      <c r="BX607" s="166"/>
    </row>
    <row r="608" spans="1:76" ht="12.75" customHeight="1">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I608" s="166"/>
      <c r="BJ608" s="166"/>
      <c r="BK608" s="166"/>
      <c r="BL608" s="166"/>
      <c r="BM608" s="166"/>
      <c r="BN608" s="166"/>
      <c r="BO608" s="166"/>
      <c r="BP608" s="166"/>
      <c r="BQ608" s="166"/>
      <c r="BR608" s="166"/>
      <c r="BS608" s="166"/>
      <c r="BT608" s="166"/>
      <c r="BU608" s="166"/>
      <c r="BV608" s="166"/>
      <c r="BW608" s="166"/>
      <c r="BX608" s="166"/>
    </row>
    <row r="609" spans="1:76" ht="12.75" customHeight="1">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I609" s="166"/>
      <c r="BJ609" s="166"/>
      <c r="BK609" s="166"/>
      <c r="BL609" s="166"/>
      <c r="BM609" s="166"/>
      <c r="BN609" s="166"/>
      <c r="BO609" s="166"/>
      <c r="BP609" s="166"/>
      <c r="BQ609" s="166"/>
      <c r="BR609" s="166"/>
      <c r="BS609" s="166"/>
      <c r="BT609" s="166"/>
      <c r="BU609" s="166"/>
      <c r="BV609" s="166"/>
      <c r="BW609" s="166"/>
      <c r="BX609" s="166"/>
    </row>
    <row r="610" spans="1:76" ht="12.75" customHeight="1">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I610" s="166"/>
      <c r="BJ610" s="166"/>
      <c r="BK610" s="166"/>
      <c r="BL610" s="166"/>
      <c r="BM610" s="166"/>
      <c r="BN610" s="166"/>
      <c r="BO610" s="166"/>
      <c r="BP610" s="166"/>
      <c r="BQ610" s="166"/>
      <c r="BR610" s="166"/>
      <c r="BS610" s="166"/>
      <c r="BT610" s="166"/>
      <c r="BU610" s="166"/>
      <c r="BV610" s="166"/>
      <c r="BW610" s="166"/>
      <c r="BX610" s="166"/>
    </row>
    <row r="611" spans="1:76" ht="12.75" customHeight="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I611" s="166"/>
      <c r="BJ611" s="166"/>
      <c r="BK611" s="166"/>
      <c r="BL611" s="166"/>
      <c r="BM611" s="166"/>
      <c r="BN611" s="166"/>
      <c r="BO611" s="166"/>
      <c r="BP611" s="166"/>
      <c r="BQ611" s="166"/>
      <c r="BR611" s="166"/>
      <c r="BS611" s="166"/>
      <c r="BT611" s="166"/>
      <c r="BU611" s="166"/>
      <c r="BV611" s="166"/>
      <c r="BW611" s="166"/>
      <c r="BX611" s="166"/>
    </row>
    <row r="612" spans="1:76" ht="12.75" customHeight="1">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I612" s="166"/>
      <c r="BJ612" s="166"/>
      <c r="BK612" s="166"/>
      <c r="BL612" s="166"/>
      <c r="BM612" s="166"/>
      <c r="BN612" s="166"/>
      <c r="BO612" s="166"/>
      <c r="BP612" s="166"/>
      <c r="BQ612" s="166"/>
      <c r="BR612" s="166"/>
      <c r="BS612" s="166"/>
      <c r="BT612" s="166"/>
      <c r="BU612" s="166"/>
      <c r="BV612" s="166"/>
      <c r="BW612" s="166"/>
      <c r="BX612" s="166"/>
    </row>
    <row r="613" spans="1:76" ht="12.75" customHeight="1">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I613" s="166"/>
      <c r="BJ613" s="166"/>
      <c r="BK613" s="166"/>
      <c r="BL613" s="166"/>
      <c r="BM613" s="166"/>
      <c r="BN613" s="166"/>
      <c r="BO613" s="166"/>
      <c r="BP613" s="166"/>
      <c r="BQ613" s="166"/>
      <c r="BR613" s="166"/>
      <c r="BS613" s="166"/>
      <c r="BT613" s="166"/>
      <c r="BU613" s="166"/>
      <c r="BV613" s="166"/>
      <c r="BW613" s="166"/>
      <c r="BX613" s="166"/>
    </row>
    <row r="614" spans="1:76" ht="12.75" customHeight="1">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I614" s="166"/>
      <c r="BJ614" s="166"/>
      <c r="BK614" s="166"/>
      <c r="BL614" s="166"/>
      <c r="BM614" s="166"/>
      <c r="BN614" s="166"/>
      <c r="BO614" s="166"/>
      <c r="BP614" s="166"/>
      <c r="BQ614" s="166"/>
      <c r="BR614" s="166"/>
      <c r="BS614" s="166"/>
      <c r="BT614" s="166"/>
      <c r="BU614" s="166"/>
      <c r="BV614" s="166"/>
      <c r="BW614" s="166"/>
      <c r="BX614" s="166"/>
    </row>
    <row r="615" spans="1:76" ht="12.75" customHeight="1">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I615" s="166"/>
      <c r="BJ615" s="166"/>
      <c r="BK615" s="166"/>
      <c r="BL615" s="166"/>
      <c r="BM615" s="166"/>
      <c r="BN615" s="166"/>
      <c r="BO615" s="166"/>
      <c r="BP615" s="166"/>
      <c r="BQ615" s="166"/>
      <c r="BR615" s="166"/>
      <c r="BS615" s="166"/>
      <c r="BT615" s="166"/>
      <c r="BU615" s="166"/>
      <c r="BV615" s="166"/>
      <c r="BW615" s="166"/>
      <c r="BX615" s="166"/>
    </row>
    <row r="616" spans="1:76" ht="12.75" customHeight="1">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I616" s="166"/>
      <c r="BJ616" s="166"/>
      <c r="BK616" s="166"/>
      <c r="BL616" s="166"/>
      <c r="BM616" s="166"/>
      <c r="BN616" s="166"/>
      <c r="BO616" s="166"/>
      <c r="BP616" s="166"/>
      <c r="BQ616" s="166"/>
      <c r="BR616" s="166"/>
      <c r="BS616" s="166"/>
      <c r="BT616" s="166"/>
      <c r="BU616" s="166"/>
      <c r="BV616" s="166"/>
      <c r="BW616" s="166"/>
      <c r="BX616" s="166"/>
    </row>
    <row r="617" spans="1:76" ht="12.75" customHeight="1">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I617" s="166"/>
      <c r="BJ617" s="166"/>
      <c r="BK617" s="166"/>
      <c r="BL617" s="166"/>
      <c r="BM617" s="166"/>
      <c r="BN617" s="166"/>
      <c r="BO617" s="166"/>
      <c r="BP617" s="166"/>
      <c r="BQ617" s="166"/>
      <c r="BR617" s="166"/>
      <c r="BS617" s="166"/>
      <c r="BT617" s="166"/>
      <c r="BU617" s="166"/>
      <c r="BV617" s="166"/>
      <c r="BW617" s="166"/>
      <c r="BX617" s="166"/>
    </row>
    <row r="618" spans="1:76" ht="12.75" customHeight="1">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I618" s="166"/>
      <c r="BJ618" s="166"/>
      <c r="BK618" s="166"/>
      <c r="BL618" s="166"/>
      <c r="BM618" s="166"/>
      <c r="BN618" s="166"/>
      <c r="BO618" s="166"/>
      <c r="BP618" s="166"/>
      <c r="BQ618" s="166"/>
      <c r="BR618" s="166"/>
      <c r="BS618" s="166"/>
      <c r="BT618" s="166"/>
      <c r="BU618" s="166"/>
      <c r="BV618" s="166"/>
      <c r="BW618" s="166"/>
      <c r="BX618" s="166"/>
    </row>
    <row r="619" spans="1:76" ht="12.75" customHeight="1">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I619" s="166"/>
      <c r="BJ619" s="166"/>
      <c r="BK619" s="166"/>
      <c r="BL619" s="166"/>
      <c r="BM619" s="166"/>
      <c r="BN619" s="166"/>
      <c r="BO619" s="166"/>
      <c r="BP619" s="166"/>
      <c r="BQ619" s="166"/>
      <c r="BR619" s="166"/>
      <c r="BS619" s="166"/>
      <c r="BT619" s="166"/>
      <c r="BU619" s="166"/>
      <c r="BV619" s="166"/>
      <c r="BW619" s="166"/>
      <c r="BX619" s="166"/>
    </row>
    <row r="620" spans="1:76" ht="12.75" customHeight="1">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I620" s="166"/>
      <c r="BJ620" s="166"/>
      <c r="BK620" s="166"/>
      <c r="BL620" s="166"/>
      <c r="BM620" s="166"/>
      <c r="BN620" s="166"/>
      <c r="BO620" s="166"/>
      <c r="BP620" s="166"/>
      <c r="BQ620" s="166"/>
      <c r="BR620" s="166"/>
      <c r="BS620" s="166"/>
      <c r="BT620" s="166"/>
      <c r="BU620" s="166"/>
      <c r="BV620" s="166"/>
      <c r="BW620" s="166"/>
      <c r="BX620" s="166"/>
    </row>
    <row r="621" spans="1:76" ht="12.75" customHeight="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I621" s="166"/>
      <c r="BJ621" s="166"/>
      <c r="BK621" s="166"/>
      <c r="BL621" s="166"/>
      <c r="BM621" s="166"/>
      <c r="BN621" s="166"/>
      <c r="BO621" s="166"/>
      <c r="BP621" s="166"/>
      <c r="BQ621" s="166"/>
      <c r="BR621" s="166"/>
      <c r="BS621" s="166"/>
      <c r="BT621" s="166"/>
      <c r="BU621" s="166"/>
      <c r="BV621" s="166"/>
      <c r="BW621" s="166"/>
      <c r="BX621" s="166"/>
    </row>
    <row r="622" spans="1:76" ht="12.75" customHeight="1">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I622" s="166"/>
      <c r="BJ622" s="166"/>
      <c r="BK622" s="166"/>
      <c r="BL622" s="166"/>
      <c r="BM622" s="166"/>
      <c r="BN622" s="166"/>
      <c r="BO622" s="166"/>
      <c r="BP622" s="166"/>
      <c r="BQ622" s="166"/>
      <c r="BR622" s="166"/>
      <c r="BS622" s="166"/>
      <c r="BT622" s="166"/>
      <c r="BU622" s="166"/>
      <c r="BV622" s="166"/>
      <c r="BW622" s="166"/>
      <c r="BX622" s="166"/>
    </row>
    <row r="623" spans="1:76" ht="12.75" customHeight="1">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I623" s="166"/>
      <c r="BJ623" s="166"/>
      <c r="BK623" s="166"/>
      <c r="BL623" s="166"/>
      <c r="BM623" s="166"/>
      <c r="BN623" s="166"/>
      <c r="BO623" s="166"/>
      <c r="BP623" s="166"/>
      <c r="BQ623" s="166"/>
      <c r="BR623" s="166"/>
      <c r="BS623" s="166"/>
      <c r="BT623" s="166"/>
      <c r="BU623" s="166"/>
      <c r="BV623" s="166"/>
      <c r="BW623" s="166"/>
      <c r="BX623" s="166"/>
    </row>
    <row r="624" spans="1:76" ht="12.75" customHeight="1">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I624" s="166"/>
      <c r="BJ624" s="166"/>
      <c r="BK624" s="166"/>
      <c r="BL624" s="166"/>
      <c r="BM624" s="166"/>
      <c r="BN624" s="166"/>
      <c r="BO624" s="166"/>
      <c r="BP624" s="166"/>
      <c r="BQ624" s="166"/>
      <c r="BR624" s="166"/>
      <c r="BS624" s="166"/>
      <c r="BT624" s="166"/>
      <c r="BU624" s="166"/>
      <c r="BV624" s="166"/>
      <c r="BW624" s="166"/>
      <c r="BX624" s="166"/>
    </row>
    <row r="625" spans="1:76" ht="12.75" customHeight="1">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I625" s="166"/>
      <c r="BJ625" s="166"/>
      <c r="BK625" s="166"/>
      <c r="BL625" s="166"/>
      <c r="BM625" s="166"/>
      <c r="BN625" s="166"/>
      <c r="BO625" s="166"/>
      <c r="BP625" s="166"/>
      <c r="BQ625" s="166"/>
      <c r="BR625" s="166"/>
      <c r="BS625" s="166"/>
      <c r="BT625" s="166"/>
      <c r="BU625" s="166"/>
      <c r="BV625" s="166"/>
      <c r="BW625" s="166"/>
      <c r="BX625" s="166"/>
    </row>
    <row r="626" spans="1:76" ht="12.75" customHeight="1">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I626" s="166"/>
      <c r="BJ626" s="166"/>
      <c r="BK626" s="166"/>
      <c r="BL626" s="166"/>
      <c r="BM626" s="166"/>
      <c r="BN626" s="166"/>
      <c r="BO626" s="166"/>
      <c r="BP626" s="166"/>
      <c r="BQ626" s="166"/>
      <c r="BR626" s="166"/>
      <c r="BS626" s="166"/>
      <c r="BT626" s="166"/>
      <c r="BU626" s="166"/>
      <c r="BV626" s="166"/>
      <c r="BW626" s="166"/>
      <c r="BX626" s="166"/>
    </row>
    <row r="627" spans="1:76" ht="12.75" customHeight="1">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I627" s="166"/>
      <c r="BJ627" s="166"/>
      <c r="BK627" s="166"/>
      <c r="BL627" s="166"/>
      <c r="BM627" s="166"/>
      <c r="BN627" s="166"/>
      <c r="BO627" s="166"/>
      <c r="BP627" s="166"/>
      <c r="BQ627" s="166"/>
      <c r="BR627" s="166"/>
      <c r="BS627" s="166"/>
      <c r="BT627" s="166"/>
      <c r="BU627" s="166"/>
      <c r="BV627" s="166"/>
      <c r="BW627" s="166"/>
      <c r="BX627" s="166"/>
    </row>
    <row r="628" spans="1:76" ht="12.75" customHeight="1">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I628" s="166"/>
      <c r="BJ628" s="166"/>
      <c r="BK628" s="166"/>
      <c r="BL628" s="166"/>
      <c r="BM628" s="166"/>
      <c r="BN628" s="166"/>
      <c r="BO628" s="166"/>
      <c r="BP628" s="166"/>
      <c r="BQ628" s="166"/>
      <c r="BR628" s="166"/>
      <c r="BS628" s="166"/>
      <c r="BT628" s="166"/>
      <c r="BU628" s="166"/>
      <c r="BV628" s="166"/>
      <c r="BW628" s="166"/>
      <c r="BX628" s="166"/>
    </row>
    <row r="629" spans="1:76" ht="12.75" customHeight="1">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I629" s="166"/>
      <c r="BJ629" s="166"/>
      <c r="BK629" s="166"/>
      <c r="BL629" s="166"/>
      <c r="BM629" s="166"/>
      <c r="BN629" s="166"/>
      <c r="BO629" s="166"/>
      <c r="BP629" s="166"/>
      <c r="BQ629" s="166"/>
      <c r="BR629" s="166"/>
      <c r="BS629" s="166"/>
      <c r="BT629" s="166"/>
      <c r="BU629" s="166"/>
      <c r="BV629" s="166"/>
      <c r="BW629" s="166"/>
      <c r="BX629" s="166"/>
    </row>
    <row r="630" spans="1:76" ht="12.75" customHeight="1">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I630" s="166"/>
      <c r="BJ630" s="166"/>
      <c r="BK630" s="166"/>
      <c r="BL630" s="166"/>
      <c r="BM630" s="166"/>
      <c r="BN630" s="166"/>
      <c r="BO630" s="166"/>
      <c r="BP630" s="166"/>
      <c r="BQ630" s="166"/>
      <c r="BR630" s="166"/>
      <c r="BS630" s="166"/>
      <c r="BT630" s="166"/>
      <c r="BU630" s="166"/>
      <c r="BV630" s="166"/>
      <c r="BW630" s="166"/>
      <c r="BX630" s="166"/>
    </row>
    <row r="631" spans="1:76" ht="12.75" customHeight="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I631" s="166"/>
      <c r="BJ631" s="166"/>
      <c r="BK631" s="166"/>
      <c r="BL631" s="166"/>
      <c r="BM631" s="166"/>
      <c r="BN631" s="166"/>
      <c r="BO631" s="166"/>
      <c r="BP631" s="166"/>
      <c r="BQ631" s="166"/>
      <c r="BR631" s="166"/>
      <c r="BS631" s="166"/>
      <c r="BT631" s="166"/>
      <c r="BU631" s="166"/>
      <c r="BV631" s="166"/>
      <c r="BW631" s="166"/>
      <c r="BX631" s="166"/>
    </row>
    <row r="632" spans="1:76" ht="12.75" customHeight="1">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I632" s="166"/>
      <c r="BJ632" s="166"/>
      <c r="BK632" s="166"/>
      <c r="BL632" s="166"/>
      <c r="BM632" s="166"/>
      <c r="BN632" s="166"/>
      <c r="BO632" s="166"/>
      <c r="BP632" s="166"/>
      <c r="BQ632" s="166"/>
      <c r="BR632" s="166"/>
      <c r="BS632" s="166"/>
      <c r="BT632" s="166"/>
      <c r="BU632" s="166"/>
      <c r="BV632" s="166"/>
      <c r="BW632" s="166"/>
      <c r="BX632" s="166"/>
    </row>
    <row r="633" spans="1:76" ht="12.75" customHeight="1">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I633" s="166"/>
      <c r="BJ633" s="166"/>
      <c r="BK633" s="166"/>
      <c r="BL633" s="166"/>
      <c r="BM633" s="166"/>
      <c r="BN633" s="166"/>
      <c r="BO633" s="166"/>
      <c r="BP633" s="166"/>
      <c r="BQ633" s="166"/>
      <c r="BR633" s="166"/>
      <c r="BS633" s="166"/>
      <c r="BT633" s="166"/>
      <c r="BU633" s="166"/>
      <c r="BV633" s="166"/>
      <c r="BW633" s="166"/>
      <c r="BX633" s="166"/>
    </row>
    <row r="634" spans="1:76" ht="12.75" customHeight="1">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I634" s="166"/>
      <c r="BJ634" s="166"/>
      <c r="BK634" s="166"/>
      <c r="BL634" s="166"/>
      <c r="BM634" s="166"/>
      <c r="BN634" s="166"/>
      <c r="BO634" s="166"/>
      <c r="BP634" s="166"/>
      <c r="BQ634" s="166"/>
      <c r="BR634" s="166"/>
      <c r="BS634" s="166"/>
      <c r="BT634" s="166"/>
      <c r="BU634" s="166"/>
      <c r="BV634" s="166"/>
      <c r="BW634" s="166"/>
      <c r="BX634" s="166"/>
    </row>
    <row r="635" spans="1:76" ht="12.75" customHeight="1">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I635" s="166"/>
      <c r="BJ635" s="166"/>
      <c r="BK635" s="166"/>
      <c r="BL635" s="166"/>
      <c r="BM635" s="166"/>
      <c r="BN635" s="166"/>
      <c r="BO635" s="166"/>
      <c r="BP635" s="166"/>
      <c r="BQ635" s="166"/>
      <c r="BR635" s="166"/>
      <c r="BS635" s="166"/>
      <c r="BT635" s="166"/>
      <c r="BU635" s="166"/>
      <c r="BV635" s="166"/>
      <c r="BW635" s="166"/>
      <c r="BX635" s="166"/>
    </row>
    <row r="636" spans="1:76" ht="12.75" customHeight="1">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I636" s="166"/>
      <c r="BJ636" s="166"/>
      <c r="BK636" s="166"/>
      <c r="BL636" s="166"/>
      <c r="BM636" s="166"/>
      <c r="BN636" s="166"/>
      <c r="BO636" s="166"/>
      <c r="BP636" s="166"/>
      <c r="BQ636" s="166"/>
      <c r="BR636" s="166"/>
      <c r="BS636" s="166"/>
      <c r="BT636" s="166"/>
      <c r="BU636" s="166"/>
      <c r="BV636" s="166"/>
      <c r="BW636" s="166"/>
      <c r="BX636" s="166"/>
    </row>
    <row r="637" spans="1:76" ht="12.75" customHeight="1">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I637" s="166"/>
      <c r="BJ637" s="166"/>
      <c r="BK637" s="166"/>
      <c r="BL637" s="166"/>
      <c r="BM637" s="166"/>
      <c r="BN637" s="166"/>
      <c r="BO637" s="166"/>
      <c r="BP637" s="166"/>
      <c r="BQ637" s="166"/>
      <c r="BR637" s="166"/>
      <c r="BS637" s="166"/>
      <c r="BT637" s="166"/>
      <c r="BU637" s="166"/>
      <c r="BV637" s="166"/>
      <c r="BW637" s="166"/>
      <c r="BX637" s="166"/>
    </row>
    <row r="638" spans="1:76" ht="12.75" customHeight="1">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I638" s="166"/>
      <c r="BJ638" s="166"/>
      <c r="BK638" s="166"/>
      <c r="BL638" s="166"/>
      <c r="BM638" s="166"/>
      <c r="BN638" s="166"/>
      <c r="BO638" s="166"/>
      <c r="BP638" s="166"/>
      <c r="BQ638" s="166"/>
      <c r="BR638" s="166"/>
      <c r="BS638" s="166"/>
      <c r="BT638" s="166"/>
      <c r="BU638" s="166"/>
      <c r="BV638" s="166"/>
      <c r="BW638" s="166"/>
      <c r="BX638" s="166"/>
    </row>
    <row r="639" spans="1:76" ht="12.75" customHeight="1">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I639" s="166"/>
      <c r="BJ639" s="166"/>
      <c r="BK639" s="166"/>
      <c r="BL639" s="166"/>
      <c r="BM639" s="166"/>
      <c r="BN639" s="166"/>
      <c r="BO639" s="166"/>
      <c r="BP639" s="166"/>
      <c r="BQ639" s="166"/>
      <c r="BR639" s="166"/>
      <c r="BS639" s="166"/>
      <c r="BT639" s="166"/>
      <c r="BU639" s="166"/>
      <c r="BV639" s="166"/>
      <c r="BW639" s="166"/>
      <c r="BX639" s="166"/>
    </row>
    <row r="640" spans="1:76" ht="12.75" customHeight="1">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I640" s="166"/>
      <c r="BJ640" s="166"/>
      <c r="BK640" s="166"/>
      <c r="BL640" s="166"/>
      <c r="BM640" s="166"/>
      <c r="BN640" s="166"/>
      <c r="BO640" s="166"/>
      <c r="BP640" s="166"/>
      <c r="BQ640" s="166"/>
      <c r="BR640" s="166"/>
      <c r="BS640" s="166"/>
      <c r="BT640" s="166"/>
      <c r="BU640" s="166"/>
      <c r="BV640" s="166"/>
      <c r="BW640" s="166"/>
      <c r="BX640" s="166"/>
    </row>
    <row r="641" spans="1:76" ht="12.75" customHeight="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I641" s="166"/>
      <c r="BJ641" s="166"/>
      <c r="BK641" s="166"/>
      <c r="BL641" s="166"/>
      <c r="BM641" s="166"/>
      <c r="BN641" s="166"/>
      <c r="BO641" s="166"/>
      <c r="BP641" s="166"/>
      <c r="BQ641" s="166"/>
      <c r="BR641" s="166"/>
      <c r="BS641" s="166"/>
      <c r="BT641" s="166"/>
      <c r="BU641" s="166"/>
      <c r="BV641" s="166"/>
      <c r="BW641" s="166"/>
      <c r="BX641" s="166"/>
    </row>
    <row r="642" spans="1:76" ht="12.75" customHeight="1">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I642" s="166"/>
      <c r="BJ642" s="166"/>
      <c r="BK642" s="166"/>
      <c r="BL642" s="166"/>
      <c r="BM642" s="166"/>
      <c r="BN642" s="166"/>
      <c r="BO642" s="166"/>
      <c r="BP642" s="166"/>
      <c r="BQ642" s="166"/>
      <c r="BR642" s="166"/>
      <c r="BS642" s="166"/>
      <c r="BT642" s="166"/>
      <c r="BU642" s="166"/>
      <c r="BV642" s="166"/>
      <c r="BW642" s="166"/>
      <c r="BX642" s="166"/>
    </row>
    <row r="643" spans="1:76" ht="12.75" customHeight="1">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I643" s="166"/>
      <c r="BJ643" s="166"/>
      <c r="BK643" s="166"/>
      <c r="BL643" s="166"/>
      <c r="BM643" s="166"/>
      <c r="BN643" s="166"/>
      <c r="BO643" s="166"/>
      <c r="BP643" s="166"/>
      <c r="BQ643" s="166"/>
      <c r="BR643" s="166"/>
      <c r="BS643" s="166"/>
      <c r="BT643" s="166"/>
      <c r="BU643" s="166"/>
      <c r="BV643" s="166"/>
      <c r="BW643" s="166"/>
      <c r="BX643" s="166"/>
    </row>
    <row r="644" spans="1:76" ht="12.75" customHeight="1">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I644" s="166"/>
      <c r="BJ644" s="166"/>
      <c r="BK644" s="166"/>
      <c r="BL644" s="166"/>
      <c r="BM644" s="166"/>
      <c r="BN644" s="166"/>
      <c r="BO644" s="166"/>
      <c r="BP644" s="166"/>
      <c r="BQ644" s="166"/>
      <c r="BR644" s="166"/>
      <c r="BS644" s="166"/>
      <c r="BT644" s="166"/>
      <c r="BU644" s="166"/>
      <c r="BV644" s="166"/>
      <c r="BW644" s="166"/>
      <c r="BX644" s="166"/>
    </row>
    <row r="645" spans="1:76" ht="12.75" customHeight="1">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I645" s="166"/>
      <c r="BJ645" s="166"/>
      <c r="BK645" s="166"/>
      <c r="BL645" s="166"/>
      <c r="BM645" s="166"/>
      <c r="BN645" s="166"/>
      <c r="BO645" s="166"/>
      <c r="BP645" s="166"/>
      <c r="BQ645" s="166"/>
      <c r="BR645" s="166"/>
      <c r="BS645" s="166"/>
      <c r="BT645" s="166"/>
      <c r="BU645" s="166"/>
      <c r="BV645" s="166"/>
      <c r="BW645" s="166"/>
      <c r="BX645" s="166"/>
    </row>
    <row r="646" spans="1:76" ht="12.75" customHeight="1">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I646" s="166"/>
      <c r="BJ646" s="166"/>
      <c r="BK646" s="166"/>
      <c r="BL646" s="166"/>
      <c r="BM646" s="166"/>
      <c r="BN646" s="166"/>
      <c r="BO646" s="166"/>
      <c r="BP646" s="166"/>
      <c r="BQ646" s="166"/>
      <c r="BR646" s="166"/>
      <c r="BS646" s="166"/>
      <c r="BT646" s="166"/>
      <c r="BU646" s="166"/>
      <c r="BV646" s="166"/>
      <c r="BW646" s="166"/>
      <c r="BX646" s="166"/>
    </row>
    <row r="647" spans="1:76" ht="12.75" customHeight="1">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I647" s="166"/>
      <c r="BJ647" s="166"/>
      <c r="BK647" s="166"/>
      <c r="BL647" s="166"/>
      <c r="BM647" s="166"/>
      <c r="BN647" s="166"/>
      <c r="BO647" s="166"/>
      <c r="BP647" s="166"/>
      <c r="BQ647" s="166"/>
      <c r="BR647" s="166"/>
      <c r="BS647" s="166"/>
      <c r="BT647" s="166"/>
      <c r="BU647" s="166"/>
      <c r="BV647" s="166"/>
      <c r="BW647" s="166"/>
      <c r="BX647" s="166"/>
    </row>
    <row r="648" spans="1:76" ht="12.75" customHeight="1">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I648" s="166"/>
      <c r="BJ648" s="166"/>
      <c r="BK648" s="166"/>
      <c r="BL648" s="166"/>
      <c r="BM648" s="166"/>
      <c r="BN648" s="166"/>
      <c r="BO648" s="166"/>
      <c r="BP648" s="166"/>
      <c r="BQ648" s="166"/>
      <c r="BR648" s="166"/>
      <c r="BS648" s="166"/>
      <c r="BT648" s="166"/>
      <c r="BU648" s="166"/>
      <c r="BV648" s="166"/>
      <c r="BW648" s="166"/>
      <c r="BX648" s="166"/>
    </row>
    <row r="649" spans="1:76" ht="12.75" customHeight="1">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I649" s="166"/>
      <c r="BJ649" s="166"/>
      <c r="BK649" s="166"/>
      <c r="BL649" s="166"/>
      <c r="BM649" s="166"/>
      <c r="BN649" s="166"/>
      <c r="BO649" s="166"/>
      <c r="BP649" s="166"/>
      <c r="BQ649" s="166"/>
      <c r="BR649" s="166"/>
      <c r="BS649" s="166"/>
      <c r="BT649" s="166"/>
      <c r="BU649" s="166"/>
      <c r="BV649" s="166"/>
      <c r="BW649" s="166"/>
      <c r="BX649" s="166"/>
    </row>
    <row r="650" spans="1:76" ht="12.75" customHeight="1">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I650" s="166"/>
      <c r="BJ650" s="166"/>
      <c r="BK650" s="166"/>
      <c r="BL650" s="166"/>
      <c r="BM650" s="166"/>
      <c r="BN650" s="166"/>
      <c r="BO650" s="166"/>
      <c r="BP650" s="166"/>
      <c r="BQ650" s="166"/>
      <c r="BR650" s="166"/>
      <c r="BS650" s="166"/>
      <c r="BT650" s="166"/>
      <c r="BU650" s="166"/>
      <c r="BV650" s="166"/>
      <c r="BW650" s="166"/>
      <c r="BX650" s="166"/>
    </row>
    <row r="651" spans="1:76" ht="12.75" customHeight="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I651" s="166"/>
      <c r="BJ651" s="166"/>
      <c r="BK651" s="166"/>
      <c r="BL651" s="166"/>
      <c r="BM651" s="166"/>
      <c r="BN651" s="166"/>
      <c r="BO651" s="166"/>
      <c r="BP651" s="166"/>
      <c r="BQ651" s="166"/>
      <c r="BR651" s="166"/>
      <c r="BS651" s="166"/>
      <c r="BT651" s="166"/>
      <c r="BU651" s="166"/>
      <c r="BV651" s="166"/>
      <c r="BW651" s="166"/>
      <c r="BX651" s="166"/>
    </row>
    <row r="652" spans="1:76" ht="12.75" customHeight="1">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I652" s="166"/>
      <c r="BJ652" s="166"/>
      <c r="BK652" s="166"/>
      <c r="BL652" s="166"/>
      <c r="BM652" s="166"/>
      <c r="BN652" s="166"/>
      <c r="BO652" s="166"/>
      <c r="BP652" s="166"/>
      <c r="BQ652" s="166"/>
      <c r="BR652" s="166"/>
      <c r="BS652" s="166"/>
      <c r="BT652" s="166"/>
      <c r="BU652" s="166"/>
      <c r="BV652" s="166"/>
      <c r="BW652" s="166"/>
      <c r="BX652" s="166"/>
    </row>
    <row r="653" spans="1:76" ht="12.75" customHeight="1">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I653" s="166"/>
      <c r="BJ653" s="166"/>
      <c r="BK653" s="166"/>
      <c r="BL653" s="166"/>
      <c r="BM653" s="166"/>
      <c r="BN653" s="166"/>
      <c r="BO653" s="166"/>
      <c r="BP653" s="166"/>
      <c r="BQ653" s="166"/>
      <c r="BR653" s="166"/>
      <c r="BS653" s="166"/>
      <c r="BT653" s="166"/>
      <c r="BU653" s="166"/>
      <c r="BV653" s="166"/>
      <c r="BW653" s="166"/>
      <c r="BX653" s="166"/>
    </row>
    <row r="654" spans="1:76" ht="12.75" customHeight="1">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I654" s="166"/>
      <c r="BJ654" s="166"/>
      <c r="BK654" s="166"/>
      <c r="BL654" s="166"/>
      <c r="BM654" s="166"/>
      <c r="BN654" s="166"/>
      <c r="BO654" s="166"/>
      <c r="BP654" s="166"/>
      <c r="BQ654" s="166"/>
      <c r="BR654" s="166"/>
      <c r="BS654" s="166"/>
      <c r="BT654" s="166"/>
      <c r="BU654" s="166"/>
      <c r="BV654" s="166"/>
      <c r="BW654" s="166"/>
      <c r="BX654" s="166"/>
    </row>
    <row r="655" spans="1:76" ht="12.75" customHeight="1">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I655" s="166"/>
      <c r="BJ655" s="166"/>
      <c r="BK655" s="166"/>
      <c r="BL655" s="166"/>
      <c r="BM655" s="166"/>
      <c r="BN655" s="166"/>
      <c r="BO655" s="166"/>
      <c r="BP655" s="166"/>
      <c r="BQ655" s="166"/>
      <c r="BR655" s="166"/>
      <c r="BS655" s="166"/>
      <c r="BT655" s="166"/>
      <c r="BU655" s="166"/>
      <c r="BV655" s="166"/>
      <c r="BW655" s="166"/>
      <c r="BX655" s="166"/>
    </row>
    <row r="656" spans="1:76" ht="12.75" customHeight="1">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I656" s="166"/>
      <c r="BJ656" s="166"/>
      <c r="BK656" s="166"/>
      <c r="BL656" s="166"/>
      <c r="BM656" s="166"/>
      <c r="BN656" s="166"/>
      <c r="BO656" s="166"/>
      <c r="BP656" s="166"/>
      <c r="BQ656" s="166"/>
      <c r="BR656" s="166"/>
      <c r="BS656" s="166"/>
      <c r="BT656" s="166"/>
      <c r="BU656" s="166"/>
      <c r="BV656" s="166"/>
      <c r="BW656" s="166"/>
      <c r="BX656" s="166"/>
    </row>
    <row r="657" spans="1:76" ht="12.75" customHeight="1">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I657" s="166"/>
      <c r="BJ657" s="166"/>
      <c r="BK657" s="166"/>
      <c r="BL657" s="166"/>
      <c r="BM657" s="166"/>
      <c r="BN657" s="166"/>
      <c r="BO657" s="166"/>
      <c r="BP657" s="166"/>
      <c r="BQ657" s="166"/>
      <c r="BR657" s="166"/>
      <c r="BS657" s="166"/>
      <c r="BT657" s="166"/>
      <c r="BU657" s="166"/>
      <c r="BV657" s="166"/>
      <c r="BW657" s="166"/>
      <c r="BX657" s="166"/>
    </row>
    <row r="658" spans="1:76" ht="12.75" customHeight="1">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I658" s="166"/>
      <c r="BJ658" s="166"/>
      <c r="BK658" s="166"/>
      <c r="BL658" s="166"/>
      <c r="BM658" s="166"/>
      <c r="BN658" s="166"/>
      <c r="BO658" s="166"/>
      <c r="BP658" s="166"/>
      <c r="BQ658" s="166"/>
      <c r="BR658" s="166"/>
      <c r="BS658" s="166"/>
      <c r="BT658" s="166"/>
      <c r="BU658" s="166"/>
      <c r="BV658" s="166"/>
      <c r="BW658" s="166"/>
      <c r="BX658" s="166"/>
    </row>
    <row r="659" spans="1:76" ht="12.75" customHeight="1">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I659" s="166"/>
      <c r="BJ659" s="166"/>
      <c r="BK659" s="166"/>
      <c r="BL659" s="166"/>
      <c r="BM659" s="166"/>
      <c r="BN659" s="166"/>
      <c r="BO659" s="166"/>
      <c r="BP659" s="166"/>
      <c r="BQ659" s="166"/>
      <c r="BR659" s="166"/>
      <c r="BS659" s="166"/>
      <c r="BT659" s="166"/>
      <c r="BU659" s="166"/>
      <c r="BV659" s="166"/>
      <c r="BW659" s="166"/>
      <c r="BX659" s="166"/>
    </row>
    <row r="660" spans="1:76" ht="12.75" customHeight="1">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I660" s="166"/>
      <c r="BJ660" s="166"/>
      <c r="BK660" s="166"/>
      <c r="BL660" s="166"/>
      <c r="BM660" s="166"/>
      <c r="BN660" s="166"/>
      <c r="BO660" s="166"/>
      <c r="BP660" s="166"/>
      <c r="BQ660" s="166"/>
      <c r="BR660" s="166"/>
      <c r="BS660" s="166"/>
      <c r="BT660" s="166"/>
      <c r="BU660" s="166"/>
      <c r="BV660" s="166"/>
      <c r="BW660" s="166"/>
      <c r="BX660" s="166"/>
    </row>
    <row r="661" spans="1:76" ht="12.75" customHeight="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I661" s="166"/>
      <c r="BJ661" s="166"/>
      <c r="BK661" s="166"/>
      <c r="BL661" s="166"/>
      <c r="BM661" s="166"/>
      <c r="BN661" s="166"/>
      <c r="BO661" s="166"/>
      <c r="BP661" s="166"/>
      <c r="BQ661" s="166"/>
      <c r="BR661" s="166"/>
      <c r="BS661" s="166"/>
      <c r="BT661" s="166"/>
      <c r="BU661" s="166"/>
      <c r="BV661" s="166"/>
      <c r="BW661" s="166"/>
      <c r="BX661" s="166"/>
    </row>
    <row r="662" spans="1:76" ht="12.75" customHeight="1">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I662" s="166"/>
      <c r="BJ662" s="166"/>
      <c r="BK662" s="166"/>
      <c r="BL662" s="166"/>
      <c r="BM662" s="166"/>
      <c r="BN662" s="166"/>
      <c r="BO662" s="166"/>
      <c r="BP662" s="166"/>
      <c r="BQ662" s="166"/>
      <c r="BR662" s="166"/>
      <c r="BS662" s="166"/>
      <c r="BT662" s="166"/>
      <c r="BU662" s="166"/>
      <c r="BV662" s="166"/>
      <c r="BW662" s="166"/>
      <c r="BX662" s="166"/>
    </row>
    <row r="663" spans="1:76" ht="12.75" customHeight="1">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I663" s="166"/>
      <c r="BJ663" s="166"/>
      <c r="BK663" s="166"/>
      <c r="BL663" s="166"/>
      <c r="BM663" s="166"/>
      <c r="BN663" s="166"/>
      <c r="BO663" s="166"/>
      <c r="BP663" s="166"/>
      <c r="BQ663" s="166"/>
      <c r="BR663" s="166"/>
      <c r="BS663" s="166"/>
      <c r="BT663" s="166"/>
      <c r="BU663" s="166"/>
      <c r="BV663" s="166"/>
      <c r="BW663" s="166"/>
      <c r="BX663" s="166"/>
    </row>
    <row r="664" spans="1:76" ht="12.75" customHeight="1">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I664" s="166"/>
      <c r="BJ664" s="166"/>
      <c r="BK664" s="166"/>
      <c r="BL664" s="166"/>
      <c r="BM664" s="166"/>
      <c r="BN664" s="166"/>
      <c r="BO664" s="166"/>
      <c r="BP664" s="166"/>
      <c r="BQ664" s="166"/>
      <c r="BR664" s="166"/>
      <c r="BS664" s="166"/>
      <c r="BT664" s="166"/>
      <c r="BU664" s="166"/>
      <c r="BV664" s="166"/>
      <c r="BW664" s="166"/>
      <c r="BX664" s="166"/>
    </row>
    <row r="665" spans="1:76" ht="12.75" customHeight="1">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I665" s="166"/>
      <c r="BJ665" s="166"/>
      <c r="BK665" s="166"/>
      <c r="BL665" s="166"/>
      <c r="BM665" s="166"/>
      <c r="BN665" s="166"/>
      <c r="BO665" s="166"/>
      <c r="BP665" s="166"/>
      <c r="BQ665" s="166"/>
      <c r="BR665" s="166"/>
      <c r="BS665" s="166"/>
      <c r="BT665" s="166"/>
      <c r="BU665" s="166"/>
      <c r="BV665" s="166"/>
      <c r="BW665" s="166"/>
      <c r="BX665" s="166"/>
    </row>
    <row r="666" spans="1:76" ht="12.75" customHeight="1">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I666" s="166"/>
      <c r="BJ666" s="166"/>
      <c r="BK666" s="166"/>
      <c r="BL666" s="166"/>
      <c r="BM666" s="166"/>
      <c r="BN666" s="166"/>
      <c r="BO666" s="166"/>
      <c r="BP666" s="166"/>
      <c r="BQ666" s="166"/>
      <c r="BR666" s="166"/>
      <c r="BS666" s="166"/>
      <c r="BT666" s="166"/>
      <c r="BU666" s="166"/>
      <c r="BV666" s="166"/>
      <c r="BW666" s="166"/>
      <c r="BX666" s="166"/>
    </row>
    <row r="667" spans="1:76" ht="12.75" customHeight="1">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I667" s="166"/>
      <c r="BJ667" s="166"/>
      <c r="BK667" s="166"/>
      <c r="BL667" s="166"/>
      <c r="BM667" s="166"/>
      <c r="BN667" s="166"/>
      <c r="BO667" s="166"/>
      <c r="BP667" s="166"/>
      <c r="BQ667" s="166"/>
      <c r="BR667" s="166"/>
      <c r="BS667" s="166"/>
      <c r="BT667" s="166"/>
      <c r="BU667" s="166"/>
      <c r="BV667" s="166"/>
      <c r="BW667" s="166"/>
      <c r="BX667" s="166"/>
    </row>
    <row r="668" spans="1:76" ht="12.75" customHeight="1">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I668" s="166"/>
      <c r="BJ668" s="166"/>
      <c r="BK668" s="166"/>
      <c r="BL668" s="166"/>
      <c r="BM668" s="166"/>
      <c r="BN668" s="166"/>
      <c r="BO668" s="166"/>
      <c r="BP668" s="166"/>
      <c r="BQ668" s="166"/>
      <c r="BR668" s="166"/>
      <c r="BS668" s="166"/>
      <c r="BT668" s="166"/>
      <c r="BU668" s="166"/>
      <c r="BV668" s="166"/>
      <c r="BW668" s="166"/>
      <c r="BX668" s="166"/>
    </row>
    <row r="669" spans="1:76" ht="12.75" customHeight="1">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I669" s="166"/>
      <c r="BJ669" s="166"/>
      <c r="BK669" s="166"/>
      <c r="BL669" s="166"/>
      <c r="BM669" s="166"/>
      <c r="BN669" s="166"/>
      <c r="BO669" s="166"/>
      <c r="BP669" s="166"/>
      <c r="BQ669" s="166"/>
      <c r="BR669" s="166"/>
      <c r="BS669" s="166"/>
      <c r="BT669" s="166"/>
      <c r="BU669" s="166"/>
      <c r="BV669" s="166"/>
      <c r="BW669" s="166"/>
      <c r="BX669" s="166"/>
    </row>
    <row r="670" spans="1:76" ht="12.75" customHeight="1">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I670" s="166"/>
      <c r="BJ670" s="166"/>
      <c r="BK670" s="166"/>
      <c r="BL670" s="166"/>
      <c r="BM670" s="166"/>
      <c r="BN670" s="166"/>
      <c r="BO670" s="166"/>
      <c r="BP670" s="166"/>
      <c r="BQ670" s="166"/>
      <c r="BR670" s="166"/>
      <c r="BS670" s="166"/>
      <c r="BT670" s="166"/>
      <c r="BU670" s="166"/>
      <c r="BV670" s="166"/>
      <c r="BW670" s="166"/>
      <c r="BX670" s="166"/>
    </row>
    <row r="671" spans="1:76" ht="12.75" customHeight="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I671" s="166"/>
      <c r="BJ671" s="166"/>
      <c r="BK671" s="166"/>
      <c r="BL671" s="166"/>
      <c r="BM671" s="166"/>
      <c r="BN671" s="166"/>
      <c r="BO671" s="166"/>
      <c r="BP671" s="166"/>
      <c r="BQ671" s="166"/>
      <c r="BR671" s="166"/>
      <c r="BS671" s="166"/>
      <c r="BT671" s="166"/>
      <c r="BU671" s="166"/>
      <c r="BV671" s="166"/>
      <c r="BW671" s="166"/>
      <c r="BX671" s="166"/>
    </row>
    <row r="672" spans="1:76" ht="12.75" customHeight="1">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I672" s="166"/>
      <c r="BJ672" s="166"/>
      <c r="BK672" s="166"/>
      <c r="BL672" s="166"/>
      <c r="BM672" s="166"/>
      <c r="BN672" s="166"/>
      <c r="BO672" s="166"/>
      <c r="BP672" s="166"/>
      <c r="BQ672" s="166"/>
      <c r="BR672" s="166"/>
      <c r="BS672" s="166"/>
      <c r="BT672" s="166"/>
      <c r="BU672" s="166"/>
      <c r="BV672" s="166"/>
      <c r="BW672" s="166"/>
      <c r="BX672" s="166"/>
    </row>
    <row r="673" spans="1:76" ht="12.75" customHeight="1">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I673" s="166"/>
      <c r="BJ673" s="166"/>
      <c r="BK673" s="166"/>
      <c r="BL673" s="166"/>
      <c r="BM673" s="166"/>
      <c r="BN673" s="166"/>
      <c r="BO673" s="166"/>
      <c r="BP673" s="166"/>
      <c r="BQ673" s="166"/>
      <c r="BR673" s="166"/>
      <c r="BS673" s="166"/>
      <c r="BT673" s="166"/>
      <c r="BU673" s="166"/>
      <c r="BV673" s="166"/>
      <c r="BW673" s="166"/>
      <c r="BX673" s="166"/>
    </row>
    <row r="674" spans="1:76" ht="12.75" customHeight="1">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I674" s="166"/>
      <c r="BJ674" s="166"/>
      <c r="BK674" s="166"/>
      <c r="BL674" s="166"/>
      <c r="BM674" s="166"/>
      <c r="BN674" s="166"/>
      <c r="BO674" s="166"/>
      <c r="BP674" s="166"/>
      <c r="BQ674" s="166"/>
      <c r="BR674" s="166"/>
      <c r="BS674" s="166"/>
      <c r="BT674" s="166"/>
      <c r="BU674" s="166"/>
      <c r="BV674" s="166"/>
      <c r="BW674" s="166"/>
      <c r="BX674" s="166"/>
    </row>
    <row r="675" spans="1:76" ht="12.75" customHeight="1">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I675" s="166"/>
      <c r="BJ675" s="166"/>
      <c r="BK675" s="166"/>
      <c r="BL675" s="166"/>
      <c r="BM675" s="166"/>
      <c r="BN675" s="166"/>
      <c r="BO675" s="166"/>
      <c r="BP675" s="166"/>
      <c r="BQ675" s="166"/>
      <c r="BR675" s="166"/>
      <c r="BS675" s="166"/>
      <c r="BT675" s="166"/>
      <c r="BU675" s="166"/>
      <c r="BV675" s="166"/>
      <c r="BW675" s="166"/>
      <c r="BX675" s="166"/>
    </row>
    <row r="676" spans="1:76" ht="12.75" customHeight="1">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I676" s="166"/>
      <c r="BJ676" s="166"/>
      <c r="BK676" s="166"/>
      <c r="BL676" s="166"/>
      <c r="BM676" s="166"/>
      <c r="BN676" s="166"/>
      <c r="BO676" s="166"/>
      <c r="BP676" s="166"/>
      <c r="BQ676" s="166"/>
      <c r="BR676" s="166"/>
      <c r="BS676" s="166"/>
      <c r="BT676" s="166"/>
      <c r="BU676" s="166"/>
      <c r="BV676" s="166"/>
      <c r="BW676" s="166"/>
      <c r="BX676" s="166"/>
    </row>
    <row r="677" spans="1:76" ht="12.75" customHeight="1">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I677" s="166"/>
      <c r="BJ677" s="166"/>
      <c r="BK677" s="166"/>
      <c r="BL677" s="166"/>
      <c r="BM677" s="166"/>
      <c r="BN677" s="166"/>
      <c r="BO677" s="166"/>
      <c r="BP677" s="166"/>
      <c r="BQ677" s="166"/>
      <c r="BR677" s="166"/>
      <c r="BS677" s="166"/>
      <c r="BT677" s="166"/>
      <c r="BU677" s="166"/>
      <c r="BV677" s="166"/>
      <c r="BW677" s="166"/>
      <c r="BX677" s="166"/>
    </row>
    <row r="678" spans="1:76" ht="12.75" customHeight="1">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I678" s="166"/>
      <c r="BJ678" s="166"/>
      <c r="BK678" s="166"/>
      <c r="BL678" s="166"/>
      <c r="BM678" s="166"/>
      <c r="BN678" s="166"/>
      <c r="BO678" s="166"/>
      <c r="BP678" s="166"/>
      <c r="BQ678" s="166"/>
      <c r="BR678" s="166"/>
      <c r="BS678" s="166"/>
      <c r="BT678" s="166"/>
      <c r="BU678" s="166"/>
      <c r="BV678" s="166"/>
      <c r="BW678" s="166"/>
      <c r="BX678" s="166"/>
    </row>
    <row r="679" spans="1:76" ht="12.75" customHeight="1">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I679" s="166"/>
      <c r="BJ679" s="166"/>
      <c r="BK679" s="166"/>
      <c r="BL679" s="166"/>
      <c r="BM679" s="166"/>
      <c r="BN679" s="166"/>
      <c r="BO679" s="166"/>
      <c r="BP679" s="166"/>
      <c r="BQ679" s="166"/>
      <c r="BR679" s="166"/>
      <c r="BS679" s="166"/>
      <c r="BT679" s="166"/>
      <c r="BU679" s="166"/>
      <c r="BV679" s="166"/>
      <c r="BW679" s="166"/>
      <c r="BX679" s="166"/>
    </row>
    <row r="680" spans="1:76" ht="12.75" customHeight="1">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I680" s="166"/>
      <c r="BJ680" s="166"/>
      <c r="BK680" s="166"/>
      <c r="BL680" s="166"/>
      <c r="BM680" s="166"/>
      <c r="BN680" s="166"/>
      <c r="BO680" s="166"/>
      <c r="BP680" s="166"/>
      <c r="BQ680" s="166"/>
      <c r="BR680" s="166"/>
      <c r="BS680" s="166"/>
      <c r="BT680" s="166"/>
      <c r="BU680" s="166"/>
      <c r="BV680" s="166"/>
      <c r="BW680" s="166"/>
      <c r="BX680" s="166"/>
    </row>
    <row r="681" spans="1:76" ht="12.75" customHeight="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I681" s="166"/>
      <c r="BJ681" s="166"/>
      <c r="BK681" s="166"/>
      <c r="BL681" s="166"/>
      <c r="BM681" s="166"/>
      <c r="BN681" s="166"/>
      <c r="BO681" s="166"/>
      <c r="BP681" s="166"/>
      <c r="BQ681" s="166"/>
      <c r="BR681" s="166"/>
      <c r="BS681" s="166"/>
      <c r="BT681" s="166"/>
      <c r="BU681" s="166"/>
      <c r="BV681" s="166"/>
      <c r="BW681" s="166"/>
      <c r="BX681" s="166"/>
    </row>
    <row r="682" spans="1:76" ht="12.75" customHeight="1">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I682" s="166"/>
      <c r="BJ682" s="166"/>
      <c r="BK682" s="166"/>
      <c r="BL682" s="166"/>
      <c r="BM682" s="166"/>
      <c r="BN682" s="166"/>
      <c r="BO682" s="166"/>
      <c r="BP682" s="166"/>
      <c r="BQ682" s="166"/>
      <c r="BR682" s="166"/>
      <c r="BS682" s="166"/>
      <c r="BT682" s="166"/>
      <c r="BU682" s="166"/>
      <c r="BV682" s="166"/>
      <c r="BW682" s="166"/>
      <c r="BX682" s="166"/>
    </row>
    <row r="683" spans="1:76" ht="12.75" customHeight="1">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c r="AA683" s="166"/>
      <c r="AB683" s="166"/>
      <c r="AC683" s="166"/>
      <c r="AD683" s="166"/>
      <c r="AE683" s="166"/>
      <c r="AF683" s="166"/>
      <c r="AG683" s="166"/>
      <c r="AH683" s="166"/>
      <c r="AI683" s="166"/>
      <c r="AJ683" s="166"/>
      <c r="AK683" s="166"/>
      <c r="AL683" s="166"/>
      <c r="AM683" s="166"/>
      <c r="AN683" s="166"/>
      <c r="AO683" s="166"/>
      <c r="AP683" s="166"/>
      <c r="AQ683" s="166"/>
      <c r="AR683" s="166"/>
      <c r="AS683" s="166"/>
      <c r="AT683" s="166"/>
      <c r="AU683" s="166"/>
      <c r="AV683" s="166"/>
      <c r="AW683" s="166"/>
      <c r="AX683" s="166"/>
      <c r="AY683" s="166"/>
      <c r="AZ683" s="166"/>
      <c r="BA683" s="166"/>
      <c r="BB683" s="166"/>
      <c r="BC683" s="166"/>
      <c r="BD683" s="166"/>
      <c r="BE683" s="166"/>
      <c r="BF683" s="166"/>
      <c r="BG683" s="166"/>
      <c r="BH683" s="166"/>
      <c r="BI683" s="166"/>
      <c r="BJ683" s="166"/>
      <c r="BK683" s="166"/>
      <c r="BL683" s="166"/>
      <c r="BM683" s="166"/>
      <c r="BN683" s="166"/>
      <c r="BO683" s="166"/>
      <c r="BP683" s="166"/>
      <c r="BQ683" s="166"/>
      <c r="BR683" s="166"/>
      <c r="BS683" s="166"/>
      <c r="BT683" s="166"/>
      <c r="BU683" s="166"/>
      <c r="BV683" s="166"/>
      <c r="BW683" s="166"/>
      <c r="BX683" s="166"/>
    </row>
    <row r="684" spans="1:76" ht="12.75" customHeight="1">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c r="AA684" s="166"/>
      <c r="AB684" s="166"/>
      <c r="AC684" s="166"/>
      <c r="AD684" s="166"/>
      <c r="AE684" s="166"/>
      <c r="AF684" s="166"/>
      <c r="AG684" s="166"/>
      <c r="AH684" s="166"/>
      <c r="AI684" s="166"/>
      <c r="AJ684" s="166"/>
      <c r="AK684" s="166"/>
      <c r="AL684" s="166"/>
      <c r="AM684" s="166"/>
      <c r="AN684" s="166"/>
      <c r="AO684" s="166"/>
      <c r="AP684" s="166"/>
      <c r="AQ684" s="166"/>
      <c r="AR684" s="166"/>
      <c r="AS684" s="166"/>
      <c r="AT684" s="166"/>
      <c r="AU684" s="166"/>
      <c r="AV684" s="166"/>
      <c r="AW684" s="166"/>
      <c r="AX684" s="166"/>
      <c r="AY684" s="166"/>
      <c r="AZ684" s="166"/>
      <c r="BA684" s="166"/>
      <c r="BB684" s="166"/>
      <c r="BC684" s="166"/>
      <c r="BD684" s="166"/>
      <c r="BE684" s="166"/>
      <c r="BF684" s="166"/>
      <c r="BG684" s="166"/>
      <c r="BH684" s="166"/>
      <c r="BI684" s="166"/>
      <c r="BJ684" s="166"/>
      <c r="BK684" s="166"/>
      <c r="BL684" s="166"/>
      <c r="BM684" s="166"/>
      <c r="BN684" s="166"/>
      <c r="BO684" s="166"/>
      <c r="BP684" s="166"/>
      <c r="BQ684" s="166"/>
      <c r="BR684" s="166"/>
      <c r="BS684" s="166"/>
      <c r="BT684" s="166"/>
      <c r="BU684" s="166"/>
      <c r="BV684" s="166"/>
      <c r="BW684" s="166"/>
      <c r="BX684" s="166"/>
    </row>
    <row r="685" spans="1:76" ht="12.75" customHeight="1">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c r="AA685" s="166"/>
      <c r="AB685" s="166"/>
      <c r="AC685" s="166"/>
      <c r="AD685" s="166"/>
      <c r="AE685" s="166"/>
      <c r="AF685" s="166"/>
      <c r="AG685" s="166"/>
      <c r="AH685" s="166"/>
      <c r="AI685" s="166"/>
      <c r="AJ685" s="166"/>
      <c r="AK685" s="166"/>
      <c r="AL685" s="166"/>
      <c r="AM685" s="166"/>
      <c r="AN685" s="166"/>
      <c r="AO685" s="166"/>
      <c r="AP685" s="166"/>
      <c r="AQ685" s="166"/>
      <c r="AR685" s="166"/>
      <c r="AS685" s="166"/>
      <c r="AT685" s="166"/>
      <c r="AU685" s="166"/>
      <c r="AV685" s="166"/>
      <c r="AW685" s="166"/>
      <c r="AX685" s="166"/>
      <c r="AY685" s="166"/>
      <c r="AZ685" s="166"/>
      <c r="BA685" s="166"/>
      <c r="BB685" s="166"/>
      <c r="BC685" s="166"/>
      <c r="BD685" s="166"/>
      <c r="BE685" s="166"/>
      <c r="BF685" s="166"/>
      <c r="BG685" s="166"/>
      <c r="BH685" s="166"/>
      <c r="BI685" s="166"/>
      <c r="BJ685" s="166"/>
      <c r="BK685" s="166"/>
      <c r="BL685" s="166"/>
      <c r="BM685" s="166"/>
      <c r="BN685" s="166"/>
      <c r="BO685" s="166"/>
      <c r="BP685" s="166"/>
      <c r="BQ685" s="166"/>
      <c r="BR685" s="166"/>
      <c r="BS685" s="166"/>
      <c r="BT685" s="166"/>
      <c r="BU685" s="166"/>
      <c r="BV685" s="166"/>
      <c r="BW685" s="166"/>
      <c r="BX685" s="166"/>
    </row>
    <row r="686" spans="1:76" ht="12.75" customHeight="1">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c r="AA686" s="166"/>
      <c r="AB686" s="166"/>
      <c r="AC686" s="166"/>
      <c r="AD686" s="166"/>
      <c r="AE686" s="166"/>
      <c r="AF686" s="166"/>
      <c r="AG686" s="166"/>
      <c r="AH686" s="166"/>
      <c r="AI686" s="166"/>
      <c r="AJ686" s="166"/>
      <c r="AK686" s="166"/>
      <c r="AL686" s="166"/>
      <c r="AM686" s="166"/>
      <c r="AN686" s="166"/>
      <c r="AO686" s="166"/>
      <c r="AP686" s="166"/>
      <c r="AQ686" s="166"/>
      <c r="AR686" s="166"/>
      <c r="AS686" s="166"/>
      <c r="AT686" s="166"/>
      <c r="AU686" s="166"/>
      <c r="AV686" s="166"/>
      <c r="AW686" s="166"/>
      <c r="AX686" s="166"/>
      <c r="AY686" s="166"/>
      <c r="AZ686" s="166"/>
      <c r="BA686" s="166"/>
      <c r="BB686" s="166"/>
      <c r="BC686" s="166"/>
      <c r="BD686" s="166"/>
      <c r="BE686" s="166"/>
      <c r="BF686" s="166"/>
      <c r="BG686" s="166"/>
      <c r="BH686" s="166"/>
      <c r="BI686" s="166"/>
      <c r="BJ686" s="166"/>
      <c r="BK686" s="166"/>
      <c r="BL686" s="166"/>
      <c r="BM686" s="166"/>
      <c r="BN686" s="166"/>
      <c r="BO686" s="166"/>
      <c r="BP686" s="166"/>
      <c r="BQ686" s="166"/>
      <c r="BR686" s="166"/>
      <c r="BS686" s="166"/>
      <c r="BT686" s="166"/>
      <c r="BU686" s="166"/>
      <c r="BV686" s="166"/>
      <c r="BW686" s="166"/>
      <c r="BX686" s="166"/>
    </row>
    <row r="687" spans="1:76" ht="12.75" customHeight="1">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c r="AA687" s="166"/>
      <c r="AB687" s="166"/>
      <c r="AC687" s="166"/>
      <c r="AD687" s="166"/>
      <c r="AE687" s="166"/>
      <c r="AF687" s="166"/>
      <c r="AG687" s="166"/>
      <c r="AH687" s="166"/>
      <c r="AI687" s="166"/>
      <c r="AJ687" s="166"/>
      <c r="AK687" s="166"/>
      <c r="AL687" s="166"/>
      <c r="AM687" s="166"/>
      <c r="AN687" s="166"/>
      <c r="AO687" s="166"/>
      <c r="AP687" s="166"/>
      <c r="AQ687" s="166"/>
      <c r="AR687" s="166"/>
      <c r="AS687" s="166"/>
      <c r="AT687" s="166"/>
      <c r="AU687" s="166"/>
      <c r="AV687" s="166"/>
      <c r="AW687" s="166"/>
      <c r="AX687" s="166"/>
      <c r="AY687" s="166"/>
      <c r="AZ687" s="166"/>
      <c r="BA687" s="166"/>
      <c r="BB687" s="166"/>
      <c r="BC687" s="166"/>
      <c r="BD687" s="166"/>
      <c r="BE687" s="166"/>
      <c r="BF687" s="166"/>
      <c r="BG687" s="166"/>
      <c r="BH687" s="166"/>
      <c r="BI687" s="166"/>
      <c r="BJ687" s="166"/>
      <c r="BK687" s="166"/>
      <c r="BL687" s="166"/>
      <c r="BM687" s="166"/>
      <c r="BN687" s="166"/>
      <c r="BO687" s="166"/>
      <c r="BP687" s="166"/>
      <c r="BQ687" s="166"/>
      <c r="BR687" s="166"/>
      <c r="BS687" s="166"/>
      <c r="BT687" s="166"/>
      <c r="BU687" s="166"/>
      <c r="BV687" s="166"/>
      <c r="BW687" s="166"/>
      <c r="BX687" s="166"/>
    </row>
    <row r="688" spans="1:76" ht="12.75" customHeight="1">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c r="AA688" s="166"/>
      <c r="AB688" s="166"/>
      <c r="AC688" s="166"/>
      <c r="AD688" s="166"/>
      <c r="AE688" s="166"/>
      <c r="AF688" s="166"/>
      <c r="AG688" s="166"/>
      <c r="AH688" s="166"/>
      <c r="AI688" s="166"/>
      <c r="AJ688" s="166"/>
      <c r="AK688" s="166"/>
      <c r="AL688" s="166"/>
      <c r="AM688" s="166"/>
      <c r="AN688" s="166"/>
      <c r="AO688" s="166"/>
      <c r="AP688" s="166"/>
      <c r="AQ688" s="166"/>
      <c r="AR688" s="166"/>
      <c r="AS688" s="166"/>
      <c r="AT688" s="166"/>
      <c r="AU688" s="166"/>
      <c r="AV688" s="166"/>
      <c r="AW688" s="166"/>
      <c r="AX688" s="166"/>
      <c r="AY688" s="166"/>
      <c r="AZ688" s="166"/>
      <c r="BA688" s="166"/>
      <c r="BB688" s="166"/>
      <c r="BC688" s="166"/>
      <c r="BD688" s="166"/>
      <c r="BE688" s="166"/>
      <c r="BF688" s="166"/>
      <c r="BG688" s="166"/>
      <c r="BH688" s="166"/>
      <c r="BI688" s="166"/>
      <c r="BJ688" s="166"/>
      <c r="BK688" s="166"/>
      <c r="BL688" s="166"/>
      <c r="BM688" s="166"/>
      <c r="BN688" s="166"/>
      <c r="BO688" s="166"/>
      <c r="BP688" s="166"/>
      <c r="BQ688" s="166"/>
      <c r="BR688" s="166"/>
      <c r="BS688" s="166"/>
      <c r="BT688" s="166"/>
      <c r="BU688" s="166"/>
      <c r="BV688" s="166"/>
      <c r="BW688" s="166"/>
      <c r="BX688" s="166"/>
    </row>
    <row r="689" spans="1:76" ht="12.75" customHeight="1">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c r="AA689" s="166"/>
      <c r="AB689" s="166"/>
      <c r="AC689" s="166"/>
      <c r="AD689" s="166"/>
      <c r="AE689" s="166"/>
      <c r="AF689" s="166"/>
      <c r="AG689" s="166"/>
      <c r="AH689" s="166"/>
      <c r="AI689" s="166"/>
      <c r="AJ689" s="166"/>
      <c r="AK689" s="166"/>
      <c r="AL689" s="166"/>
      <c r="AM689" s="166"/>
      <c r="AN689" s="166"/>
      <c r="AO689" s="166"/>
      <c r="AP689" s="166"/>
      <c r="AQ689" s="166"/>
      <c r="AR689" s="166"/>
      <c r="AS689" s="166"/>
      <c r="AT689" s="166"/>
      <c r="AU689" s="166"/>
      <c r="AV689" s="166"/>
      <c r="AW689" s="166"/>
      <c r="AX689" s="166"/>
      <c r="AY689" s="166"/>
      <c r="AZ689" s="166"/>
      <c r="BA689" s="166"/>
      <c r="BB689" s="166"/>
      <c r="BC689" s="166"/>
      <c r="BD689" s="166"/>
      <c r="BE689" s="166"/>
      <c r="BF689" s="166"/>
      <c r="BG689" s="166"/>
      <c r="BH689" s="166"/>
      <c r="BI689" s="166"/>
      <c r="BJ689" s="166"/>
      <c r="BK689" s="166"/>
      <c r="BL689" s="166"/>
      <c r="BM689" s="166"/>
      <c r="BN689" s="166"/>
      <c r="BO689" s="166"/>
      <c r="BP689" s="166"/>
      <c r="BQ689" s="166"/>
      <c r="BR689" s="166"/>
      <c r="BS689" s="166"/>
      <c r="BT689" s="166"/>
      <c r="BU689" s="166"/>
      <c r="BV689" s="166"/>
      <c r="BW689" s="166"/>
      <c r="BX689" s="166"/>
    </row>
    <row r="690" spans="1:76" ht="12.75" customHeight="1">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c r="AA690" s="166"/>
      <c r="AB690" s="166"/>
      <c r="AC690" s="166"/>
      <c r="AD690" s="166"/>
      <c r="AE690" s="166"/>
      <c r="AF690" s="166"/>
      <c r="AG690" s="166"/>
      <c r="AH690" s="166"/>
      <c r="AI690" s="166"/>
      <c r="AJ690" s="166"/>
      <c r="AK690" s="166"/>
      <c r="AL690" s="166"/>
      <c r="AM690" s="166"/>
      <c r="AN690" s="166"/>
      <c r="AO690" s="166"/>
      <c r="AP690" s="166"/>
      <c r="AQ690" s="166"/>
      <c r="AR690" s="166"/>
      <c r="AS690" s="166"/>
      <c r="AT690" s="166"/>
      <c r="AU690" s="166"/>
      <c r="AV690" s="166"/>
      <c r="AW690" s="166"/>
      <c r="AX690" s="166"/>
      <c r="AY690" s="166"/>
      <c r="AZ690" s="166"/>
      <c r="BA690" s="166"/>
      <c r="BB690" s="166"/>
      <c r="BC690" s="166"/>
      <c r="BD690" s="166"/>
      <c r="BE690" s="166"/>
      <c r="BF690" s="166"/>
      <c r="BG690" s="166"/>
      <c r="BH690" s="166"/>
      <c r="BI690" s="166"/>
      <c r="BJ690" s="166"/>
      <c r="BK690" s="166"/>
      <c r="BL690" s="166"/>
      <c r="BM690" s="166"/>
      <c r="BN690" s="166"/>
      <c r="BO690" s="166"/>
      <c r="BP690" s="166"/>
      <c r="BQ690" s="166"/>
      <c r="BR690" s="166"/>
      <c r="BS690" s="166"/>
      <c r="BT690" s="166"/>
      <c r="BU690" s="166"/>
      <c r="BV690" s="166"/>
      <c r="BW690" s="166"/>
      <c r="BX690" s="166"/>
    </row>
    <row r="691" spans="1:76" ht="12.75" customHeight="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c r="AA691" s="166"/>
      <c r="AB691" s="166"/>
      <c r="AC691" s="166"/>
      <c r="AD691" s="166"/>
      <c r="AE691" s="166"/>
      <c r="AF691" s="166"/>
      <c r="AG691" s="166"/>
      <c r="AH691" s="166"/>
      <c r="AI691" s="166"/>
      <c r="AJ691" s="166"/>
      <c r="AK691" s="166"/>
      <c r="AL691" s="166"/>
      <c r="AM691" s="166"/>
      <c r="AN691" s="166"/>
      <c r="AO691" s="166"/>
      <c r="AP691" s="166"/>
      <c r="AQ691" s="166"/>
      <c r="AR691" s="166"/>
      <c r="AS691" s="166"/>
      <c r="AT691" s="166"/>
      <c r="AU691" s="166"/>
      <c r="AV691" s="166"/>
      <c r="AW691" s="166"/>
      <c r="AX691" s="166"/>
      <c r="AY691" s="166"/>
      <c r="AZ691" s="166"/>
      <c r="BA691" s="166"/>
      <c r="BB691" s="166"/>
      <c r="BC691" s="166"/>
      <c r="BD691" s="166"/>
      <c r="BE691" s="166"/>
      <c r="BF691" s="166"/>
      <c r="BG691" s="166"/>
      <c r="BH691" s="166"/>
      <c r="BI691" s="166"/>
      <c r="BJ691" s="166"/>
      <c r="BK691" s="166"/>
      <c r="BL691" s="166"/>
      <c r="BM691" s="166"/>
      <c r="BN691" s="166"/>
      <c r="BO691" s="166"/>
      <c r="BP691" s="166"/>
      <c r="BQ691" s="166"/>
      <c r="BR691" s="166"/>
      <c r="BS691" s="166"/>
      <c r="BT691" s="166"/>
      <c r="BU691" s="166"/>
      <c r="BV691" s="166"/>
      <c r="BW691" s="166"/>
      <c r="BX691" s="166"/>
    </row>
    <row r="692" spans="1:76" ht="12.75" customHeight="1">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c r="AA692" s="166"/>
      <c r="AB692" s="166"/>
      <c r="AC692" s="166"/>
      <c r="AD692" s="166"/>
      <c r="AE692" s="166"/>
      <c r="AF692" s="166"/>
      <c r="AG692" s="166"/>
      <c r="AH692" s="166"/>
      <c r="AI692" s="166"/>
      <c r="AJ692" s="166"/>
      <c r="AK692" s="166"/>
      <c r="AL692" s="166"/>
      <c r="AM692" s="166"/>
      <c r="AN692" s="166"/>
      <c r="AO692" s="166"/>
      <c r="AP692" s="166"/>
      <c r="AQ692" s="166"/>
      <c r="AR692" s="166"/>
      <c r="AS692" s="166"/>
      <c r="AT692" s="166"/>
      <c r="AU692" s="166"/>
      <c r="AV692" s="166"/>
      <c r="AW692" s="166"/>
      <c r="AX692" s="166"/>
      <c r="AY692" s="166"/>
      <c r="AZ692" s="166"/>
      <c r="BA692" s="166"/>
      <c r="BB692" s="166"/>
      <c r="BC692" s="166"/>
      <c r="BD692" s="166"/>
      <c r="BE692" s="166"/>
      <c r="BF692" s="166"/>
      <c r="BG692" s="166"/>
      <c r="BH692" s="166"/>
      <c r="BI692" s="166"/>
      <c r="BJ692" s="166"/>
      <c r="BK692" s="166"/>
      <c r="BL692" s="166"/>
      <c r="BM692" s="166"/>
      <c r="BN692" s="166"/>
      <c r="BO692" s="166"/>
      <c r="BP692" s="166"/>
      <c r="BQ692" s="166"/>
      <c r="BR692" s="166"/>
      <c r="BS692" s="166"/>
      <c r="BT692" s="166"/>
      <c r="BU692" s="166"/>
      <c r="BV692" s="166"/>
      <c r="BW692" s="166"/>
      <c r="BX692" s="166"/>
    </row>
    <row r="693" spans="1:76" ht="12.75" customHeight="1">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c r="AA693" s="166"/>
      <c r="AB693" s="166"/>
      <c r="AC693" s="166"/>
      <c r="AD693" s="166"/>
      <c r="AE693" s="166"/>
      <c r="AF693" s="166"/>
      <c r="AG693" s="166"/>
      <c r="AH693" s="166"/>
      <c r="AI693" s="166"/>
      <c r="AJ693" s="166"/>
      <c r="AK693" s="166"/>
      <c r="AL693" s="166"/>
      <c r="AM693" s="166"/>
      <c r="AN693" s="166"/>
      <c r="AO693" s="166"/>
      <c r="AP693" s="166"/>
      <c r="AQ693" s="166"/>
      <c r="AR693" s="166"/>
      <c r="AS693" s="166"/>
      <c r="AT693" s="166"/>
      <c r="AU693" s="166"/>
      <c r="AV693" s="166"/>
      <c r="AW693" s="166"/>
      <c r="AX693" s="166"/>
      <c r="AY693" s="166"/>
      <c r="AZ693" s="166"/>
      <c r="BA693" s="166"/>
      <c r="BB693" s="166"/>
      <c r="BC693" s="166"/>
      <c r="BD693" s="166"/>
      <c r="BE693" s="166"/>
      <c r="BF693" s="166"/>
      <c r="BG693" s="166"/>
      <c r="BH693" s="166"/>
      <c r="BI693" s="166"/>
      <c r="BJ693" s="166"/>
      <c r="BK693" s="166"/>
      <c r="BL693" s="166"/>
      <c r="BM693" s="166"/>
      <c r="BN693" s="166"/>
      <c r="BO693" s="166"/>
      <c r="BP693" s="166"/>
      <c r="BQ693" s="166"/>
      <c r="BR693" s="166"/>
      <c r="BS693" s="166"/>
      <c r="BT693" s="166"/>
      <c r="BU693" s="166"/>
      <c r="BV693" s="166"/>
      <c r="BW693" s="166"/>
      <c r="BX693" s="166"/>
    </row>
    <row r="694" spans="1:76" ht="12.75" customHeight="1">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c r="AA694" s="166"/>
      <c r="AB694" s="166"/>
      <c r="AC694" s="166"/>
      <c r="AD694" s="166"/>
      <c r="AE694" s="166"/>
      <c r="AF694" s="166"/>
      <c r="AG694" s="166"/>
      <c r="AH694" s="166"/>
      <c r="AI694" s="166"/>
      <c r="AJ694" s="166"/>
      <c r="AK694" s="166"/>
      <c r="AL694" s="166"/>
      <c r="AM694" s="166"/>
      <c r="AN694" s="166"/>
      <c r="AO694" s="166"/>
      <c r="AP694" s="166"/>
      <c r="AQ694" s="166"/>
      <c r="AR694" s="166"/>
      <c r="AS694" s="166"/>
      <c r="AT694" s="166"/>
      <c r="AU694" s="166"/>
      <c r="AV694" s="166"/>
      <c r="AW694" s="166"/>
      <c r="AX694" s="166"/>
      <c r="AY694" s="166"/>
      <c r="AZ694" s="166"/>
      <c r="BA694" s="166"/>
      <c r="BB694" s="166"/>
      <c r="BC694" s="166"/>
      <c r="BD694" s="166"/>
      <c r="BE694" s="166"/>
      <c r="BF694" s="166"/>
      <c r="BG694" s="166"/>
      <c r="BH694" s="166"/>
      <c r="BI694" s="166"/>
      <c r="BJ694" s="166"/>
      <c r="BK694" s="166"/>
      <c r="BL694" s="166"/>
      <c r="BM694" s="166"/>
      <c r="BN694" s="166"/>
      <c r="BO694" s="166"/>
      <c r="BP694" s="166"/>
      <c r="BQ694" s="166"/>
      <c r="BR694" s="166"/>
      <c r="BS694" s="166"/>
      <c r="BT694" s="166"/>
      <c r="BU694" s="166"/>
      <c r="BV694" s="166"/>
      <c r="BW694" s="166"/>
      <c r="BX694" s="166"/>
    </row>
    <row r="695" spans="1:76" ht="12.75" customHeight="1">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c r="AA695" s="166"/>
      <c r="AB695" s="166"/>
      <c r="AC695" s="166"/>
      <c r="AD695" s="166"/>
      <c r="AE695" s="166"/>
      <c r="AF695" s="166"/>
      <c r="AG695" s="166"/>
      <c r="AH695" s="166"/>
      <c r="AI695" s="166"/>
      <c r="AJ695" s="166"/>
      <c r="AK695" s="166"/>
      <c r="AL695" s="166"/>
      <c r="AM695" s="166"/>
      <c r="AN695" s="166"/>
      <c r="AO695" s="166"/>
      <c r="AP695" s="166"/>
      <c r="AQ695" s="166"/>
      <c r="AR695" s="166"/>
      <c r="AS695" s="166"/>
      <c r="AT695" s="166"/>
      <c r="AU695" s="166"/>
      <c r="AV695" s="166"/>
      <c r="AW695" s="166"/>
      <c r="AX695" s="166"/>
      <c r="AY695" s="166"/>
      <c r="AZ695" s="166"/>
      <c r="BA695" s="166"/>
      <c r="BB695" s="166"/>
      <c r="BC695" s="166"/>
      <c r="BD695" s="166"/>
      <c r="BE695" s="166"/>
      <c r="BF695" s="166"/>
      <c r="BG695" s="166"/>
      <c r="BH695" s="166"/>
      <c r="BI695" s="166"/>
      <c r="BJ695" s="166"/>
      <c r="BK695" s="166"/>
      <c r="BL695" s="166"/>
      <c r="BM695" s="166"/>
      <c r="BN695" s="166"/>
      <c r="BO695" s="166"/>
      <c r="BP695" s="166"/>
      <c r="BQ695" s="166"/>
      <c r="BR695" s="166"/>
      <c r="BS695" s="166"/>
      <c r="BT695" s="166"/>
      <c r="BU695" s="166"/>
      <c r="BV695" s="166"/>
      <c r="BW695" s="166"/>
      <c r="BX695" s="166"/>
    </row>
    <row r="696" spans="1:76" ht="12.75" customHeight="1">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c r="AA696" s="166"/>
      <c r="AB696" s="166"/>
      <c r="AC696" s="166"/>
      <c r="AD696" s="166"/>
      <c r="AE696" s="166"/>
      <c r="AF696" s="166"/>
      <c r="AG696" s="166"/>
      <c r="AH696" s="166"/>
      <c r="AI696" s="166"/>
      <c r="AJ696" s="166"/>
      <c r="AK696" s="166"/>
      <c r="AL696" s="166"/>
      <c r="AM696" s="166"/>
      <c r="AN696" s="166"/>
      <c r="AO696" s="166"/>
      <c r="AP696" s="166"/>
      <c r="AQ696" s="166"/>
      <c r="AR696" s="166"/>
      <c r="AS696" s="166"/>
      <c r="AT696" s="166"/>
      <c r="AU696" s="166"/>
      <c r="AV696" s="166"/>
      <c r="AW696" s="166"/>
      <c r="AX696" s="166"/>
      <c r="AY696" s="166"/>
      <c r="AZ696" s="166"/>
      <c r="BA696" s="166"/>
      <c r="BB696" s="166"/>
      <c r="BC696" s="166"/>
      <c r="BD696" s="166"/>
      <c r="BE696" s="166"/>
      <c r="BF696" s="166"/>
      <c r="BG696" s="166"/>
      <c r="BH696" s="166"/>
      <c r="BI696" s="166"/>
      <c r="BJ696" s="166"/>
      <c r="BK696" s="166"/>
      <c r="BL696" s="166"/>
      <c r="BM696" s="166"/>
      <c r="BN696" s="166"/>
      <c r="BO696" s="166"/>
      <c r="BP696" s="166"/>
      <c r="BQ696" s="166"/>
      <c r="BR696" s="166"/>
      <c r="BS696" s="166"/>
      <c r="BT696" s="166"/>
      <c r="BU696" s="166"/>
      <c r="BV696" s="166"/>
      <c r="BW696" s="166"/>
      <c r="BX696" s="166"/>
    </row>
    <row r="697" spans="1:76" ht="12.75" customHeight="1">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c r="AA697" s="166"/>
      <c r="AB697" s="166"/>
      <c r="AC697" s="166"/>
      <c r="AD697" s="166"/>
      <c r="AE697" s="166"/>
      <c r="AF697" s="166"/>
      <c r="AG697" s="166"/>
      <c r="AH697" s="166"/>
      <c r="AI697" s="166"/>
      <c r="AJ697" s="166"/>
      <c r="AK697" s="166"/>
      <c r="AL697" s="166"/>
      <c r="AM697" s="166"/>
      <c r="AN697" s="166"/>
      <c r="AO697" s="166"/>
      <c r="AP697" s="166"/>
      <c r="AQ697" s="166"/>
      <c r="AR697" s="166"/>
      <c r="AS697" s="166"/>
      <c r="AT697" s="166"/>
      <c r="AU697" s="166"/>
      <c r="AV697" s="166"/>
      <c r="AW697" s="166"/>
      <c r="AX697" s="166"/>
      <c r="AY697" s="166"/>
      <c r="AZ697" s="166"/>
      <c r="BA697" s="166"/>
      <c r="BB697" s="166"/>
      <c r="BC697" s="166"/>
      <c r="BD697" s="166"/>
      <c r="BE697" s="166"/>
      <c r="BF697" s="166"/>
      <c r="BG697" s="166"/>
      <c r="BH697" s="166"/>
      <c r="BI697" s="166"/>
      <c r="BJ697" s="166"/>
      <c r="BK697" s="166"/>
      <c r="BL697" s="166"/>
      <c r="BM697" s="166"/>
      <c r="BN697" s="166"/>
      <c r="BO697" s="166"/>
      <c r="BP697" s="166"/>
      <c r="BQ697" s="166"/>
      <c r="BR697" s="166"/>
      <c r="BS697" s="166"/>
      <c r="BT697" s="166"/>
      <c r="BU697" s="166"/>
      <c r="BV697" s="166"/>
      <c r="BW697" s="166"/>
      <c r="BX697" s="166"/>
    </row>
    <row r="698" spans="1:76" ht="12.75" customHeight="1">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c r="AA698" s="166"/>
      <c r="AB698" s="166"/>
      <c r="AC698" s="166"/>
      <c r="AD698" s="166"/>
      <c r="AE698" s="166"/>
      <c r="AF698" s="166"/>
      <c r="AG698" s="166"/>
      <c r="AH698" s="166"/>
      <c r="AI698" s="166"/>
      <c r="AJ698" s="166"/>
      <c r="AK698" s="166"/>
      <c r="AL698" s="166"/>
      <c r="AM698" s="166"/>
      <c r="AN698" s="166"/>
      <c r="AO698" s="166"/>
      <c r="AP698" s="166"/>
      <c r="AQ698" s="166"/>
      <c r="AR698" s="166"/>
      <c r="AS698" s="166"/>
      <c r="AT698" s="166"/>
      <c r="AU698" s="166"/>
      <c r="AV698" s="166"/>
      <c r="AW698" s="166"/>
      <c r="AX698" s="166"/>
      <c r="AY698" s="166"/>
      <c r="AZ698" s="166"/>
      <c r="BA698" s="166"/>
      <c r="BB698" s="166"/>
      <c r="BC698" s="166"/>
      <c r="BD698" s="166"/>
      <c r="BE698" s="166"/>
      <c r="BF698" s="166"/>
      <c r="BG698" s="166"/>
      <c r="BH698" s="166"/>
      <c r="BI698" s="166"/>
      <c r="BJ698" s="166"/>
      <c r="BK698" s="166"/>
      <c r="BL698" s="166"/>
      <c r="BM698" s="166"/>
      <c r="BN698" s="166"/>
      <c r="BO698" s="166"/>
      <c r="BP698" s="166"/>
      <c r="BQ698" s="166"/>
      <c r="BR698" s="166"/>
      <c r="BS698" s="166"/>
      <c r="BT698" s="166"/>
      <c r="BU698" s="166"/>
      <c r="BV698" s="166"/>
      <c r="BW698" s="166"/>
      <c r="BX698" s="166"/>
    </row>
    <row r="699" spans="1:76" ht="12.75" customHeight="1">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c r="AA699" s="166"/>
      <c r="AB699" s="166"/>
      <c r="AC699" s="166"/>
      <c r="AD699" s="166"/>
      <c r="AE699" s="166"/>
      <c r="AF699" s="166"/>
      <c r="AG699" s="166"/>
      <c r="AH699" s="166"/>
      <c r="AI699" s="166"/>
      <c r="AJ699" s="166"/>
      <c r="AK699" s="166"/>
      <c r="AL699" s="166"/>
      <c r="AM699" s="166"/>
      <c r="AN699" s="166"/>
      <c r="AO699" s="166"/>
      <c r="AP699" s="166"/>
      <c r="AQ699" s="166"/>
      <c r="AR699" s="166"/>
      <c r="AS699" s="166"/>
      <c r="AT699" s="166"/>
      <c r="AU699" s="166"/>
      <c r="AV699" s="166"/>
      <c r="AW699" s="166"/>
      <c r="AX699" s="166"/>
      <c r="AY699" s="166"/>
      <c r="AZ699" s="166"/>
      <c r="BA699" s="166"/>
      <c r="BB699" s="166"/>
      <c r="BC699" s="166"/>
      <c r="BD699" s="166"/>
      <c r="BE699" s="166"/>
      <c r="BF699" s="166"/>
      <c r="BG699" s="166"/>
      <c r="BH699" s="166"/>
      <c r="BI699" s="166"/>
      <c r="BJ699" s="166"/>
      <c r="BK699" s="166"/>
      <c r="BL699" s="166"/>
      <c r="BM699" s="166"/>
      <c r="BN699" s="166"/>
      <c r="BO699" s="166"/>
      <c r="BP699" s="166"/>
      <c r="BQ699" s="166"/>
      <c r="BR699" s="166"/>
      <c r="BS699" s="166"/>
      <c r="BT699" s="166"/>
      <c r="BU699" s="166"/>
      <c r="BV699" s="166"/>
      <c r="BW699" s="166"/>
      <c r="BX699" s="166"/>
    </row>
    <row r="700" spans="1:76" ht="12.75" customHeight="1">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c r="AA700" s="166"/>
      <c r="AB700" s="166"/>
      <c r="AC700" s="166"/>
      <c r="AD700" s="166"/>
      <c r="AE700" s="166"/>
      <c r="AF700" s="166"/>
      <c r="AG700" s="166"/>
      <c r="AH700" s="166"/>
      <c r="AI700" s="166"/>
      <c r="AJ700" s="166"/>
      <c r="AK700" s="166"/>
      <c r="AL700" s="166"/>
      <c r="AM700" s="166"/>
      <c r="AN700" s="166"/>
      <c r="AO700" s="166"/>
      <c r="AP700" s="166"/>
      <c r="AQ700" s="166"/>
      <c r="AR700" s="166"/>
      <c r="AS700" s="166"/>
      <c r="AT700" s="166"/>
      <c r="AU700" s="166"/>
      <c r="AV700" s="166"/>
      <c r="AW700" s="166"/>
      <c r="AX700" s="166"/>
      <c r="AY700" s="166"/>
      <c r="AZ700" s="166"/>
      <c r="BA700" s="166"/>
      <c r="BB700" s="166"/>
      <c r="BC700" s="166"/>
      <c r="BD700" s="166"/>
      <c r="BE700" s="166"/>
      <c r="BF700" s="166"/>
      <c r="BG700" s="166"/>
      <c r="BH700" s="166"/>
      <c r="BI700" s="166"/>
      <c r="BJ700" s="166"/>
      <c r="BK700" s="166"/>
      <c r="BL700" s="166"/>
      <c r="BM700" s="166"/>
      <c r="BN700" s="166"/>
      <c r="BO700" s="166"/>
      <c r="BP700" s="166"/>
      <c r="BQ700" s="166"/>
      <c r="BR700" s="166"/>
      <c r="BS700" s="166"/>
      <c r="BT700" s="166"/>
      <c r="BU700" s="166"/>
      <c r="BV700" s="166"/>
      <c r="BW700" s="166"/>
      <c r="BX700" s="166"/>
    </row>
    <row r="701" spans="1:76" ht="12.75" customHeight="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c r="AA701" s="166"/>
      <c r="AB701" s="166"/>
      <c r="AC701" s="166"/>
      <c r="AD701" s="166"/>
      <c r="AE701" s="166"/>
      <c r="AF701" s="166"/>
      <c r="AG701" s="166"/>
      <c r="AH701" s="166"/>
      <c r="AI701" s="166"/>
      <c r="AJ701" s="166"/>
      <c r="AK701" s="166"/>
      <c r="AL701" s="166"/>
      <c r="AM701" s="166"/>
      <c r="AN701" s="166"/>
      <c r="AO701" s="166"/>
      <c r="AP701" s="166"/>
      <c r="AQ701" s="166"/>
      <c r="AR701" s="166"/>
      <c r="AS701" s="166"/>
      <c r="AT701" s="166"/>
      <c r="AU701" s="166"/>
      <c r="AV701" s="166"/>
      <c r="AW701" s="166"/>
      <c r="AX701" s="166"/>
      <c r="AY701" s="166"/>
      <c r="AZ701" s="166"/>
      <c r="BA701" s="166"/>
      <c r="BB701" s="166"/>
      <c r="BC701" s="166"/>
      <c r="BD701" s="166"/>
      <c r="BE701" s="166"/>
      <c r="BF701" s="166"/>
      <c r="BG701" s="166"/>
      <c r="BH701" s="166"/>
      <c r="BI701" s="166"/>
      <c r="BJ701" s="166"/>
      <c r="BK701" s="166"/>
      <c r="BL701" s="166"/>
      <c r="BM701" s="166"/>
      <c r="BN701" s="166"/>
      <c r="BO701" s="166"/>
      <c r="BP701" s="166"/>
      <c r="BQ701" s="166"/>
      <c r="BR701" s="166"/>
      <c r="BS701" s="166"/>
      <c r="BT701" s="166"/>
      <c r="BU701" s="166"/>
      <c r="BV701" s="166"/>
      <c r="BW701" s="166"/>
      <c r="BX701" s="166"/>
    </row>
    <row r="702" spans="1:76" ht="12.75" customHeight="1">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c r="AA702" s="166"/>
      <c r="AB702" s="166"/>
      <c r="AC702" s="166"/>
      <c r="AD702" s="166"/>
      <c r="AE702" s="166"/>
      <c r="AF702" s="166"/>
      <c r="AG702" s="166"/>
      <c r="AH702" s="166"/>
      <c r="AI702" s="166"/>
      <c r="AJ702" s="166"/>
      <c r="AK702" s="166"/>
      <c r="AL702" s="166"/>
      <c r="AM702" s="166"/>
      <c r="AN702" s="166"/>
      <c r="AO702" s="166"/>
      <c r="AP702" s="166"/>
      <c r="AQ702" s="166"/>
      <c r="AR702" s="166"/>
      <c r="AS702" s="166"/>
      <c r="AT702" s="166"/>
      <c r="AU702" s="166"/>
      <c r="AV702" s="166"/>
      <c r="AW702" s="166"/>
      <c r="AX702" s="166"/>
      <c r="AY702" s="166"/>
      <c r="AZ702" s="166"/>
      <c r="BA702" s="166"/>
      <c r="BB702" s="166"/>
      <c r="BC702" s="166"/>
      <c r="BD702" s="166"/>
      <c r="BE702" s="166"/>
      <c r="BF702" s="166"/>
      <c r="BG702" s="166"/>
      <c r="BH702" s="166"/>
      <c r="BI702" s="166"/>
      <c r="BJ702" s="166"/>
      <c r="BK702" s="166"/>
      <c r="BL702" s="166"/>
      <c r="BM702" s="166"/>
      <c r="BN702" s="166"/>
      <c r="BO702" s="166"/>
      <c r="BP702" s="166"/>
      <c r="BQ702" s="166"/>
      <c r="BR702" s="166"/>
      <c r="BS702" s="166"/>
      <c r="BT702" s="166"/>
      <c r="BU702" s="166"/>
      <c r="BV702" s="166"/>
      <c r="BW702" s="166"/>
      <c r="BX702" s="166"/>
    </row>
    <row r="703" spans="1:76" ht="12.75" customHeight="1">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c r="AA703" s="166"/>
      <c r="AB703" s="166"/>
      <c r="AC703" s="166"/>
      <c r="AD703" s="166"/>
      <c r="AE703" s="166"/>
      <c r="AF703" s="166"/>
      <c r="AG703" s="166"/>
      <c r="AH703" s="166"/>
      <c r="AI703" s="166"/>
      <c r="AJ703" s="166"/>
      <c r="AK703" s="166"/>
      <c r="AL703" s="166"/>
      <c r="AM703" s="166"/>
      <c r="AN703" s="166"/>
      <c r="AO703" s="166"/>
      <c r="AP703" s="166"/>
      <c r="AQ703" s="166"/>
      <c r="AR703" s="166"/>
      <c r="AS703" s="166"/>
      <c r="AT703" s="166"/>
      <c r="AU703" s="166"/>
      <c r="AV703" s="166"/>
      <c r="AW703" s="166"/>
      <c r="AX703" s="166"/>
      <c r="AY703" s="166"/>
      <c r="AZ703" s="166"/>
      <c r="BA703" s="166"/>
      <c r="BB703" s="166"/>
      <c r="BC703" s="166"/>
      <c r="BD703" s="166"/>
      <c r="BE703" s="166"/>
      <c r="BF703" s="166"/>
      <c r="BG703" s="166"/>
      <c r="BH703" s="166"/>
      <c r="BI703" s="166"/>
      <c r="BJ703" s="166"/>
      <c r="BK703" s="166"/>
      <c r="BL703" s="166"/>
      <c r="BM703" s="166"/>
      <c r="BN703" s="166"/>
      <c r="BO703" s="166"/>
      <c r="BP703" s="166"/>
      <c r="BQ703" s="166"/>
      <c r="BR703" s="166"/>
      <c r="BS703" s="166"/>
      <c r="BT703" s="166"/>
      <c r="BU703" s="166"/>
      <c r="BV703" s="166"/>
      <c r="BW703" s="166"/>
      <c r="BX703" s="166"/>
    </row>
    <row r="704" spans="1:76" ht="12.75" customHeight="1">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c r="AA704" s="166"/>
      <c r="AB704" s="166"/>
      <c r="AC704" s="166"/>
      <c r="AD704" s="166"/>
      <c r="AE704" s="166"/>
      <c r="AF704" s="166"/>
      <c r="AG704" s="166"/>
      <c r="AH704" s="166"/>
      <c r="AI704" s="166"/>
      <c r="AJ704" s="166"/>
      <c r="AK704" s="166"/>
      <c r="AL704" s="166"/>
      <c r="AM704" s="166"/>
      <c r="AN704" s="166"/>
      <c r="AO704" s="166"/>
      <c r="AP704" s="166"/>
      <c r="AQ704" s="166"/>
      <c r="AR704" s="166"/>
      <c r="AS704" s="166"/>
      <c r="AT704" s="166"/>
      <c r="AU704" s="166"/>
      <c r="AV704" s="166"/>
      <c r="AW704" s="166"/>
      <c r="AX704" s="166"/>
      <c r="AY704" s="166"/>
      <c r="AZ704" s="166"/>
      <c r="BA704" s="166"/>
      <c r="BB704" s="166"/>
      <c r="BC704" s="166"/>
      <c r="BD704" s="166"/>
      <c r="BE704" s="166"/>
      <c r="BF704" s="166"/>
      <c r="BG704" s="166"/>
      <c r="BH704" s="166"/>
      <c r="BI704" s="166"/>
      <c r="BJ704" s="166"/>
      <c r="BK704" s="166"/>
      <c r="BL704" s="166"/>
      <c r="BM704" s="166"/>
      <c r="BN704" s="166"/>
      <c r="BO704" s="166"/>
      <c r="BP704" s="166"/>
      <c r="BQ704" s="166"/>
      <c r="BR704" s="166"/>
      <c r="BS704" s="166"/>
      <c r="BT704" s="166"/>
      <c r="BU704" s="166"/>
      <c r="BV704" s="166"/>
      <c r="BW704" s="166"/>
      <c r="BX704" s="166"/>
    </row>
    <row r="705" spans="1:76" ht="12.75" customHeight="1">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c r="AA705" s="166"/>
      <c r="AB705" s="166"/>
      <c r="AC705" s="166"/>
      <c r="AD705" s="166"/>
      <c r="AE705" s="166"/>
      <c r="AF705" s="166"/>
      <c r="AG705" s="166"/>
      <c r="AH705" s="166"/>
      <c r="AI705" s="166"/>
      <c r="AJ705" s="166"/>
      <c r="AK705" s="166"/>
      <c r="AL705" s="166"/>
      <c r="AM705" s="166"/>
      <c r="AN705" s="166"/>
      <c r="AO705" s="166"/>
      <c r="AP705" s="166"/>
      <c r="AQ705" s="166"/>
      <c r="AR705" s="166"/>
      <c r="AS705" s="166"/>
      <c r="AT705" s="166"/>
      <c r="AU705" s="166"/>
      <c r="AV705" s="166"/>
      <c r="AW705" s="166"/>
      <c r="AX705" s="166"/>
      <c r="AY705" s="166"/>
      <c r="AZ705" s="166"/>
      <c r="BA705" s="166"/>
      <c r="BB705" s="166"/>
      <c r="BC705" s="166"/>
      <c r="BD705" s="166"/>
      <c r="BE705" s="166"/>
      <c r="BF705" s="166"/>
      <c r="BG705" s="166"/>
      <c r="BH705" s="166"/>
      <c r="BI705" s="166"/>
      <c r="BJ705" s="166"/>
      <c r="BK705" s="166"/>
      <c r="BL705" s="166"/>
      <c r="BM705" s="166"/>
      <c r="BN705" s="166"/>
      <c r="BO705" s="166"/>
      <c r="BP705" s="166"/>
      <c r="BQ705" s="166"/>
      <c r="BR705" s="166"/>
      <c r="BS705" s="166"/>
      <c r="BT705" s="166"/>
      <c r="BU705" s="166"/>
      <c r="BV705" s="166"/>
      <c r="BW705" s="166"/>
      <c r="BX705" s="166"/>
    </row>
    <row r="706" spans="1:76" ht="12.75" customHeight="1">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c r="AA706" s="166"/>
      <c r="AB706" s="166"/>
      <c r="AC706" s="166"/>
      <c r="AD706" s="166"/>
      <c r="AE706" s="166"/>
      <c r="AF706" s="166"/>
      <c r="AG706" s="166"/>
      <c r="AH706" s="166"/>
      <c r="AI706" s="166"/>
      <c r="AJ706" s="166"/>
      <c r="AK706" s="166"/>
      <c r="AL706" s="166"/>
      <c r="AM706" s="166"/>
      <c r="AN706" s="166"/>
      <c r="AO706" s="166"/>
      <c r="AP706" s="166"/>
      <c r="AQ706" s="166"/>
      <c r="AR706" s="166"/>
      <c r="AS706" s="166"/>
      <c r="AT706" s="166"/>
      <c r="AU706" s="166"/>
      <c r="AV706" s="166"/>
      <c r="AW706" s="166"/>
      <c r="AX706" s="166"/>
      <c r="AY706" s="166"/>
      <c r="AZ706" s="166"/>
      <c r="BA706" s="166"/>
      <c r="BB706" s="166"/>
      <c r="BC706" s="166"/>
      <c r="BD706" s="166"/>
      <c r="BE706" s="166"/>
      <c r="BF706" s="166"/>
      <c r="BG706" s="166"/>
      <c r="BH706" s="166"/>
      <c r="BI706" s="166"/>
      <c r="BJ706" s="166"/>
      <c r="BK706" s="166"/>
      <c r="BL706" s="166"/>
      <c r="BM706" s="166"/>
      <c r="BN706" s="166"/>
      <c r="BO706" s="166"/>
      <c r="BP706" s="166"/>
      <c r="BQ706" s="166"/>
      <c r="BR706" s="166"/>
      <c r="BS706" s="166"/>
      <c r="BT706" s="166"/>
      <c r="BU706" s="166"/>
      <c r="BV706" s="166"/>
      <c r="BW706" s="166"/>
      <c r="BX706" s="166"/>
    </row>
    <row r="707" spans="1:76" ht="12.75" customHeight="1">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c r="AA707" s="166"/>
      <c r="AB707" s="166"/>
      <c r="AC707" s="166"/>
      <c r="AD707" s="166"/>
      <c r="AE707" s="166"/>
      <c r="AF707" s="166"/>
      <c r="AG707" s="166"/>
      <c r="AH707" s="166"/>
      <c r="AI707" s="166"/>
      <c r="AJ707" s="166"/>
      <c r="AK707" s="166"/>
      <c r="AL707" s="166"/>
      <c r="AM707" s="166"/>
      <c r="AN707" s="166"/>
      <c r="AO707" s="166"/>
      <c r="AP707" s="166"/>
      <c r="AQ707" s="166"/>
      <c r="AR707" s="166"/>
      <c r="AS707" s="166"/>
      <c r="AT707" s="166"/>
      <c r="AU707" s="166"/>
      <c r="AV707" s="166"/>
      <c r="AW707" s="166"/>
      <c r="AX707" s="166"/>
      <c r="AY707" s="166"/>
      <c r="AZ707" s="166"/>
      <c r="BA707" s="166"/>
      <c r="BB707" s="166"/>
      <c r="BC707" s="166"/>
      <c r="BD707" s="166"/>
      <c r="BE707" s="166"/>
      <c r="BF707" s="166"/>
      <c r="BG707" s="166"/>
      <c r="BH707" s="166"/>
      <c r="BI707" s="166"/>
      <c r="BJ707" s="166"/>
      <c r="BK707" s="166"/>
      <c r="BL707" s="166"/>
      <c r="BM707" s="166"/>
      <c r="BN707" s="166"/>
      <c r="BO707" s="166"/>
      <c r="BP707" s="166"/>
      <c r="BQ707" s="166"/>
      <c r="BR707" s="166"/>
      <c r="BS707" s="166"/>
      <c r="BT707" s="166"/>
      <c r="BU707" s="166"/>
      <c r="BV707" s="166"/>
      <c r="BW707" s="166"/>
      <c r="BX707" s="166"/>
    </row>
    <row r="708" spans="1:76" ht="12.75" customHeight="1">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c r="AA708" s="166"/>
      <c r="AB708" s="166"/>
      <c r="AC708" s="166"/>
      <c r="AD708" s="166"/>
      <c r="AE708" s="166"/>
      <c r="AF708" s="166"/>
      <c r="AG708" s="166"/>
      <c r="AH708" s="166"/>
      <c r="AI708" s="166"/>
      <c r="AJ708" s="166"/>
      <c r="AK708" s="166"/>
      <c r="AL708" s="166"/>
      <c r="AM708" s="166"/>
      <c r="AN708" s="166"/>
      <c r="AO708" s="166"/>
      <c r="AP708" s="166"/>
      <c r="AQ708" s="166"/>
      <c r="AR708" s="166"/>
      <c r="AS708" s="166"/>
      <c r="AT708" s="166"/>
      <c r="AU708" s="166"/>
      <c r="AV708" s="166"/>
      <c r="AW708" s="166"/>
      <c r="AX708" s="166"/>
      <c r="AY708" s="166"/>
      <c r="AZ708" s="166"/>
      <c r="BA708" s="166"/>
      <c r="BB708" s="166"/>
      <c r="BC708" s="166"/>
      <c r="BD708" s="166"/>
      <c r="BE708" s="166"/>
      <c r="BF708" s="166"/>
      <c r="BG708" s="166"/>
      <c r="BH708" s="166"/>
      <c r="BI708" s="166"/>
      <c r="BJ708" s="166"/>
      <c r="BK708" s="166"/>
      <c r="BL708" s="166"/>
      <c r="BM708" s="166"/>
      <c r="BN708" s="166"/>
      <c r="BO708" s="166"/>
      <c r="BP708" s="166"/>
      <c r="BQ708" s="166"/>
      <c r="BR708" s="166"/>
      <c r="BS708" s="166"/>
      <c r="BT708" s="166"/>
      <c r="BU708" s="166"/>
      <c r="BV708" s="166"/>
      <c r="BW708" s="166"/>
      <c r="BX708" s="166"/>
    </row>
    <row r="709" spans="1:76" ht="12.75" customHeight="1">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c r="AA709" s="166"/>
      <c r="AB709" s="166"/>
      <c r="AC709" s="166"/>
      <c r="AD709" s="166"/>
      <c r="AE709" s="166"/>
      <c r="AF709" s="166"/>
      <c r="AG709" s="166"/>
      <c r="AH709" s="166"/>
      <c r="AI709" s="166"/>
      <c r="AJ709" s="166"/>
      <c r="AK709" s="166"/>
      <c r="AL709" s="166"/>
      <c r="AM709" s="166"/>
      <c r="AN709" s="166"/>
      <c r="AO709" s="166"/>
      <c r="AP709" s="166"/>
      <c r="AQ709" s="166"/>
      <c r="AR709" s="166"/>
      <c r="AS709" s="166"/>
      <c r="AT709" s="166"/>
      <c r="AU709" s="166"/>
      <c r="AV709" s="166"/>
      <c r="AW709" s="166"/>
      <c r="AX709" s="166"/>
      <c r="AY709" s="166"/>
      <c r="AZ709" s="166"/>
      <c r="BA709" s="166"/>
      <c r="BB709" s="166"/>
      <c r="BC709" s="166"/>
      <c r="BD709" s="166"/>
      <c r="BE709" s="166"/>
      <c r="BF709" s="166"/>
      <c r="BG709" s="166"/>
      <c r="BH709" s="166"/>
      <c r="BI709" s="166"/>
      <c r="BJ709" s="166"/>
      <c r="BK709" s="166"/>
      <c r="BL709" s="166"/>
      <c r="BM709" s="166"/>
      <c r="BN709" s="166"/>
      <c r="BO709" s="166"/>
      <c r="BP709" s="166"/>
      <c r="BQ709" s="166"/>
      <c r="BR709" s="166"/>
      <c r="BS709" s="166"/>
      <c r="BT709" s="166"/>
      <c r="BU709" s="166"/>
      <c r="BV709" s="166"/>
      <c r="BW709" s="166"/>
      <c r="BX709" s="166"/>
    </row>
    <row r="710" spans="1:76" ht="12.75" customHeight="1">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c r="AA710" s="166"/>
      <c r="AB710" s="166"/>
      <c r="AC710" s="166"/>
      <c r="AD710" s="166"/>
      <c r="AE710" s="166"/>
      <c r="AF710" s="166"/>
      <c r="AG710" s="166"/>
      <c r="AH710" s="166"/>
      <c r="AI710" s="166"/>
      <c r="AJ710" s="166"/>
      <c r="AK710" s="166"/>
      <c r="AL710" s="166"/>
      <c r="AM710" s="166"/>
      <c r="AN710" s="166"/>
      <c r="AO710" s="166"/>
      <c r="AP710" s="166"/>
      <c r="AQ710" s="166"/>
      <c r="AR710" s="166"/>
      <c r="AS710" s="166"/>
      <c r="AT710" s="166"/>
      <c r="AU710" s="166"/>
      <c r="AV710" s="166"/>
      <c r="AW710" s="166"/>
      <c r="AX710" s="166"/>
      <c r="AY710" s="166"/>
      <c r="AZ710" s="166"/>
      <c r="BA710" s="166"/>
      <c r="BB710" s="166"/>
      <c r="BC710" s="166"/>
      <c r="BD710" s="166"/>
      <c r="BE710" s="166"/>
      <c r="BF710" s="166"/>
      <c r="BG710" s="166"/>
      <c r="BH710" s="166"/>
      <c r="BI710" s="166"/>
      <c r="BJ710" s="166"/>
      <c r="BK710" s="166"/>
      <c r="BL710" s="166"/>
      <c r="BM710" s="166"/>
      <c r="BN710" s="166"/>
      <c r="BO710" s="166"/>
      <c r="BP710" s="166"/>
      <c r="BQ710" s="166"/>
      <c r="BR710" s="166"/>
      <c r="BS710" s="166"/>
      <c r="BT710" s="166"/>
      <c r="BU710" s="166"/>
      <c r="BV710" s="166"/>
      <c r="BW710" s="166"/>
      <c r="BX710" s="166"/>
    </row>
    <row r="711" spans="1:76" ht="12.75" customHeight="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c r="AA711" s="166"/>
      <c r="AB711" s="166"/>
      <c r="AC711" s="166"/>
      <c r="AD711" s="166"/>
      <c r="AE711" s="166"/>
      <c r="AF711" s="166"/>
      <c r="AG711" s="166"/>
      <c r="AH711" s="166"/>
      <c r="AI711" s="166"/>
      <c r="AJ711" s="166"/>
      <c r="AK711" s="166"/>
      <c r="AL711" s="166"/>
      <c r="AM711" s="166"/>
      <c r="AN711" s="166"/>
      <c r="AO711" s="166"/>
      <c r="AP711" s="166"/>
      <c r="AQ711" s="166"/>
      <c r="AR711" s="166"/>
      <c r="AS711" s="166"/>
      <c r="AT711" s="166"/>
      <c r="AU711" s="166"/>
      <c r="AV711" s="166"/>
      <c r="AW711" s="166"/>
      <c r="AX711" s="166"/>
      <c r="AY711" s="166"/>
      <c r="AZ711" s="166"/>
      <c r="BA711" s="166"/>
      <c r="BB711" s="166"/>
      <c r="BC711" s="166"/>
      <c r="BD711" s="166"/>
      <c r="BE711" s="166"/>
      <c r="BF711" s="166"/>
      <c r="BG711" s="166"/>
      <c r="BH711" s="166"/>
      <c r="BI711" s="166"/>
      <c r="BJ711" s="166"/>
      <c r="BK711" s="166"/>
      <c r="BL711" s="166"/>
      <c r="BM711" s="166"/>
      <c r="BN711" s="166"/>
      <c r="BO711" s="166"/>
      <c r="BP711" s="166"/>
      <c r="BQ711" s="166"/>
      <c r="BR711" s="166"/>
      <c r="BS711" s="166"/>
      <c r="BT711" s="166"/>
      <c r="BU711" s="166"/>
      <c r="BV711" s="166"/>
      <c r="BW711" s="166"/>
      <c r="BX711" s="166"/>
    </row>
    <row r="712" spans="1:76" ht="12.75" customHeight="1">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c r="AA712" s="166"/>
      <c r="AB712" s="166"/>
      <c r="AC712" s="166"/>
      <c r="AD712" s="166"/>
      <c r="AE712" s="166"/>
      <c r="AF712" s="166"/>
      <c r="AG712" s="166"/>
      <c r="AH712" s="166"/>
      <c r="AI712" s="166"/>
      <c r="AJ712" s="166"/>
      <c r="AK712" s="166"/>
      <c r="AL712" s="166"/>
      <c r="AM712" s="166"/>
      <c r="AN712" s="166"/>
      <c r="AO712" s="166"/>
      <c r="AP712" s="166"/>
      <c r="AQ712" s="166"/>
      <c r="AR712" s="166"/>
      <c r="AS712" s="166"/>
      <c r="AT712" s="166"/>
      <c r="AU712" s="166"/>
      <c r="AV712" s="166"/>
      <c r="AW712" s="166"/>
      <c r="AX712" s="166"/>
      <c r="AY712" s="166"/>
      <c r="AZ712" s="166"/>
      <c r="BA712" s="166"/>
      <c r="BB712" s="166"/>
      <c r="BC712" s="166"/>
      <c r="BD712" s="166"/>
      <c r="BE712" s="166"/>
      <c r="BF712" s="166"/>
      <c r="BG712" s="166"/>
      <c r="BH712" s="166"/>
      <c r="BI712" s="166"/>
      <c r="BJ712" s="166"/>
      <c r="BK712" s="166"/>
      <c r="BL712" s="166"/>
      <c r="BM712" s="166"/>
      <c r="BN712" s="166"/>
      <c r="BO712" s="166"/>
      <c r="BP712" s="166"/>
      <c r="BQ712" s="166"/>
      <c r="BR712" s="166"/>
      <c r="BS712" s="166"/>
      <c r="BT712" s="166"/>
      <c r="BU712" s="166"/>
      <c r="BV712" s="166"/>
      <c r="BW712" s="166"/>
      <c r="BX712" s="166"/>
    </row>
    <row r="713" spans="1:76" ht="12.75" customHeight="1">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c r="AA713" s="166"/>
      <c r="AB713" s="166"/>
      <c r="AC713" s="166"/>
      <c r="AD713" s="166"/>
      <c r="AE713" s="166"/>
      <c r="AF713" s="166"/>
      <c r="AG713" s="166"/>
      <c r="AH713" s="166"/>
      <c r="AI713" s="166"/>
      <c r="AJ713" s="166"/>
      <c r="AK713" s="166"/>
      <c r="AL713" s="166"/>
      <c r="AM713" s="166"/>
      <c r="AN713" s="166"/>
      <c r="AO713" s="166"/>
      <c r="AP713" s="166"/>
      <c r="AQ713" s="166"/>
      <c r="AR713" s="166"/>
      <c r="AS713" s="166"/>
      <c r="AT713" s="166"/>
      <c r="AU713" s="166"/>
      <c r="AV713" s="166"/>
      <c r="AW713" s="166"/>
      <c r="AX713" s="166"/>
      <c r="AY713" s="166"/>
      <c r="AZ713" s="166"/>
      <c r="BA713" s="166"/>
      <c r="BB713" s="166"/>
      <c r="BC713" s="166"/>
      <c r="BD713" s="166"/>
      <c r="BE713" s="166"/>
      <c r="BF713" s="166"/>
      <c r="BG713" s="166"/>
      <c r="BH713" s="166"/>
      <c r="BI713" s="166"/>
      <c r="BJ713" s="166"/>
      <c r="BK713" s="166"/>
      <c r="BL713" s="166"/>
      <c r="BM713" s="166"/>
      <c r="BN713" s="166"/>
      <c r="BO713" s="166"/>
      <c r="BP713" s="166"/>
      <c r="BQ713" s="166"/>
      <c r="BR713" s="166"/>
      <c r="BS713" s="166"/>
      <c r="BT713" s="166"/>
      <c r="BU713" s="166"/>
      <c r="BV713" s="166"/>
      <c r="BW713" s="166"/>
      <c r="BX713" s="166"/>
    </row>
    <row r="714" spans="1:76" ht="12.75" customHeight="1">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c r="AA714" s="166"/>
      <c r="AB714" s="166"/>
      <c r="AC714" s="166"/>
      <c r="AD714" s="166"/>
      <c r="AE714" s="166"/>
      <c r="AF714" s="166"/>
      <c r="AG714" s="166"/>
      <c r="AH714" s="166"/>
      <c r="AI714" s="166"/>
      <c r="AJ714" s="166"/>
      <c r="AK714" s="166"/>
      <c r="AL714" s="166"/>
      <c r="AM714" s="166"/>
      <c r="AN714" s="166"/>
      <c r="AO714" s="166"/>
      <c r="AP714" s="166"/>
      <c r="AQ714" s="166"/>
      <c r="AR714" s="166"/>
      <c r="AS714" s="166"/>
      <c r="AT714" s="166"/>
      <c r="AU714" s="166"/>
      <c r="AV714" s="166"/>
      <c r="AW714" s="166"/>
      <c r="AX714" s="166"/>
      <c r="AY714" s="166"/>
      <c r="AZ714" s="166"/>
      <c r="BA714" s="166"/>
      <c r="BB714" s="166"/>
      <c r="BC714" s="166"/>
      <c r="BD714" s="166"/>
      <c r="BE714" s="166"/>
      <c r="BF714" s="166"/>
      <c r="BG714" s="166"/>
      <c r="BH714" s="166"/>
      <c r="BI714" s="166"/>
      <c r="BJ714" s="166"/>
      <c r="BK714" s="166"/>
      <c r="BL714" s="166"/>
      <c r="BM714" s="166"/>
      <c r="BN714" s="166"/>
      <c r="BO714" s="166"/>
      <c r="BP714" s="166"/>
      <c r="BQ714" s="166"/>
      <c r="BR714" s="166"/>
      <c r="BS714" s="166"/>
      <c r="BT714" s="166"/>
      <c r="BU714" s="166"/>
      <c r="BV714" s="166"/>
      <c r="BW714" s="166"/>
      <c r="BX714" s="166"/>
    </row>
    <row r="715" spans="1:76" ht="12.75" customHeight="1">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c r="AA715" s="166"/>
      <c r="AB715" s="166"/>
      <c r="AC715" s="166"/>
      <c r="AD715" s="166"/>
      <c r="AE715" s="166"/>
      <c r="AF715" s="166"/>
      <c r="AG715" s="166"/>
      <c r="AH715" s="166"/>
      <c r="AI715" s="166"/>
      <c r="AJ715" s="166"/>
      <c r="AK715" s="166"/>
      <c r="AL715" s="166"/>
      <c r="AM715" s="166"/>
      <c r="AN715" s="166"/>
      <c r="AO715" s="166"/>
      <c r="AP715" s="166"/>
      <c r="AQ715" s="166"/>
      <c r="AR715" s="166"/>
      <c r="AS715" s="166"/>
      <c r="AT715" s="166"/>
      <c r="AU715" s="166"/>
      <c r="AV715" s="166"/>
      <c r="AW715" s="166"/>
      <c r="AX715" s="166"/>
      <c r="AY715" s="166"/>
      <c r="AZ715" s="166"/>
      <c r="BA715" s="166"/>
      <c r="BB715" s="166"/>
      <c r="BC715" s="166"/>
      <c r="BD715" s="166"/>
      <c r="BE715" s="166"/>
      <c r="BF715" s="166"/>
      <c r="BG715" s="166"/>
      <c r="BH715" s="166"/>
      <c r="BI715" s="166"/>
      <c r="BJ715" s="166"/>
      <c r="BK715" s="166"/>
      <c r="BL715" s="166"/>
      <c r="BM715" s="166"/>
      <c r="BN715" s="166"/>
      <c r="BO715" s="166"/>
      <c r="BP715" s="166"/>
      <c r="BQ715" s="166"/>
      <c r="BR715" s="166"/>
      <c r="BS715" s="166"/>
      <c r="BT715" s="166"/>
      <c r="BU715" s="166"/>
      <c r="BV715" s="166"/>
      <c r="BW715" s="166"/>
      <c r="BX715" s="166"/>
    </row>
    <row r="716" spans="1:76" ht="12.75" customHeight="1">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c r="AA716" s="166"/>
      <c r="AB716" s="166"/>
      <c r="AC716" s="166"/>
      <c r="AD716" s="166"/>
      <c r="AE716" s="166"/>
      <c r="AF716" s="166"/>
      <c r="AG716" s="166"/>
      <c r="AH716" s="166"/>
      <c r="AI716" s="166"/>
      <c r="AJ716" s="166"/>
      <c r="AK716" s="166"/>
      <c r="AL716" s="166"/>
      <c r="AM716" s="166"/>
      <c r="AN716" s="166"/>
      <c r="AO716" s="166"/>
      <c r="AP716" s="166"/>
      <c r="AQ716" s="166"/>
      <c r="AR716" s="166"/>
      <c r="AS716" s="166"/>
      <c r="AT716" s="166"/>
      <c r="AU716" s="166"/>
      <c r="AV716" s="166"/>
      <c r="AW716" s="166"/>
      <c r="AX716" s="166"/>
      <c r="AY716" s="166"/>
      <c r="AZ716" s="166"/>
      <c r="BA716" s="166"/>
      <c r="BB716" s="166"/>
      <c r="BC716" s="166"/>
      <c r="BD716" s="166"/>
      <c r="BE716" s="166"/>
      <c r="BF716" s="166"/>
      <c r="BG716" s="166"/>
      <c r="BH716" s="166"/>
      <c r="BI716" s="166"/>
      <c r="BJ716" s="166"/>
      <c r="BK716" s="166"/>
      <c r="BL716" s="166"/>
      <c r="BM716" s="166"/>
      <c r="BN716" s="166"/>
      <c r="BO716" s="166"/>
      <c r="BP716" s="166"/>
      <c r="BQ716" s="166"/>
      <c r="BR716" s="166"/>
      <c r="BS716" s="166"/>
      <c r="BT716" s="166"/>
      <c r="BU716" s="166"/>
      <c r="BV716" s="166"/>
      <c r="BW716" s="166"/>
      <c r="BX716" s="166"/>
    </row>
    <row r="717" spans="1:76" ht="12.75" customHeight="1">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c r="AA717" s="166"/>
      <c r="AB717" s="166"/>
      <c r="AC717" s="166"/>
      <c r="AD717" s="166"/>
      <c r="AE717" s="166"/>
      <c r="AF717" s="166"/>
      <c r="AG717" s="166"/>
      <c r="AH717" s="166"/>
      <c r="AI717" s="166"/>
      <c r="AJ717" s="166"/>
      <c r="AK717" s="166"/>
      <c r="AL717" s="166"/>
      <c r="AM717" s="166"/>
      <c r="AN717" s="166"/>
      <c r="AO717" s="166"/>
      <c r="AP717" s="166"/>
      <c r="AQ717" s="166"/>
      <c r="AR717" s="166"/>
      <c r="AS717" s="166"/>
      <c r="AT717" s="166"/>
      <c r="AU717" s="166"/>
      <c r="AV717" s="166"/>
      <c r="AW717" s="166"/>
      <c r="AX717" s="166"/>
      <c r="AY717" s="166"/>
      <c r="AZ717" s="166"/>
      <c r="BA717" s="166"/>
      <c r="BB717" s="166"/>
      <c r="BC717" s="166"/>
      <c r="BD717" s="166"/>
      <c r="BE717" s="166"/>
      <c r="BF717" s="166"/>
      <c r="BG717" s="166"/>
      <c r="BH717" s="166"/>
      <c r="BI717" s="166"/>
      <c r="BJ717" s="166"/>
      <c r="BK717" s="166"/>
      <c r="BL717" s="166"/>
      <c r="BM717" s="166"/>
      <c r="BN717" s="166"/>
      <c r="BO717" s="166"/>
      <c r="BP717" s="166"/>
      <c r="BQ717" s="166"/>
      <c r="BR717" s="166"/>
      <c r="BS717" s="166"/>
      <c r="BT717" s="166"/>
      <c r="BU717" s="166"/>
      <c r="BV717" s="166"/>
      <c r="BW717" s="166"/>
      <c r="BX717" s="166"/>
    </row>
    <row r="718" spans="1:76" ht="12.75" customHeight="1">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c r="AA718" s="166"/>
      <c r="AB718" s="166"/>
      <c r="AC718" s="166"/>
      <c r="AD718" s="166"/>
      <c r="AE718" s="166"/>
      <c r="AF718" s="166"/>
      <c r="AG718" s="166"/>
      <c r="AH718" s="166"/>
      <c r="AI718" s="166"/>
      <c r="AJ718" s="166"/>
      <c r="AK718" s="166"/>
      <c r="AL718" s="166"/>
      <c r="AM718" s="166"/>
      <c r="AN718" s="166"/>
      <c r="AO718" s="166"/>
      <c r="AP718" s="166"/>
      <c r="AQ718" s="166"/>
      <c r="AR718" s="166"/>
      <c r="AS718" s="166"/>
      <c r="AT718" s="166"/>
      <c r="AU718" s="166"/>
      <c r="AV718" s="166"/>
      <c r="AW718" s="166"/>
      <c r="AX718" s="166"/>
      <c r="AY718" s="166"/>
      <c r="AZ718" s="166"/>
      <c r="BA718" s="166"/>
      <c r="BB718" s="166"/>
      <c r="BC718" s="166"/>
      <c r="BD718" s="166"/>
      <c r="BE718" s="166"/>
      <c r="BF718" s="166"/>
      <c r="BG718" s="166"/>
      <c r="BH718" s="166"/>
      <c r="BI718" s="166"/>
      <c r="BJ718" s="166"/>
      <c r="BK718" s="166"/>
      <c r="BL718" s="166"/>
      <c r="BM718" s="166"/>
      <c r="BN718" s="166"/>
      <c r="BO718" s="166"/>
      <c r="BP718" s="166"/>
      <c r="BQ718" s="166"/>
      <c r="BR718" s="166"/>
      <c r="BS718" s="166"/>
      <c r="BT718" s="166"/>
      <c r="BU718" s="166"/>
      <c r="BV718" s="166"/>
      <c r="BW718" s="166"/>
      <c r="BX718" s="166"/>
    </row>
    <row r="719" spans="1:76" ht="12.75" customHeight="1">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c r="AA719" s="166"/>
      <c r="AB719" s="166"/>
      <c r="AC719" s="166"/>
      <c r="AD719" s="166"/>
      <c r="AE719" s="166"/>
      <c r="AF719" s="166"/>
      <c r="AG719" s="166"/>
      <c r="AH719" s="166"/>
      <c r="AI719" s="166"/>
      <c r="AJ719" s="166"/>
      <c r="AK719" s="166"/>
      <c r="AL719" s="166"/>
      <c r="AM719" s="166"/>
      <c r="AN719" s="166"/>
      <c r="AO719" s="166"/>
      <c r="AP719" s="166"/>
      <c r="AQ719" s="166"/>
      <c r="AR719" s="166"/>
      <c r="AS719" s="166"/>
      <c r="AT719" s="166"/>
      <c r="AU719" s="166"/>
      <c r="AV719" s="166"/>
      <c r="AW719" s="166"/>
      <c r="AX719" s="166"/>
      <c r="AY719" s="166"/>
      <c r="AZ719" s="166"/>
      <c r="BA719" s="166"/>
      <c r="BB719" s="166"/>
      <c r="BC719" s="166"/>
      <c r="BD719" s="166"/>
      <c r="BE719" s="166"/>
      <c r="BF719" s="166"/>
      <c r="BG719" s="166"/>
      <c r="BH719" s="166"/>
      <c r="BI719" s="166"/>
      <c r="BJ719" s="166"/>
      <c r="BK719" s="166"/>
      <c r="BL719" s="166"/>
      <c r="BM719" s="166"/>
      <c r="BN719" s="166"/>
      <c r="BO719" s="166"/>
      <c r="BP719" s="166"/>
      <c r="BQ719" s="166"/>
      <c r="BR719" s="166"/>
      <c r="BS719" s="166"/>
      <c r="BT719" s="166"/>
      <c r="BU719" s="166"/>
      <c r="BV719" s="166"/>
      <c r="BW719" s="166"/>
      <c r="BX719" s="166"/>
    </row>
    <row r="720" spans="1:76" ht="12.75" customHeight="1">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c r="AA720" s="166"/>
      <c r="AB720" s="166"/>
      <c r="AC720" s="166"/>
      <c r="AD720" s="166"/>
      <c r="AE720" s="166"/>
      <c r="AF720" s="166"/>
      <c r="AG720" s="166"/>
      <c r="AH720" s="166"/>
      <c r="AI720" s="166"/>
      <c r="AJ720" s="166"/>
      <c r="AK720" s="166"/>
      <c r="AL720" s="166"/>
      <c r="AM720" s="166"/>
      <c r="AN720" s="166"/>
      <c r="AO720" s="166"/>
      <c r="AP720" s="166"/>
      <c r="AQ720" s="166"/>
      <c r="AR720" s="166"/>
      <c r="AS720" s="166"/>
      <c r="AT720" s="166"/>
      <c r="AU720" s="166"/>
      <c r="AV720" s="166"/>
      <c r="AW720" s="166"/>
      <c r="AX720" s="166"/>
      <c r="AY720" s="166"/>
      <c r="AZ720" s="166"/>
      <c r="BA720" s="166"/>
      <c r="BB720" s="166"/>
      <c r="BC720" s="166"/>
      <c r="BD720" s="166"/>
      <c r="BE720" s="166"/>
      <c r="BF720" s="166"/>
      <c r="BG720" s="166"/>
      <c r="BH720" s="166"/>
      <c r="BI720" s="166"/>
      <c r="BJ720" s="166"/>
      <c r="BK720" s="166"/>
      <c r="BL720" s="166"/>
      <c r="BM720" s="166"/>
      <c r="BN720" s="166"/>
      <c r="BO720" s="166"/>
      <c r="BP720" s="166"/>
      <c r="BQ720" s="166"/>
      <c r="BR720" s="166"/>
      <c r="BS720" s="166"/>
      <c r="BT720" s="166"/>
      <c r="BU720" s="166"/>
      <c r="BV720" s="166"/>
      <c r="BW720" s="166"/>
      <c r="BX720" s="166"/>
    </row>
    <row r="721" spans="1:76" ht="12.75" customHeight="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c r="AA721" s="166"/>
      <c r="AB721" s="166"/>
      <c r="AC721" s="166"/>
      <c r="AD721" s="166"/>
      <c r="AE721" s="166"/>
      <c r="AF721" s="166"/>
      <c r="AG721" s="166"/>
      <c r="AH721" s="166"/>
      <c r="AI721" s="166"/>
      <c r="AJ721" s="166"/>
      <c r="AK721" s="166"/>
      <c r="AL721" s="166"/>
      <c r="AM721" s="166"/>
      <c r="AN721" s="166"/>
      <c r="AO721" s="166"/>
      <c r="AP721" s="166"/>
      <c r="AQ721" s="166"/>
      <c r="AR721" s="166"/>
      <c r="AS721" s="166"/>
      <c r="AT721" s="166"/>
      <c r="AU721" s="166"/>
      <c r="AV721" s="166"/>
      <c r="AW721" s="166"/>
      <c r="AX721" s="166"/>
      <c r="AY721" s="166"/>
      <c r="AZ721" s="166"/>
      <c r="BA721" s="166"/>
      <c r="BB721" s="166"/>
      <c r="BC721" s="166"/>
      <c r="BD721" s="166"/>
      <c r="BE721" s="166"/>
      <c r="BF721" s="166"/>
      <c r="BG721" s="166"/>
      <c r="BH721" s="166"/>
      <c r="BI721" s="166"/>
      <c r="BJ721" s="166"/>
      <c r="BK721" s="166"/>
      <c r="BL721" s="166"/>
      <c r="BM721" s="166"/>
      <c r="BN721" s="166"/>
      <c r="BO721" s="166"/>
      <c r="BP721" s="166"/>
      <c r="BQ721" s="166"/>
      <c r="BR721" s="166"/>
      <c r="BS721" s="166"/>
      <c r="BT721" s="166"/>
      <c r="BU721" s="166"/>
      <c r="BV721" s="166"/>
      <c r="BW721" s="166"/>
      <c r="BX721" s="166"/>
    </row>
    <row r="722" spans="1:76" ht="12.75" customHeight="1">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c r="AA722" s="166"/>
      <c r="AB722" s="166"/>
      <c r="AC722" s="166"/>
      <c r="AD722" s="166"/>
      <c r="AE722" s="166"/>
      <c r="AF722" s="166"/>
      <c r="AG722" s="166"/>
      <c r="AH722" s="166"/>
      <c r="AI722" s="166"/>
      <c r="AJ722" s="166"/>
      <c r="AK722" s="166"/>
      <c r="AL722" s="166"/>
      <c r="AM722" s="166"/>
      <c r="AN722" s="166"/>
      <c r="AO722" s="166"/>
      <c r="AP722" s="166"/>
      <c r="AQ722" s="166"/>
      <c r="AR722" s="166"/>
      <c r="AS722" s="166"/>
      <c r="AT722" s="166"/>
      <c r="AU722" s="166"/>
      <c r="AV722" s="166"/>
      <c r="AW722" s="166"/>
      <c r="AX722" s="166"/>
      <c r="AY722" s="166"/>
      <c r="AZ722" s="166"/>
      <c r="BA722" s="166"/>
      <c r="BB722" s="166"/>
      <c r="BC722" s="166"/>
      <c r="BD722" s="166"/>
      <c r="BE722" s="166"/>
      <c r="BF722" s="166"/>
      <c r="BG722" s="166"/>
      <c r="BH722" s="166"/>
      <c r="BI722" s="166"/>
      <c r="BJ722" s="166"/>
      <c r="BK722" s="166"/>
      <c r="BL722" s="166"/>
      <c r="BM722" s="166"/>
      <c r="BN722" s="166"/>
      <c r="BO722" s="166"/>
      <c r="BP722" s="166"/>
      <c r="BQ722" s="166"/>
      <c r="BR722" s="166"/>
      <c r="BS722" s="166"/>
      <c r="BT722" s="166"/>
      <c r="BU722" s="166"/>
      <c r="BV722" s="166"/>
      <c r="BW722" s="166"/>
      <c r="BX722" s="166"/>
    </row>
    <row r="723" spans="1:76" ht="12.75" customHeight="1">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c r="AA723" s="166"/>
      <c r="AB723" s="166"/>
      <c r="AC723" s="166"/>
      <c r="AD723" s="166"/>
      <c r="AE723" s="166"/>
      <c r="AF723" s="166"/>
      <c r="AG723" s="166"/>
      <c r="AH723" s="166"/>
      <c r="AI723" s="166"/>
      <c r="AJ723" s="166"/>
      <c r="AK723" s="166"/>
      <c r="AL723" s="166"/>
      <c r="AM723" s="166"/>
      <c r="AN723" s="166"/>
      <c r="AO723" s="166"/>
      <c r="AP723" s="166"/>
      <c r="AQ723" s="166"/>
      <c r="AR723" s="166"/>
      <c r="AS723" s="166"/>
      <c r="AT723" s="166"/>
      <c r="AU723" s="166"/>
      <c r="AV723" s="166"/>
      <c r="AW723" s="166"/>
      <c r="AX723" s="166"/>
      <c r="AY723" s="166"/>
      <c r="AZ723" s="166"/>
      <c r="BA723" s="166"/>
      <c r="BB723" s="166"/>
      <c r="BC723" s="166"/>
      <c r="BD723" s="166"/>
      <c r="BE723" s="166"/>
      <c r="BF723" s="166"/>
      <c r="BG723" s="166"/>
      <c r="BH723" s="166"/>
      <c r="BI723" s="166"/>
      <c r="BJ723" s="166"/>
      <c r="BK723" s="166"/>
      <c r="BL723" s="166"/>
      <c r="BM723" s="166"/>
      <c r="BN723" s="166"/>
      <c r="BO723" s="166"/>
      <c r="BP723" s="166"/>
      <c r="BQ723" s="166"/>
      <c r="BR723" s="166"/>
      <c r="BS723" s="166"/>
      <c r="BT723" s="166"/>
      <c r="BU723" s="166"/>
      <c r="BV723" s="166"/>
      <c r="BW723" s="166"/>
      <c r="BX723" s="166"/>
    </row>
    <row r="724" spans="1:76" ht="12.75" customHeight="1">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c r="AA724" s="166"/>
      <c r="AB724" s="166"/>
      <c r="AC724" s="166"/>
      <c r="AD724" s="166"/>
      <c r="AE724" s="166"/>
      <c r="AF724" s="166"/>
      <c r="AG724" s="166"/>
      <c r="AH724" s="166"/>
      <c r="AI724" s="166"/>
      <c r="AJ724" s="166"/>
      <c r="AK724" s="166"/>
      <c r="AL724" s="166"/>
      <c r="AM724" s="166"/>
      <c r="AN724" s="166"/>
      <c r="AO724" s="166"/>
      <c r="AP724" s="166"/>
      <c r="AQ724" s="166"/>
      <c r="AR724" s="166"/>
      <c r="AS724" s="166"/>
      <c r="AT724" s="166"/>
      <c r="AU724" s="166"/>
      <c r="AV724" s="166"/>
      <c r="AW724" s="166"/>
      <c r="AX724" s="166"/>
      <c r="AY724" s="166"/>
      <c r="AZ724" s="166"/>
      <c r="BA724" s="166"/>
      <c r="BB724" s="166"/>
      <c r="BC724" s="166"/>
      <c r="BD724" s="166"/>
      <c r="BE724" s="166"/>
      <c r="BF724" s="166"/>
      <c r="BG724" s="166"/>
      <c r="BH724" s="166"/>
      <c r="BI724" s="166"/>
      <c r="BJ724" s="166"/>
      <c r="BK724" s="166"/>
      <c r="BL724" s="166"/>
      <c r="BM724" s="166"/>
      <c r="BN724" s="166"/>
      <c r="BO724" s="166"/>
      <c r="BP724" s="166"/>
      <c r="BQ724" s="166"/>
      <c r="BR724" s="166"/>
      <c r="BS724" s="166"/>
      <c r="BT724" s="166"/>
      <c r="BU724" s="166"/>
      <c r="BV724" s="166"/>
      <c r="BW724" s="166"/>
      <c r="BX724" s="166"/>
    </row>
    <row r="725" spans="1:76" ht="12.75" customHeight="1">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c r="AA725" s="166"/>
      <c r="AB725" s="166"/>
      <c r="AC725" s="166"/>
      <c r="AD725" s="166"/>
      <c r="AE725" s="166"/>
      <c r="AF725" s="166"/>
      <c r="AG725" s="166"/>
      <c r="AH725" s="166"/>
      <c r="AI725" s="166"/>
      <c r="AJ725" s="166"/>
      <c r="AK725" s="166"/>
      <c r="AL725" s="166"/>
      <c r="AM725" s="166"/>
      <c r="AN725" s="166"/>
      <c r="AO725" s="166"/>
      <c r="AP725" s="166"/>
      <c r="AQ725" s="166"/>
      <c r="AR725" s="166"/>
      <c r="AS725" s="166"/>
      <c r="AT725" s="166"/>
      <c r="AU725" s="166"/>
      <c r="AV725" s="166"/>
      <c r="AW725" s="166"/>
      <c r="AX725" s="166"/>
      <c r="AY725" s="166"/>
      <c r="AZ725" s="166"/>
      <c r="BA725" s="166"/>
      <c r="BB725" s="166"/>
      <c r="BC725" s="166"/>
      <c r="BD725" s="166"/>
      <c r="BE725" s="166"/>
      <c r="BF725" s="166"/>
      <c r="BG725" s="166"/>
      <c r="BH725" s="166"/>
      <c r="BI725" s="166"/>
      <c r="BJ725" s="166"/>
      <c r="BK725" s="166"/>
      <c r="BL725" s="166"/>
      <c r="BM725" s="166"/>
      <c r="BN725" s="166"/>
      <c r="BO725" s="166"/>
      <c r="BP725" s="166"/>
      <c r="BQ725" s="166"/>
      <c r="BR725" s="166"/>
      <c r="BS725" s="166"/>
      <c r="BT725" s="166"/>
      <c r="BU725" s="166"/>
      <c r="BV725" s="166"/>
      <c r="BW725" s="166"/>
      <c r="BX725" s="166"/>
    </row>
    <row r="726" spans="1:76" ht="12.75" customHeight="1">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c r="AC726" s="166"/>
      <c r="AD726" s="166"/>
      <c r="AE726" s="166"/>
      <c r="AF726" s="166"/>
      <c r="AG726" s="166"/>
      <c r="AH726" s="166"/>
      <c r="AI726" s="166"/>
      <c r="AJ726" s="166"/>
      <c r="AK726" s="166"/>
      <c r="AL726" s="166"/>
      <c r="AM726" s="166"/>
      <c r="AN726" s="166"/>
      <c r="AO726" s="166"/>
      <c r="AP726" s="166"/>
      <c r="AQ726" s="166"/>
      <c r="AR726" s="166"/>
      <c r="AS726" s="166"/>
      <c r="AT726" s="166"/>
      <c r="AU726" s="166"/>
      <c r="AV726" s="166"/>
      <c r="AW726" s="166"/>
      <c r="AX726" s="166"/>
      <c r="AY726" s="166"/>
      <c r="AZ726" s="166"/>
      <c r="BA726" s="166"/>
      <c r="BB726" s="166"/>
      <c r="BC726" s="166"/>
      <c r="BD726" s="166"/>
      <c r="BE726" s="166"/>
      <c r="BF726" s="166"/>
      <c r="BG726" s="166"/>
      <c r="BH726" s="166"/>
      <c r="BI726" s="166"/>
      <c r="BJ726" s="166"/>
      <c r="BK726" s="166"/>
      <c r="BL726" s="166"/>
      <c r="BM726" s="166"/>
      <c r="BN726" s="166"/>
      <c r="BO726" s="166"/>
      <c r="BP726" s="166"/>
      <c r="BQ726" s="166"/>
      <c r="BR726" s="166"/>
      <c r="BS726" s="166"/>
      <c r="BT726" s="166"/>
      <c r="BU726" s="166"/>
      <c r="BV726" s="166"/>
      <c r="BW726" s="166"/>
      <c r="BX726" s="166"/>
    </row>
    <row r="727" spans="1:76" ht="12.75" customHeight="1">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c r="AA727" s="166"/>
      <c r="AB727" s="166"/>
      <c r="AC727" s="166"/>
      <c r="AD727" s="166"/>
      <c r="AE727" s="166"/>
      <c r="AF727" s="166"/>
      <c r="AG727" s="166"/>
      <c r="AH727" s="166"/>
      <c r="AI727" s="166"/>
      <c r="AJ727" s="166"/>
      <c r="AK727" s="166"/>
      <c r="AL727" s="166"/>
      <c r="AM727" s="166"/>
      <c r="AN727" s="166"/>
      <c r="AO727" s="166"/>
      <c r="AP727" s="166"/>
      <c r="AQ727" s="166"/>
      <c r="AR727" s="166"/>
      <c r="AS727" s="166"/>
      <c r="AT727" s="166"/>
      <c r="AU727" s="166"/>
      <c r="AV727" s="166"/>
      <c r="AW727" s="166"/>
      <c r="AX727" s="166"/>
      <c r="AY727" s="166"/>
      <c r="AZ727" s="166"/>
      <c r="BA727" s="166"/>
      <c r="BB727" s="166"/>
      <c r="BC727" s="166"/>
      <c r="BD727" s="166"/>
      <c r="BE727" s="166"/>
      <c r="BF727" s="166"/>
      <c r="BG727" s="166"/>
      <c r="BH727" s="166"/>
      <c r="BI727" s="166"/>
      <c r="BJ727" s="166"/>
      <c r="BK727" s="166"/>
      <c r="BL727" s="166"/>
      <c r="BM727" s="166"/>
      <c r="BN727" s="166"/>
      <c r="BO727" s="166"/>
      <c r="BP727" s="166"/>
      <c r="BQ727" s="166"/>
      <c r="BR727" s="166"/>
      <c r="BS727" s="166"/>
      <c r="BT727" s="166"/>
      <c r="BU727" s="166"/>
      <c r="BV727" s="166"/>
      <c r="BW727" s="166"/>
      <c r="BX727" s="166"/>
    </row>
    <row r="728" spans="1:76" ht="12.75" customHeight="1">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c r="AA728" s="166"/>
      <c r="AB728" s="166"/>
      <c r="AC728" s="166"/>
      <c r="AD728" s="166"/>
      <c r="AE728" s="166"/>
      <c r="AF728" s="166"/>
      <c r="AG728" s="166"/>
      <c r="AH728" s="166"/>
      <c r="AI728" s="166"/>
      <c r="AJ728" s="166"/>
      <c r="AK728" s="166"/>
      <c r="AL728" s="166"/>
      <c r="AM728" s="166"/>
      <c r="AN728" s="166"/>
      <c r="AO728" s="166"/>
      <c r="AP728" s="166"/>
      <c r="AQ728" s="166"/>
      <c r="AR728" s="166"/>
      <c r="AS728" s="166"/>
      <c r="AT728" s="166"/>
      <c r="AU728" s="166"/>
      <c r="AV728" s="166"/>
      <c r="AW728" s="166"/>
      <c r="AX728" s="166"/>
      <c r="AY728" s="166"/>
      <c r="AZ728" s="166"/>
      <c r="BA728" s="166"/>
      <c r="BB728" s="166"/>
      <c r="BC728" s="166"/>
      <c r="BD728" s="166"/>
      <c r="BE728" s="166"/>
      <c r="BF728" s="166"/>
      <c r="BG728" s="166"/>
      <c r="BH728" s="166"/>
      <c r="BI728" s="166"/>
      <c r="BJ728" s="166"/>
      <c r="BK728" s="166"/>
      <c r="BL728" s="166"/>
      <c r="BM728" s="166"/>
      <c r="BN728" s="166"/>
      <c r="BO728" s="166"/>
      <c r="BP728" s="166"/>
      <c r="BQ728" s="166"/>
      <c r="BR728" s="166"/>
      <c r="BS728" s="166"/>
      <c r="BT728" s="166"/>
      <c r="BU728" s="166"/>
      <c r="BV728" s="166"/>
      <c r="BW728" s="166"/>
      <c r="BX728" s="166"/>
    </row>
    <row r="729" spans="1:76" ht="12.75" customHeight="1">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c r="AA729" s="166"/>
      <c r="AB729" s="166"/>
      <c r="AC729" s="166"/>
      <c r="AD729" s="166"/>
      <c r="AE729" s="166"/>
      <c r="AF729" s="166"/>
      <c r="AG729" s="166"/>
      <c r="AH729" s="166"/>
      <c r="AI729" s="166"/>
      <c r="AJ729" s="166"/>
      <c r="AK729" s="166"/>
      <c r="AL729" s="166"/>
      <c r="AM729" s="166"/>
      <c r="AN729" s="166"/>
      <c r="AO729" s="166"/>
      <c r="AP729" s="166"/>
      <c r="AQ729" s="166"/>
      <c r="AR729" s="166"/>
      <c r="AS729" s="166"/>
      <c r="AT729" s="166"/>
      <c r="AU729" s="166"/>
      <c r="AV729" s="166"/>
      <c r="AW729" s="166"/>
      <c r="AX729" s="166"/>
      <c r="AY729" s="166"/>
      <c r="AZ729" s="166"/>
      <c r="BA729" s="166"/>
      <c r="BB729" s="166"/>
      <c r="BC729" s="166"/>
      <c r="BD729" s="166"/>
      <c r="BE729" s="166"/>
      <c r="BF729" s="166"/>
      <c r="BG729" s="166"/>
      <c r="BH729" s="166"/>
      <c r="BI729" s="166"/>
      <c r="BJ729" s="166"/>
      <c r="BK729" s="166"/>
      <c r="BL729" s="166"/>
      <c r="BM729" s="166"/>
      <c r="BN729" s="166"/>
      <c r="BO729" s="166"/>
      <c r="BP729" s="166"/>
      <c r="BQ729" s="166"/>
      <c r="BR729" s="166"/>
      <c r="BS729" s="166"/>
      <c r="BT729" s="166"/>
      <c r="BU729" s="166"/>
      <c r="BV729" s="166"/>
      <c r="BW729" s="166"/>
      <c r="BX729" s="166"/>
    </row>
    <row r="730" spans="1:76" ht="12.75" customHeight="1">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c r="AA730" s="166"/>
      <c r="AB730" s="166"/>
      <c r="AC730" s="166"/>
      <c r="AD730" s="166"/>
      <c r="AE730" s="166"/>
      <c r="AF730" s="166"/>
      <c r="AG730" s="166"/>
      <c r="AH730" s="166"/>
      <c r="AI730" s="166"/>
      <c r="AJ730" s="166"/>
      <c r="AK730" s="166"/>
      <c r="AL730" s="166"/>
      <c r="AM730" s="166"/>
      <c r="AN730" s="166"/>
      <c r="AO730" s="166"/>
      <c r="AP730" s="166"/>
      <c r="AQ730" s="166"/>
      <c r="AR730" s="166"/>
      <c r="AS730" s="166"/>
      <c r="AT730" s="166"/>
      <c r="AU730" s="166"/>
      <c r="AV730" s="166"/>
      <c r="AW730" s="166"/>
      <c r="AX730" s="166"/>
      <c r="AY730" s="166"/>
      <c r="AZ730" s="166"/>
      <c r="BA730" s="166"/>
      <c r="BB730" s="166"/>
      <c r="BC730" s="166"/>
      <c r="BD730" s="166"/>
      <c r="BE730" s="166"/>
      <c r="BF730" s="166"/>
      <c r="BG730" s="166"/>
      <c r="BH730" s="166"/>
      <c r="BI730" s="166"/>
      <c r="BJ730" s="166"/>
      <c r="BK730" s="166"/>
      <c r="BL730" s="166"/>
      <c r="BM730" s="166"/>
      <c r="BN730" s="166"/>
      <c r="BO730" s="166"/>
      <c r="BP730" s="166"/>
      <c r="BQ730" s="166"/>
      <c r="BR730" s="166"/>
      <c r="BS730" s="166"/>
      <c r="BT730" s="166"/>
      <c r="BU730" s="166"/>
      <c r="BV730" s="166"/>
      <c r="BW730" s="166"/>
      <c r="BX730" s="166"/>
    </row>
    <row r="731" spans="1:76" ht="12.75" customHeight="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c r="AA731" s="166"/>
      <c r="AB731" s="166"/>
      <c r="AC731" s="166"/>
      <c r="AD731" s="166"/>
      <c r="AE731" s="166"/>
      <c r="AF731" s="166"/>
      <c r="AG731" s="166"/>
      <c r="AH731" s="166"/>
      <c r="AI731" s="166"/>
      <c r="AJ731" s="166"/>
      <c r="AK731" s="166"/>
      <c r="AL731" s="166"/>
      <c r="AM731" s="166"/>
      <c r="AN731" s="166"/>
      <c r="AO731" s="166"/>
      <c r="AP731" s="166"/>
      <c r="AQ731" s="166"/>
      <c r="AR731" s="166"/>
      <c r="AS731" s="166"/>
      <c r="AT731" s="166"/>
      <c r="AU731" s="166"/>
      <c r="AV731" s="166"/>
      <c r="AW731" s="166"/>
      <c r="AX731" s="166"/>
      <c r="AY731" s="166"/>
      <c r="AZ731" s="166"/>
      <c r="BA731" s="166"/>
      <c r="BB731" s="166"/>
      <c r="BC731" s="166"/>
      <c r="BD731" s="166"/>
      <c r="BE731" s="166"/>
      <c r="BF731" s="166"/>
      <c r="BG731" s="166"/>
      <c r="BH731" s="166"/>
      <c r="BI731" s="166"/>
      <c r="BJ731" s="166"/>
      <c r="BK731" s="166"/>
      <c r="BL731" s="166"/>
      <c r="BM731" s="166"/>
      <c r="BN731" s="166"/>
      <c r="BO731" s="166"/>
      <c r="BP731" s="166"/>
      <c r="BQ731" s="166"/>
      <c r="BR731" s="166"/>
      <c r="BS731" s="166"/>
      <c r="BT731" s="166"/>
      <c r="BU731" s="166"/>
      <c r="BV731" s="166"/>
      <c r="BW731" s="166"/>
      <c r="BX731" s="166"/>
    </row>
    <row r="732" spans="1:76" ht="12.75" customHeight="1">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c r="AA732" s="166"/>
      <c r="AB732" s="166"/>
      <c r="AC732" s="166"/>
      <c r="AD732" s="166"/>
      <c r="AE732" s="166"/>
      <c r="AF732" s="166"/>
      <c r="AG732" s="166"/>
      <c r="AH732" s="166"/>
      <c r="AI732" s="166"/>
      <c r="AJ732" s="166"/>
      <c r="AK732" s="166"/>
      <c r="AL732" s="166"/>
      <c r="AM732" s="166"/>
      <c r="AN732" s="166"/>
      <c r="AO732" s="166"/>
      <c r="AP732" s="166"/>
      <c r="AQ732" s="166"/>
      <c r="AR732" s="166"/>
      <c r="AS732" s="166"/>
      <c r="AT732" s="166"/>
      <c r="AU732" s="166"/>
      <c r="AV732" s="166"/>
      <c r="AW732" s="166"/>
      <c r="AX732" s="166"/>
      <c r="AY732" s="166"/>
      <c r="AZ732" s="166"/>
      <c r="BA732" s="166"/>
      <c r="BB732" s="166"/>
      <c r="BC732" s="166"/>
      <c r="BD732" s="166"/>
      <c r="BE732" s="166"/>
      <c r="BF732" s="166"/>
      <c r="BG732" s="166"/>
      <c r="BH732" s="166"/>
      <c r="BI732" s="166"/>
      <c r="BJ732" s="166"/>
      <c r="BK732" s="166"/>
      <c r="BL732" s="166"/>
      <c r="BM732" s="166"/>
      <c r="BN732" s="166"/>
      <c r="BO732" s="166"/>
      <c r="BP732" s="166"/>
      <c r="BQ732" s="166"/>
      <c r="BR732" s="166"/>
      <c r="BS732" s="166"/>
      <c r="BT732" s="166"/>
      <c r="BU732" s="166"/>
      <c r="BV732" s="166"/>
      <c r="BW732" s="166"/>
      <c r="BX732" s="166"/>
    </row>
    <row r="733" spans="1:76" ht="12.75" customHeight="1">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c r="AA733" s="166"/>
      <c r="AB733" s="166"/>
      <c r="AC733" s="166"/>
      <c r="AD733" s="166"/>
      <c r="AE733" s="166"/>
      <c r="AF733" s="166"/>
      <c r="AG733" s="166"/>
      <c r="AH733" s="166"/>
      <c r="AI733" s="166"/>
      <c r="AJ733" s="166"/>
      <c r="AK733" s="166"/>
      <c r="AL733" s="166"/>
      <c r="AM733" s="166"/>
      <c r="AN733" s="166"/>
      <c r="AO733" s="166"/>
      <c r="AP733" s="166"/>
      <c r="AQ733" s="166"/>
      <c r="AR733" s="166"/>
      <c r="AS733" s="166"/>
      <c r="AT733" s="166"/>
      <c r="AU733" s="166"/>
      <c r="AV733" s="166"/>
      <c r="AW733" s="166"/>
      <c r="AX733" s="166"/>
      <c r="AY733" s="166"/>
      <c r="AZ733" s="166"/>
      <c r="BA733" s="166"/>
      <c r="BB733" s="166"/>
      <c r="BC733" s="166"/>
      <c r="BD733" s="166"/>
      <c r="BE733" s="166"/>
      <c r="BF733" s="166"/>
      <c r="BG733" s="166"/>
      <c r="BH733" s="166"/>
      <c r="BI733" s="166"/>
      <c r="BJ733" s="166"/>
      <c r="BK733" s="166"/>
      <c r="BL733" s="166"/>
      <c r="BM733" s="166"/>
      <c r="BN733" s="166"/>
      <c r="BO733" s="166"/>
      <c r="BP733" s="166"/>
      <c r="BQ733" s="166"/>
      <c r="BR733" s="166"/>
      <c r="BS733" s="166"/>
      <c r="BT733" s="166"/>
      <c r="BU733" s="166"/>
      <c r="BV733" s="166"/>
      <c r="BW733" s="166"/>
      <c r="BX733" s="166"/>
    </row>
    <row r="734" spans="1:76" ht="12.75" customHeight="1">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c r="AA734" s="166"/>
      <c r="AB734" s="166"/>
      <c r="AC734" s="166"/>
      <c r="AD734" s="166"/>
      <c r="AE734" s="166"/>
      <c r="AF734" s="166"/>
      <c r="AG734" s="166"/>
      <c r="AH734" s="166"/>
      <c r="AI734" s="166"/>
      <c r="AJ734" s="166"/>
      <c r="AK734" s="166"/>
      <c r="AL734" s="166"/>
      <c r="AM734" s="166"/>
      <c r="AN734" s="166"/>
      <c r="AO734" s="166"/>
      <c r="AP734" s="166"/>
      <c r="AQ734" s="166"/>
      <c r="AR734" s="166"/>
      <c r="AS734" s="166"/>
      <c r="AT734" s="166"/>
      <c r="AU734" s="166"/>
      <c r="AV734" s="166"/>
      <c r="AW734" s="166"/>
      <c r="AX734" s="166"/>
      <c r="AY734" s="166"/>
      <c r="AZ734" s="166"/>
      <c r="BA734" s="166"/>
      <c r="BB734" s="166"/>
      <c r="BC734" s="166"/>
      <c r="BD734" s="166"/>
      <c r="BE734" s="166"/>
      <c r="BF734" s="166"/>
      <c r="BG734" s="166"/>
      <c r="BH734" s="166"/>
      <c r="BI734" s="166"/>
      <c r="BJ734" s="166"/>
      <c r="BK734" s="166"/>
      <c r="BL734" s="166"/>
      <c r="BM734" s="166"/>
      <c r="BN734" s="166"/>
      <c r="BO734" s="166"/>
      <c r="BP734" s="166"/>
      <c r="BQ734" s="166"/>
      <c r="BR734" s="166"/>
      <c r="BS734" s="166"/>
      <c r="BT734" s="166"/>
      <c r="BU734" s="166"/>
      <c r="BV734" s="166"/>
      <c r="BW734" s="166"/>
      <c r="BX734" s="166"/>
    </row>
    <row r="735" spans="1:76" ht="12.75" customHeight="1">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c r="AA735" s="166"/>
      <c r="AB735" s="166"/>
      <c r="AC735" s="166"/>
      <c r="AD735" s="166"/>
      <c r="AE735" s="166"/>
      <c r="AF735" s="166"/>
      <c r="AG735" s="166"/>
      <c r="AH735" s="166"/>
      <c r="AI735" s="166"/>
      <c r="AJ735" s="166"/>
      <c r="AK735" s="166"/>
      <c r="AL735" s="166"/>
      <c r="AM735" s="166"/>
      <c r="AN735" s="166"/>
      <c r="AO735" s="166"/>
      <c r="AP735" s="166"/>
      <c r="AQ735" s="166"/>
      <c r="AR735" s="166"/>
      <c r="AS735" s="166"/>
      <c r="AT735" s="166"/>
      <c r="AU735" s="166"/>
      <c r="AV735" s="166"/>
      <c r="AW735" s="166"/>
      <c r="AX735" s="166"/>
      <c r="AY735" s="166"/>
      <c r="AZ735" s="166"/>
      <c r="BA735" s="166"/>
      <c r="BB735" s="166"/>
      <c r="BC735" s="166"/>
      <c r="BD735" s="166"/>
      <c r="BE735" s="166"/>
      <c r="BF735" s="166"/>
      <c r="BG735" s="166"/>
      <c r="BH735" s="166"/>
      <c r="BI735" s="166"/>
      <c r="BJ735" s="166"/>
      <c r="BK735" s="166"/>
      <c r="BL735" s="166"/>
      <c r="BM735" s="166"/>
      <c r="BN735" s="166"/>
      <c r="BO735" s="166"/>
      <c r="BP735" s="166"/>
      <c r="BQ735" s="166"/>
      <c r="BR735" s="166"/>
      <c r="BS735" s="166"/>
      <c r="BT735" s="166"/>
      <c r="BU735" s="166"/>
      <c r="BV735" s="166"/>
      <c r="BW735" s="166"/>
      <c r="BX735" s="166"/>
    </row>
    <row r="736" spans="1:76" ht="12.75" customHeight="1">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c r="AA736" s="166"/>
      <c r="AB736" s="166"/>
      <c r="AC736" s="166"/>
      <c r="AD736" s="166"/>
      <c r="AE736" s="166"/>
      <c r="AF736" s="166"/>
      <c r="AG736" s="166"/>
      <c r="AH736" s="166"/>
      <c r="AI736" s="166"/>
      <c r="AJ736" s="166"/>
      <c r="AK736" s="166"/>
      <c r="AL736" s="166"/>
      <c r="AM736" s="166"/>
      <c r="AN736" s="166"/>
      <c r="AO736" s="166"/>
      <c r="AP736" s="166"/>
      <c r="AQ736" s="166"/>
      <c r="AR736" s="166"/>
      <c r="AS736" s="166"/>
      <c r="AT736" s="166"/>
      <c r="AU736" s="166"/>
      <c r="AV736" s="166"/>
      <c r="AW736" s="166"/>
      <c r="AX736" s="166"/>
      <c r="AY736" s="166"/>
      <c r="AZ736" s="166"/>
      <c r="BA736" s="166"/>
      <c r="BB736" s="166"/>
      <c r="BC736" s="166"/>
      <c r="BD736" s="166"/>
      <c r="BE736" s="166"/>
      <c r="BF736" s="166"/>
      <c r="BG736" s="166"/>
      <c r="BH736" s="166"/>
      <c r="BI736" s="166"/>
      <c r="BJ736" s="166"/>
      <c r="BK736" s="166"/>
      <c r="BL736" s="166"/>
      <c r="BM736" s="166"/>
      <c r="BN736" s="166"/>
      <c r="BO736" s="166"/>
      <c r="BP736" s="166"/>
      <c r="BQ736" s="166"/>
      <c r="BR736" s="166"/>
      <c r="BS736" s="166"/>
      <c r="BT736" s="166"/>
      <c r="BU736" s="166"/>
      <c r="BV736" s="166"/>
      <c r="BW736" s="166"/>
      <c r="BX736" s="166"/>
    </row>
    <row r="737" spans="1:76" ht="12.75" customHeight="1">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c r="AA737" s="166"/>
      <c r="AB737" s="166"/>
      <c r="AC737" s="166"/>
      <c r="AD737" s="166"/>
      <c r="AE737" s="166"/>
      <c r="AF737" s="166"/>
      <c r="AG737" s="166"/>
      <c r="AH737" s="166"/>
      <c r="AI737" s="166"/>
      <c r="AJ737" s="166"/>
      <c r="AK737" s="166"/>
      <c r="AL737" s="166"/>
      <c r="AM737" s="166"/>
      <c r="AN737" s="166"/>
      <c r="AO737" s="166"/>
      <c r="AP737" s="166"/>
      <c r="AQ737" s="166"/>
      <c r="AR737" s="166"/>
      <c r="AS737" s="166"/>
      <c r="AT737" s="166"/>
      <c r="AU737" s="166"/>
      <c r="AV737" s="166"/>
      <c r="AW737" s="166"/>
      <c r="AX737" s="166"/>
      <c r="AY737" s="166"/>
      <c r="AZ737" s="166"/>
      <c r="BA737" s="166"/>
      <c r="BB737" s="166"/>
      <c r="BC737" s="166"/>
      <c r="BD737" s="166"/>
      <c r="BE737" s="166"/>
      <c r="BF737" s="166"/>
      <c r="BG737" s="166"/>
      <c r="BH737" s="166"/>
      <c r="BI737" s="166"/>
      <c r="BJ737" s="166"/>
      <c r="BK737" s="166"/>
      <c r="BL737" s="166"/>
      <c r="BM737" s="166"/>
      <c r="BN737" s="166"/>
      <c r="BO737" s="166"/>
      <c r="BP737" s="166"/>
      <c r="BQ737" s="166"/>
      <c r="BR737" s="166"/>
      <c r="BS737" s="166"/>
      <c r="BT737" s="166"/>
      <c r="BU737" s="166"/>
      <c r="BV737" s="166"/>
      <c r="BW737" s="166"/>
      <c r="BX737" s="166"/>
    </row>
    <row r="738" spans="1:76" ht="12.75" customHeight="1">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c r="AA738" s="166"/>
      <c r="AB738" s="166"/>
      <c r="AC738" s="166"/>
      <c r="AD738" s="166"/>
      <c r="AE738" s="166"/>
      <c r="AF738" s="166"/>
      <c r="AG738" s="166"/>
      <c r="AH738" s="166"/>
      <c r="AI738" s="166"/>
      <c r="AJ738" s="166"/>
      <c r="AK738" s="166"/>
      <c r="AL738" s="166"/>
      <c r="AM738" s="166"/>
      <c r="AN738" s="166"/>
      <c r="AO738" s="166"/>
      <c r="AP738" s="166"/>
      <c r="AQ738" s="166"/>
      <c r="AR738" s="166"/>
      <c r="AS738" s="166"/>
      <c r="AT738" s="166"/>
      <c r="AU738" s="166"/>
      <c r="AV738" s="166"/>
      <c r="AW738" s="166"/>
      <c r="AX738" s="166"/>
      <c r="AY738" s="166"/>
      <c r="AZ738" s="166"/>
      <c r="BA738" s="166"/>
      <c r="BB738" s="166"/>
      <c r="BC738" s="166"/>
      <c r="BD738" s="166"/>
      <c r="BE738" s="166"/>
      <c r="BF738" s="166"/>
      <c r="BG738" s="166"/>
      <c r="BH738" s="166"/>
      <c r="BI738" s="166"/>
      <c r="BJ738" s="166"/>
      <c r="BK738" s="166"/>
      <c r="BL738" s="166"/>
      <c r="BM738" s="166"/>
      <c r="BN738" s="166"/>
      <c r="BO738" s="166"/>
      <c r="BP738" s="166"/>
      <c r="BQ738" s="166"/>
      <c r="BR738" s="166"/>
      <c r="BS738" s="166"/>
      <c r="BT738" s="166"/>
      <c r="BU738" s="166"/>
      <c r="BV738" s="166"/>
      <c r="BW738" s="166"/>
      <c r="BX738" s="166"/>
    </row>
    <row r="739" spans="1:76" ht="12.75" customHeight="1">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c r="AA739" s="166"/>
      <c r="AB739" s="166"/>
      <c r="AC739" s="166"/>
      <c r="AD739" s="166"/>
      <c r="AE739" s="166"/>
      <c r="AF739" s="166"/>
      <c r="AG739" s="166"/>
      <c r="AH739" s="166"/>
      <c r="AI739" s="166"/>
      <c r="AJ739" s="166"/>
      <c r="AK739" s="166"/>
      <c r="AL739" s="166"/>
      <c r="AM739" s="166"/>
      <c r="AN739" s="166"/>
      <c r="AO739" s="166"/>
      <c r="AP739" s="166"/>
      <c r="AQ739" s="166"/>
      <c r="AR739" s="166"/>
      <c r="AS739" s="166"/>
      <c r="AT739" s="166"/>
      <c r="AU739" s="166"/>
      <c r="AV739" s="166"/>
      <c r="AW739" s="166"/>
      <c r="AX739" s="166"/>
      <c r="AY739" s="166"/>
      <c r="AZ739" s="166"/>
      <c r="BA739" s="166"/>
      <c r="BB739" s="166"/>
      <c r="BC739" s="166"/>
      <c r="BD739" s="166"/>
      <c r="BE739" s="166"/>
      <c r="BF739" s="166"/>
      <c r="BG739" s="166"/>
      <c r="BH739" s="166"/>
      <c r="BI739" s="166"/>
      <c r="BJ739" s="166"/>
      <c r="BK739" s="166"/>
      <c r="BL739" s="166"/>
      <c r="BM739" s="166"/>
      <c r="BN739" s="166"/>
      <c r="BO739" s="166"/>
      <c r="BP739" s="166"/>
      <c r="BQ739" s="166"/>
      <c r="BR739" s="166"/>
      <c r="BS739" s="166"/>
      <c r="BT739" s="166"/>
      <c r="BU739" s="166"/>
      <c r="BV739" s="166"/>
      <c r="BW739" s="166"/>
      <c r="BX739" s="166"/>
    </row>
    <row r="740" spans="1:76" ht="12.75" customHeight="1">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c r="AA740" s="166"/>
      <c r="AB740" s="166"/>
      <c r="AC740" s="166"/>
      <c r="AD740" s="166"/>
      <c r="AE740" s="166"/>
      <c r="AF740" s="166"/>
      <c r="AG740" s="166"/>
      <c r="AH740" s="166"/>
      <c r="AI740" s="166"/>
      <c r="AJ740" s="166"/>
      <c r="AK740" s="166"/>
      <c r="AL740" s="166"/>
      <c r="AM740" s="166"/>
      <c r="AN740" s="166"/>
      <c r="AO740" s="166"/>
      <c r="AP740" s="166"/>
      <c r="AQ740" s="166"/>
      <c r="AR740" s="166"/>
      <c r="AS740" s="166"/>
      <c r="AT740" s="166"/>
      <c r="AU740" s="166"/>
      <c r="AV740" s="166"/>
      <c r="AW740" s="166"/>
      <c r="AX740" s="166"/>
      <c r="AY740" s="166"/>
      <c r="AZ740" s="166"/>
      <c r="BA740" s="166"/>
      <c r="BB740" s="166"/>
      <c r="BC740" s="166"/>
      <c r="BD740" s="166"/>
      <c r="BE740" s="166"/>
      <c r="BF740" s="166"/>
      <c r="BG740" s="166"/>
      <c r="BH740" s="166"/>
      <c r="BI740" s="166"/>
      <c r="BJ740" s="166"/>
      <c r="BK740" s="166"/>
      <c r="BL740" s="166"/>
      <c r="BM740" s="166"/>
      <c r="BN740" s="166"/>
      <c r="BO740" s="166"/>
      <c r="BP740" s="166"/>
      <c r="BQ740" s="166"/>
      <c r="BR740" s="166"/>
      <c r="BS740" s="166"/>
      <c r="BT740" s="166"/>
      <c r="BU740" s="166"/>
      <c r="BV740" s="166"/>
      <c r="BW740" s="166"/>
      <c r="BX740" s="166"/>
    </row>
    <row r="741" spans="1:76" ht="12.75" customHeight="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c r="AA741" s="166"/>
      <c r="AB741" s="166"/>
      <c r="AC741" s="166"/>
      <c r="AD741" s="166"/>
      <c r="AE741" s="166"/>
      <c r="AF741" s="166"/>
      <c r="AG741" s="166"/>
      <c r="AH741" s="166"/>
      <c r="AI741" s="166"/>
      <c r="AJ741" s="166"/>
      <c r="AK741" s="166"/>
      <c r="AL741" s="166"/>
      <c r="AM741" s="166"/>
      <c r="AN741" s="166"/>
      <c r="AO741" s="166"/>
      <c r="AP741" s="166"/>
      <c r="AQ741" s="166"/>
      <c r="AR741" s="166"/>
      <c r="AS741" s="166"/>
      <c r="AT741" s="166"/>
      <c r="AU741" s="166"/>
      <c r="AV741" s="166"/>
      <c r="AW741" s="166"/>
      <c r="AX741" s="166"/>
      <c r="AY741" s="166"/>
      <c r="AZ741" s="166"/>
      <c r="BA741" s="166"/>
      <c r="BB741" s="166"/>
      <c r="BC741" s="166"/>
      <c r="BD741" s="166"/>
      <c r="BE741" s="166"/>
      <c r="BF741" s="166"/>
      <c r="BG741" s="166"/>
      <c r="BH741" s="166"/>
      <c r="BI741" s="166"/>
      <c r="BJ741" s="166"/>
      <c r="BK741" s="166"/>
      <c r="BL741" s="166"/>
      <c r="BM741" s="166"/>
      <c r="BN741" s="166"/>
      <c r="BO741" s="166"/>
      <c r="BP741" s="166"/>
      <c r="BQ741" s="166"/>
      <c r="BR741" s="166"/>
      <c r="BS741" s="166"/>
      <c r="BT741" s="166"/>
      <c r="BU741" s="166"/>
      <c r="BV741" s="166"/>
      <c r="BW741" s="166"/>
      <c r="BX741" s="166"/>
    </row>
    <row r="742" spans="1:76" ht="12.75" customHeight="1">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c r="AA742" s="166"/>
      <c r="AB742" s="166"/>
      <c r="AC742" s="166"/>
      <c r="AD742" s="166"/>
      <c r="AE742" s="166"/>
      <c r="AF742" s="166"/>
      <c r="AG742" s="166"/>
      <c r="AH742" s="166"/>
      <c r="AI742" s="166"/>
      <c r="AJ742" s="166"/>
      <c r="AK742" s="166"/>
      <c r="AL742" s="166"/>
      <c r="AM742" s="166"/>
      <c r="AN742" s="166"/>
      <c r="AO742" s="166"/>
      <c r="AP742" s="166"/>
      <c r="AQ742" s="166"/>
      <c r="AR742" s="166"/>
      <c r="AS742" s="166"/>
      <c r="AT742" s="166"/>
      <c r="AU742" s="166"/>
      <c r="AV742" s="166"/>
      <c r="AW742" s="166"/>
      <c r="AX742" s="166"/>
      <c r="AY742" s="166"/>
      <c r="AZ742" s="166"/>
      <c r="BA742" s="166"/>
      <c r="BB742" s="166"/>
      <c r="BC742" s="166"/>
      <c r="BD742" s="166"/>
      <c r="BE742" s="166"/>
      <c r="BF742" s="166"/>
      <c r="BG742" s="166"/>
      <c r="BH742" s="166"/>
      <c r="BI742" s="166"/>
      <c r="BJ742" s="166"/>
      <c r="BK742" s="166"/>
      <c r="BL742" s="166"/>
      <c r="BM742" s="166"/>
      <c r="BN742" s="166"/>
      <c r="BO742" s="166"/>
      <c r="BP742" s="166"/>
      <c r="BQ742" s="166"/>
      <c r="BR742" s="166"/>
      <c r="BS742" s="166"/>
      <c r="BT742" s="166"/>
      <c r="BU742" s="166"/>
      <c r="BV742" s="166"/>
      <c r="BW742" s="166"/>
      <c r="BX742" s="166"/>
    </row>
    <row r="743" spans="1:76" ht="12.75" customHeight="1">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c r="AA743" s="166"/>
      <c r="AB743" s="166"/>
      <c r="AC743" s="166"/>
      <c r="AD743" s="166"/>
      <c r="AE743" s="166"/>
      <c r="AF743" s="166"/>
      <c r="AG743" s="166"/>
      <c r="AH743" s="166"/>
      <c r="AI743" s="166"/>
      <c r="AJ743" s="166"/>
      <c r="AK743" s="166"/>
      <c r="AL743" s="166"/>
      <c r="AM743" s="166"/>
      <c r="AN743" s="166"/>
      <c r="AO743" s="166"/>
      <c r="AP743" s="166"/>
      <c r="AQ743" s="166"/>
      <c r="AR743" s="166"/>
      <c r="AS743" s="166"/>
      <c r="AT743" s="166"/>
      <c r="AU743" s="166"/>
      <c r="AV743" s="166"/>
      <c r="AW743" s="166"/>
      <c r="AX743" s="166"/>
      <c r="AY743" s="166"/>
      <c r="AZ743" s="166"/>
      <c r="BA743" s="166"/>
      <c r="BB743" s="166"/>
      <c r="BC743" s="166"/>
      <c r="BD743" s="166"/>
      <c r="BE743" s="166"/>
      <c r="BF743" s="166"/>
      <c r="BG743" s="166"/>
      <c r="BH743" s="166"/>
      <c r="BI743" s="166"/>
      <c r="BJ743" s="166"/>
      <c r="BK743" s="166"/>
      <c r="BL743" s="166"/>
      <c r="BM743" s="166"/>
      <c r="BN743" s="166"/>
      <c r="BO743" s="166"/>
      <c r="BP743" s="166"/>
      <c r="BQ743" s="166"/>
      <c r="BR743" s="166"/>
      <c r="BS743" s="166"/>
      <c r="BT743" s="166"/>
      <c r="BU743" s="166"/>
      <c r="BV743" s="166"/>
      <c r="BW743" s="166"/>
      <c r="BX743" s="166"/>
    </row>
    <row r="744" spans="1:76" ht="12.75" customHeight="1">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c r="AA744" s="166"/>
      <c r="AB744" s="166"/>
      <c r="AC744" s="166"/>
      <c r="AD744" s="166"/>
      <c r="AE744" s="166"/>
      <c r="AF744" s="166"/>
      <c r="AG744" s="166"/>
      <c r="AH744" s="166"/>
      <c r="AI744" s="166"/>
      <c r="AJ744" s="166"/>
      <c r="AK744" s="166"/>
      <c r="AL744" s="166"/>
      <c r="AM744" s="166"/>
      <c r="AN744" s="166"/>
      <c r="AO744" s="166"/>
      <c r="AP744" s="166"/>
      <c r="AQ744" s="166"/>
      <c r="AR744" s="166"/>
      <c r="AS744" s="166"/>
      <c r="AT744" s="166"/>
      <c r="AU744" s="166"/>
      <c r="AV744" s="166"/>
      <c r="AW744" s="166"/>
      <c r="AX744" s="166"/>
      <c r="AY744" s="166"/>
      <c r="AZ744" s="166"/>
      <c r="BA744" s="166"/>
      <c r="BB744" s="166"/>
      <c r="BC744" s="166"/>
      <c r="BD744" s="166"/>
      <c r="BE744" s="166"/>
      <c r="BF744" s="166"/>
      <c r="BG744" s="166"/>
      <c r="BH744" s="166"/>
      <c r="BI744" s="166"/>
      <c r="BJ744" s="166"/>
      <c r="BK744" s="166"/>
      <c r="BL744" s="166"/>
      <c r="BM744" s="166"/>
      <c r="BN744" s="166"/>
      <c r="BO744" s="166"/>
      <c r="BP744" s="166"/>
      <c r="BQ744" s="166"/>
      <c r="BR744" s="166"/>
      <c r="BS744" s="166"/>
      <c r="BT744" s="166"/>
      <c r="BU744" s="166"/>
      <c r="BV744" s="166"/>
      <c r="BW744" s="166"/>
      <c r="BX744" s="166"/>
    </row>
    <row r="745" spans="1:76" ht="12.75" customHeight="1">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c r="AA745" s="166"/>
      <c r="AB745" s="166"/>
      <c r="AC745" s="166"/>
      <c r="AD745" s="166"/>
      <c r="AE745" s="166"/>
      <c r="AF745" s="166"/>
      <c r="AG745" s="166"/>
      <c r="AH745" s="166"/>
      <c r="AI745" s="166"/>
      <c r="AJ745" s="166"/>
      <c r="AK745" s="166"/>
      <c r="AL745" s="166"/>
      <c r="AM745" s="166"/>
      <c r="AN745" s="166"/>
      <c r="AO745" s="166"/>
      <c r="AP745" s="166"/>
      <c r="AQ745" s="166"/>
      <c r="AR745" s="166"/>
      <c r="AS745" s="166"/>
      <c r="AT745" s="166"/>
      <c r="AU745" s="166"/>
      <c r="AV745" s="166"/>
      <c r="AW745" s="166"/>
      <c r="AX745" s="166"/>
      <c r="AY745" s="166"/>
      <c r="AZ745" s="166"/>
      <c r="BA745" s="166"/>
      <c r="BB745" s="166"/>
      <c r="BC745" s="166"/>
      <c r="BD745" s="166"/>
      <c r="BE745" s="166"/>
      <c r="BF745" s="166"/>
      <c r="BG745" s="166"/>
      <c r="BH745" s="166"/>
      <c r="BI745" s="166"/>
      <c r="BJ745" s="166"/>
      <c r="BK745" s="166"/>
      <c r="BL745" s="166"/>
      <c r="BM745" s="166"/>
      <c r="BN745" s="166"/>
      <c r="BO745" s="166"/>
      <c r="BP745" s="166"/>
      <c r="BQ745" s="166"/>
      <c r="BR745" s="166"/>
      <c r="BS745" s="166"/>
      <c r="BT745" s="166"/>
      <c r="BU745" s="166"/>
      <c r="BV745" s="166"/>
      <c r="BW745" s="166"/>
      <c r="BX745" s="166"/>
    </row>
    <row r="746" spans="1:76" ht="12.75" customHeight="1">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c r="AA746" s="166"/>
      <c r="AB746" s="166"/>
      <c r="AC746" s="166"/>
      <c r="AD746" s="166"/>
      <c r="AE746" s="166"/>
      <c r="AF746" s="166"/>
      <c r="AG746" s="166"/>
      <c r="AH746" s="166"/>
      <c r="AI746" s="166"/>
      <c r="AJ746" s="166"/>
      <c r="AK746" s="166"/>
      <c r="AL746" s="166"/>
      <c r="AM746" s="166"/>
      <c r="AN746" s="166"/>
      <c r="AO746" s="166"/>
      <c r="AP746" s="166"/>
      <c r="AQ746" s="166"/>
      <c r="AR746" s="166"/>
      <c r="AS746" s="166"/>
      <c r="AT746" s="166"/>
      <c r="AU746" s="166"/>
      <c r="AV746" s="166"/>
      <c r="AW746" s="166"/>
      <c r="AX746" s="166"/>
      <c r="AY746" s="166"/>
      <c r="AZ746" s="166"/>
      <c r="BA746" s="166"/>
      <c r="BB746" s="166"/>
      <c r="BC746" s="166"/>
      <c r="BD746" s="166"/>
      <c r="BE746" s="166"/>
      <c r="BF746" s="166"/>
      <c r="BG746" s="166"/>
      <c r="BH746" s="166"/>
      <c r="BI746" s="166"/>
      <c r="BJ746" s="166"/>
      <c r="BK746" s="166"/>
      <c r="BL746" s="166"/>
      <c r="BM746" s="166"/>
      <c r="BN746" s="166"/>
      <c r="BO746" s="166"/>
      <c r="BP746" s="166"/>
      <c r="BQ746" s="166"/>
      <c r="BR746" s="166"/>
      <c r="BS746" s="166"/>
      <c r="BT746" s="166"/>
      <c r="BU746" s="166"/>
      <c r="BV746" s="166"/>
      <c r="BW746" s="166"/>
      <c r="BX746" s="166"/>
    </row>
    <row r="747" spans="1:76" ht="12.75" customHeight="1">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c r="AA747" s="166"/>
      <c r="AB747" s="166"/>
      <c r="AC747" s="166"/>
      <c r="AD747" s="166"/>
      <c r="AE747" s="166"/>
      <c r="AF747" s="166"/>
      <c r="AG747" s="166"/>
      <c r="AH747" s="166"/>
      <c r="AI747" s="166"/>
      <c r="AJ747" s="166"/>
      <c r="AK747" s="166"/>
      <c r="AL747" s="166"/>
      <c r="AM747" s="166"/>
      <c r="AN747" s="166"/>
      <c r="AO747" s="166"/>
      <c r="AP747" s="166"/>
      <c r="AQ747" s="166"/>
      <c r="AR747" s="166"/>
      <c r="AS747" s="166"/>
      <c r="AT747" s="166"/>
      <c r="AU747" s="166"/>
      <c r="AV747" s="166"/>
      <c r="AW747" s="166"/>
      <c r="AX747" s="166"/>
      <c r="AY747" s="166"/>
      <c r="AZ747" s="166"/>
      <c r="BA747" s="166"/>
      <c r="BB747" s="166"/>
      <c r="BC747" s="166"/>
      <c r="BD747" s="166"/>
      <c r="BE747" s="166"/>
      <c r="BF747" s="166"/>
      <c r="BG747" s="166"/>
      <c r="BH747" s="166"/>
      <c r="BI747" s="166"/>
      <c r="BJ747" s="166"/>
      <c r="BK747" s="166"/>
      <c r="BL747" s="166"/>
      <c r="BM747" s="166"/>
      <c r="BN747" s="166"/>
      <c r="BO747" s="166"/>
      <c r="BP747" s="166"/>
      <c r="BQ747" s="166"/>
      <c r="BR747" s="166"/>
      <c r="BS747" s="166"/>
      <c r="BT747" s="166"/>
      <c r="BU747" s="166"/>
      <c r="BV747" s="166"/>
      <c r="BW747" s="166"/>
      <c r="BX747" s="166"/>
    </row>
    <row r="748" spans="1:76" ht="12.75" customHeight="1">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c r="AA748" s="166"/>
      <c r="AB748" s="166"/>
      <c r="AC748" s="166"/>
      <c r="AD748" s="166"/>
      <c r="AE748" s="166"/>
      <c r="AF748" s="166"/>
      <c r="AG748" s="166"/>
      <c r="AH748" s="166"/>
      <c r="AI748" s="166"/>
      <c r="AJ748" s="166"/>
      <c r="AK748" s="166"/>
      <c r="AL748" s="166"/>
      <c r="AM748" s="166"/>
      <c r="AN748" s="166"/>
      <c r="AO748" s="166"/>
      <c r="AP748" s="166"/>
      <c r="AQ748" s="166"/>
      <c r="AR748" s="166"/>
      <c r="AS748" s="166"/>
      <c r="AT748" s="166"/>
      <c r="AU748" s="166"/>
      <c r="AV748" s="166"/>
      <c r="AW748" s="166"/>
      <c r="AX748" s="166"/>
      <c r="AY748" s="166"/>
      <c r="AZ748" s="166"/>
      <c r="BA748" s="166"/>
      <c r="BB748" s="166"/>
      <c r="BC748" s="166"/>
      <c r="BD748" s="166"/>
      <c r="BE748" s="166"/>
      <c r="BF748" s="166"/>
      <c r="BG748" s="166"/>
      <c r="BH748" s="166"/>
      <c r="BI748" s="166"/>
      <c r="BJ748" s="166"/>
      <c r="BK748" s="166"/>
      <c r="BL748" s="166"/>
      <c r="BM748" s="166"/>
      <c r="BN748" s="166"/>
      <c r="BO748" s="166"/>
      <c r="BP748" s="166"/>
      <c r="BQ748" s="166"/>
      <c r="BR748" s="166"/>
      <c r="BS748" s="166"/>
      <c r="BT748" s="166"/>
      <c r="BU748" s="166"/>
      <c r="BV748" s="166"/>
      <c r="BW748" s="166"/>
      <c r="BX748" s="166"/>
    </row>
    <row r="749" spans="1:76" ht="12.75" customHeight="1">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c r="AA749" s="166"/>
      <c r="AB749" s="166"/>
      <c r="AC749" s="166"/>
      <c r="AD749" s="166"/>
      <c r="AE749" s="166"/>
      <c r="AF749" s="166"/>
      <c r="AG749" s="166"/>
      <c r="AH749" s="166"/>
      <c r="AI749" s="166"/>
      <c r="AJ749" s="166"/>
      <c r="AK749" s="166"/>
      <c r="AL749" s="166"/>
      <c r="AM749" s="166"/>
      <c r="AN749" s="166"/>
      <c r="AO749" s="166"/>
      <c r="AP749" s="166"/>
      <c r="AQ749" s="166"/>
      <c r="AR749" s="166"/>
      <c r="AS749" s="166"/>
      <c r="AT749" s="166"/>
      <c r="AU749" s="166"/>
      <c r="AV749" s="166"/>
      <c r="AW749" s="166"/>
      <c r="AX749" s="166"/>
      <c r="AY749" s="166"/>
      <c r="AZ749" s="166"/>
      <c r="BA749" s="166"/>
      <c r="BB749" s="166"/>
      <c r="BC749" s="166"/>
      <c r="BD749" s="166"/>
      <c r="BE749" s="166"/>
      <c r="BF749" s="166"/>
      <c r="BG749" s="166"/>
      <c r="BH749" s="166"/>
      <c r="BI749" s="166"/>
      <c r="BJ749" s="166"/>
      <c r="BK749" s="166"/>
      <c r="BL749" s="166"/>
      <c r="BM749" s="166"/>
      <c r="BN749" s="166"/>
      <c r="BO749" s="166"/>
      <c r="BP749" s="166"/>
      <c r="BQ749" s="166"/>
      <c r="BR749" s="166"/>
      <c r="BS749" s="166"/>
      <c r="BT749" s="166"/>
      <c r="BU749" s="166"/>
      <c r="BV749" s="166"/>
      <c r="BW749" s="166"/>
      <c r="BX749" s="166"/>
    </row>
    <row r="750" spans="1:76" ht="12.75" customHeight="1">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c r="AA750" s="166"/>
      <c r="AB750" s="166"/>
      <c r="AC750" s="166"/>
      <c r="AD750" s="166"/>
      <c r="AE750" s="166"/>
      <c r="AF750" s="166"/>
      <c r="AG750" s="166"/>
      <c r="AH750" s="166"/>
      <c r="AI750" s="166"/>
      <c r="AJ750" s="166"/>
      <c r="AK750" s="166"/>
      <c r="AL750" s="166"/>
      <c r="AM750" s="166"/>
      <c r="AN750" s="166"/>
      <c r="AO750" s="166"/>
      <c r="AP750" s="166"/>
      <c r="AQ750" s="166"/>
      <c r="AR750" s="166"/>
      <c r="AS750" s="166"/>
      <c r="AT750" s="166"/>
      <c r="AU750" s="166"/>
      <c r="AV750" s="166"/>
      <c r="AW750" s="166"/>
      <c r="AX750" s="166"/>
      <c r="AY750" s="166"/>
      <c r="AZ750" s="166"/>
      <c r="BA750" s="166"/>
      <c r="BB750" s="166"/>
      <c r="BC750" s="166"/>
      <c r="BD750" s="166"/>
      <c r="BE750" s="166"/>
      <c r="BF750" s="166"/>
      <c r="BG750" s="166"/>
      <c r="BH750" s="166"/>
      <c r="BI750" s="166"/>
      <c r="BJ750" s="166"/>
      <c r="BK750" s="166"/>
      <c r="BL750" s="166"/>
      <c r="BM750" s="166"/>
      <c r="BN750" s="166"/>
      <c r="BO750" s="166"/>
      <c r="BP750" s="166"/>
      <c r="BQ750" s="166"/>
      <c r="BR750" s="166"/>
      <c r="BS750" s="166"/>
      <c r="BT750" s="166"/>
      <c r="BU750" s="166"/>
      <c r="BV750" s="166"/>
      <c r="BW750" s="166"/>
      <c r="BX750" s="166"/>
    </row>
    <row r="751" spans="1:76" ht="12.75" customHeight="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c r="AA751" s="166"/>
      <c r="AB751" s="166"/>
      <c r="AC751" s="166"/>
      <c r="AD751" s="166"/>
      <c r="AE751" s="166"/>
      <c r="AF751" s="166"/>
      <c r="AG751" s="166"/>
      <c r="AH751" s="166"/>
      <c r="AI751" s="166"/>
      <c r="AJ751" s="166"/>
      <c r="AK751" s="166"/>
      <c r="AL751" s="166"/>
      <c r="AM751" s="166"/>
      <c r="AN751" s="166"/>
      <c r="AO751" s="166"/>
      <c r="AP751" s="166"/>
      <c r="AQ751" s="166"/>
      <c r="AR751" s="166"/>
      <c r="AS751" s="166"/>
      <c r="AT751" s="166"/>
      <c r="AU751" s="166"/>
      <c r="AV751" s="166"/>
      <c r="AW751" s="166"/>
      <c r="AX751" s="166"/>
      <c r="AY751" s="166"/>
      <c r="AZ751" s="166"/>
      <c r="BA751" s="166"/>
      <c r="BB751" s="166"/>
      <c r="BC751" s="166"/>
      <c r="BD751" s="166"/>
      <c r="BE751" s="166"/>
      <c r="BF751" s="166"/>
      <c r="BG751" s="166"/>
      <c r="BH751" s="166"/>
      <c r="BI751" s="166"/>
      <c r="BJ751" s="166"/>
      <c r="BK751" s="166"/>
      <c r="BL751" s="166"/>
      <c r="BM751" s="166"/>
      <c r="BN751" s="166"/>
      <c r="BO751" s="166"/>
      <c r="BP751" s="166"/>
      <c r="BQ751" s="166"/>
      <c r="BR751" s="166"/>
      <c r="BS751" s="166"/>
      <c r="BT751" s="166"/>
      <c r="BU751" s="166"/>
      <c r="BV751" s="166"/>
      <c r="BW751" s="166"/>
      <c r="BX751" s="166"/>
    </row>
    <row r="752" spans="1:76" ht="12.75" customHeight="1">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c r="AA752" s="166"/>
      <c r="AB752" s="166"/>
      <c r="AC752" s="166"/>
      <c r="AD752" s="166"/>
      <c r="AE752" s="166"/>
      <c r="AF752" s="166"/>
      <c r="AG752" s="166"/>
      <c r="AH752" s="166"/>
      <c r="AI752" s="166"/>
      <c r="AJ752" s="166"/>
      <c r="AK752" s="166"/>
      <c r="AL752" s="166"/>
      <c r="AM752" s="166"/>
      <c r="AN752" s="166"/>
      <c r="AO752" s="166"/>
      <c r="AP752" s="166"/>
      <c r="AQ752" s="166"/>
      <c r="AR752" s="166"/>
      <c r="AS752" s="166"/>
      <c r="AT752" s="166"/>
      <c r="AU752" s="166"/>
      <c r="AV752" s="166"/>
      <c r="AW752" s="166"/>
      <c r="AX752" s="166"/>
      <c r="AY752" s="166"/>
      <c r="AZ752" s="166"/>
      <c r="BA752" s="166"/>
      <c r="BB752" s="166"/>
      <c r="BC752" s="166"/>
      <c r="BD752" s="166"/>
      <c r="BE752" s="166"/>
      <c r="BF752" s="166"/>
      <c r="BG752" s="166"/>
      <c r="BH752" s="166"/>
      <c r="BI752" s="166"/>
      <c r="BJ752" s="166"/>
      <c r="BK752" s="166"/>
      <c r="BL752" s="166"/>
      <c r="BM752" s="166"/>
      <c r="BN752" s="166"/>
      <c r="BO752" s="166"/>
      <c r="BP752" s="166"/>
      <c r="BQ752" s="166"/>
      <c r="BR752" s="166"/>
      <c r="BS752" s="166"/>
      <c r="BT752" s="166"/>
      <c r="BU752" s="166"/>
      <c r="BV752" s="166"/>
      <c r="BW752" s="166"/>
      <c r="BX752" s="166"/>
    </row>
    <row r="753" spans="1:76" ht="12.75" customHeight="1">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c r="AA753" s="166"/>
      <c r="AB753" s="166"/>
      <c r="AC753" s="166"/>
      <c r="AD753" s="166"/>
      <c r="AE753" s="166"/>
      <c r="AF753" s="166"/>
      <c r="AG753" s="166"/>
      <c r="AH753" s="166"/>
      <c r="AI753" s="166"/>
      <c r="AJ753" s="166"/>
      <c r="AK753" s="166"/>
      <c r="AL753" s="166"/>
      <c r="AM753" s="166"/>
      <c r="AN753" s="166"/>
      <c r="AO753" s="166"/>
      <c r="AP753" s="166"/>
      <c r="AQ753" s="166"/>
      <c r="AR753" s="166"/>
      <c r="AS753" s="166"/>
      <c r="AT753" s="166"/>
      <c r="AU753" s="166"/>
      <c r="AV753" s="166"/>
      <c r="AW753" s="166"/>
      <c r="AX753" s="166"/>
      <c r="AY753" s="166"/>
      <c r="AZ753" s="166"/>
      <c r="BA753" s="166"/>
      <c r="BB753" s="166"/>
      <c r="BC753" s="166"/>
      <c r="BD753" s="166"/>
      <c r="BE753" s="166"/>
      <c r="BF753" s="166"/>
      <c r="BG753" s="166"/>
      <c r="BH753" s="166"/>
      <c r="BI753" s="166"/>
      <c r="BJ753" s="166"/>
      <c r="BK753" s="166"/>
      <c r="BL753" s="166"/>
      <c r="BM753" s="166"/>
      <c r="BN753" s="166"/>
      <c r="BO753" s="166"/>
      <c r="BP753" s="166"/>
      <c r="BQ753" s="166"/>
      <c r="BR753" s="166"/>
      <c r="BS753" s="166"/>
      <c r="BT753" s="166"/>
      <c r="BU753" s="166"/>
      <c r="BV753" s="166"/>
      <c r="BW753" s="166"/>
      <c r="BX753" s="166"/>
    </row>
    <row r="754" spans="1:76" ht="12.75" customHeight="1">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c r="AA754" s="166"/>
      <c r="AB754" s="166"/>
      <c r="AC754" s="166"/>
      <c r="AD754" s="166"/>
      <c r="AE754" s="166"/>
      <c r="AF754" s="166"/>
      <c r="AG754" s="166"/>
      <c r="AH754" s="166"/>
      <c r="AI754" s="166"/>
      <c r="AJ754" s="166"/>
      <c r="AK754" s="166"/>
      <c r="AL754" s="166"/>
      <c r="AM754" s="166"/>
      <c r="AN754" s="166"/>
      <c r="AO754" s="166"/>
      <c r="AP754" s="166"/>
      <c r="AQ754" s="166"/>
      <c r="AR754" s="166"/>
      <c r="AS754" s="166"/>
      <c r="AT754" s="166"/>
      <c r="AU754" s="166"/>
      <c r="AV754" s="166"/>
      <c r="AW754" s="166"/>
      <c r="AX754" s="166"/>
      <c r="AY754" s="166"/>
      <c r="AZ754" s="166"/>
      <c r="BA754" s="166"/>
      <c r="BB754" s="166"/>
      <c r="BC754" s="166"/>
      <c r="BD754" s="166"/>
      <c r="BE754" s="166"/>
      <c r="BF754" s="166"/>
      <c r="BG754" s="166"/>
      <c r="BH754" s="166"/>
      <c r="BI754" s="166"/>
      <c r="BJ754" s="166"/>
      <c r="BK754" s="166"/>
      <c r="BL754" s="166"/>
      <c r="BM754" s="166"/>
      <c r="BN754" s="166"/>
      <c r="BO754" s="166"/>
      <c r="BP754" s="166"/>
      <c r="BQ754" s="166"/>
      <c r="BR754" s="166"/>
      <c r="BS754" s="166"/>
      <c r="BT754" s="166"/>
      <c r="BU754" s="166"/>
      <c r="BV754" s="166"/>
      <c r="BW754" s="166"/>
      <c r="BX754" s="166"/>
    </row>
    <row r="755" spans="1:76" ht="12.75" customHeight="1">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c r="AA755" s="166"/>
      <c r="AB755" s="166"/>
      <c r="AC755" s="166"/>
      <c r="AD755" s="166"/>
      <c r="AE755" s="166"/>
      <c r="AF755" s="166"/>
      <c r="AG755" s="166"/>
      <c r="AH755" s="166"/>
      <c r="AI755" s="166"/>
      <c r="AJ755" s="166"/>
      <c r="AK755" s="166"/>
      <c r="AL755" s="166"/>
      <c r="AM755" s="166"/>
      <c r="AN755" s="166"/>
      <c r="AO755" s="166"/>
      <c r="AP755" s="166"/>
      <c r="AQ755" s="166"/>
      <c r="AR755" s="166"/>
      <c r="AS755" s="166"/>
      <c r="AT755" s="166"/>
      <c r="AU755" s="166"/>
      <c r="AV755" s="166"/>
      <c r="AW755" s="166"/>
      <c r="AX755" s="166"/>
      <c r="AY755" s="166"/>
      <c r="AZ755" s="166"/>
      <c r="BA755" s="166"/>
      <c r="BB755" s="166"/>
      <c r="BC755" s="166"/>
      <c r="BD755" s="166"/>
      <c r="BE755" s="166"/>
      <c r="BF755" s="166"/>
      <c r="BG755" s="166"/>
      <c r="BH755" s="166"/>
      <c r="BI755" s="166"/>
      <c r="BJ755" s="166"/>
      <c r="BK755" s="166"/>
      <c r="BL755" s="166"/>
      <c r="BM755" s="166"/>
      <c r="BN755" s="166"/>
      <c r="BO755" s="166"/>
      <c r="BP755" s="166"/>
      <c r="BQ755" s="166"/>
      <c r="BR755" s="166"/>
      <c r="BS755" s="166"/>
      <c r="BT755" s="166"/>
      <c r="BU755" s="166"/>
      <c r="BV755" s="166"/>
      <c r="BW755" s="166"/>
      <c r="BX755" s="166"/>
    </row>
    <row r="756" spans="1:76" ht="12.75" customHeight="1">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c r="AA756" s="166"/>
      <c r="AB756" s="166"/>
      <c r="AC756" s="166"/>
      <c r="AD756" s="166"/>
      <c r="AE756" s="166"/>
      <c r="AF756" s="166"/>
      <c r="AG756" s="166"/>
      <c r="AH756" s="166"/>
      <c r="AI756" s="166"/>
      <c r="AJ756" s="166"/>
      <c r="AK756" s="166"/>
      <c r="AL756" s="166"/>
      <c r="AM756" s="166"/>
      <c r="AN756" s="166"/>
      <c r="AO756" s="166"/>
      <c r="AP756" s="166"/>
      <c r="AQ756" s="166"/>
      <c r="AR756" s="166"/>
      <c r="AS756" s="166"/>
      <c r="AT756" s="166"/>
      <c r="AU756" s="166"/>
      <c r="AV756" s="166"/>
      <c r="AW756" s="166"/>
      <c r="AX756" s="166"/>
      <c r="AY756" s="166"/>
      <c r="AZ756" s="166"/>
      <c r="BA756" s="166"/>
      <c r="BB756" s="166"/>
      <c r="BC756" s="166"/>
      <c r="BD756" s="166"/>
      <c r="BE756" s="166"/>
      <c r="BF756" s="166"/>
      <c r="BG756" s="166"/>
      <c r="BH756" s="166"/>
      <c r="BI756" s="166"/>
      <c r="BJ756" s="166"/>
      <c r="BK756" s="166"/>
      <c r="BL756" s="166"/>
      <c r="BM756" s="166"/>
      <c r="BN756" s="166"/>
      <c r="BO756" s="166"/>
      <c r="BP756" s="166"/>
      <c r="BQ756" s="166"/>
      <c r="BR756" s="166"/>
      <c r="BS756" s="166"/>
      <c r="BT756" s="166"/>
      <c r="BU756" s="166"/>
      <c r="BV756" s="166"/>
      <c r="BW756" s="166"/>
      <c r="BX756" s="166"/>
    </row>
    <row r="757" spans="1:76" ht="12.75" customHeight="1">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c r="AA757" s="166"/>
      <c r="AB757" s="166"/>
      <c r="AC757" s="166"/>
      <c r="AD757" s="166"/>
      <c r="AE757" s="166"/>
      <c r="AF757" s="166"/>
      <c r="AG757" s="166"/>
      <c r="AH757" s="166"/>
      <c r="AI757" s="166"/>
      <c r="AJ757" s="166"/>
      <c r="AK757" s="166"/>
      <c r="AL757" s="166"/>
      <c r="AM757" s="166"/>
      <c r="AN757" s="166"/>
      <c r="AO757" s="166"/>
      <c r="AP757" s="166"/>
      <c r="AQ757" s="166"/>
      <c r="AR757" s="166"/>
      <c r="AS757" s="166"/>
      <c r="AT757" s="166"/>
      <c r="AU757" s="166"/>
      <c r="AV757" s="166"/>
      <c r="AW757" s="166"/>
      <c r="AX757" s="166"/>
      <c r="AY757" s="166"/>
      <c r="AZ757" s="166"/>
      <c r="BA757" s="166"/>
      <c r="BB757" s="166"/>
      <c r="BC757" s="166"/>
      <c r="BD757" s="166"/>
      <c r="BE757" s="166"/>
      <c r="BF757" s="166"/>
      <c r="BG757" s="166"/>
      <c r="BH757" s="166"/>
      <c r="BI757" s="166"/>
      <c r="BJ757" s="166"/>
      <c r="BK757" s="166"/>
      <c r="BL757" s="166"/>
      <c r="BM757" s="166"/>
      <c r="BN757" s="166"/>
      <c r="BO757" s="166"/>
      <c r="BP757" s="166"/>
      <c r="BQ757" s="166"/>
      <c r="BR757" s="166"/>
      <c r="BS757" s="166"/>
      <c r="BT757" s="166"/>
      <c r="BU757" s="166"/>
      <c r="BV757" s="166"/>
      <c r="BW757" s="166"/>
      <c r="BX757" s="166"/>
    </row>
    <row r="758" spans="1:76" ht="12.75" customHeight="1">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c r="AA758" s="166"/>
      <c r="AB758" s="166"/>
      <c r="AC758" s="166"/>
      <c r="AD758" s="166"/>
      <c r="AE758" s="166"/>
      <c r="AF758" s="166"/>
      <c r="AG758" s="166"/>
      <c r="AH758" s="166"/>
      <c r="AI758" s="166"/>
      <c r="AJ758" s="166"/>
      <c r="AK758" s="166"/>
      <c r="AL758" s="166"/>
      <c r="AM758" s="166"/>
      <c r="AN758" s="166"/>
      <c r="AO758" s="166"/>
      <c r="AP758" s="166"/>
      <c r="AQ758" s="166"/>
      <c r="AR758" s="166"/>
      <c r="AS758" s="166"/>
      <c r="AT758" s="166"/>
      <c r="AU758" s="166"/>
      <c r="AV758" s="166"/>
      <c r="AW758" s="166"/>
      <c r="AX758" s="166"/>
      <c r="AY758" s="166"/>
      <c r="AZ758" s="166"/>
      <c r="BA758" s="166"/>
      <c r="BB758" s="166"/>
      <c r="BC758" s="166"/>
      <c r="BD758" s="166"/>
      <c r="BE758" s="166"/>
      <c r="BF758" s="166"/>
      <c r="BG758" s="166"/>
      <c r="BH758" s="166"/>
      <c r="BI758" s="166"/>
      <c r="BJ758" s="166"/>
      <c r="BK758" s="166"/>
      <c r="BL758" s="166"/>
      <c r="BM758" s="166"/>
      <c r="BN758" s="166"/>
      <c r="BO758" s="166"/>
      <c r="BP758" s="166"/>
      <c r="BQ758" s="166"/>
      <c r="BR758" s="166"/>
      <c r="BS758" s="166"/>
      <c r="BT758" s="166"/>
      <c r="BU758" s="166"/>
      <c r="BV758" s="166"/>
      <c r="BW758" s="166"/>
      <c r="BX758" s="166"/>
    </row>
    <row r="759" spans="1:76" ht="12.75" customHeight="1">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c r="AA759" s="166"/>
      <c r="AB759" s="166"/>
      <c r="AC759" s="166"/>
      <c r="AD759" s="166"/>
      <c r="AE759" s="166"/>
      <c r="AF759" s="166"/>
      <c r="AG759" s="166"/>
      <c r="AH759" s="166"/>
      <c r="AI759" s="166"/>
      <c r="AJ759" s="166"/>
      <c r="AK759" s="166"/>
      <c r="AL759" s="166"/>
      <c r="AM759" s="166"/>
      <c r="AN759" s="166"/>
      <c r="AO759" s="166"/>
      <c r="AP759" s="166"/>
      <c r="AQ759" s="166"/>
      <c r="AR759" s="166"/>
      <c r="AS759" s="166"/>
      <c r="AT759" s="166"/>
      <c r="AU759" s="166"/>
      <c r="AV759" s="166"/>
      <c r="AW759" s="166"/>
      <c r="AX759" s="166"/>
      <c r="AY759" s="166"/>
      <c r="AZ759" s="166"/>
      <c r="BA759" s="166"/>
      <c r="BB759" s="166"/>
      <c r="BC759" s="166"/>
      <c r="BD759" s="166"/>
      <c r="BE759" s="166"/>
      <c r="BF759" s="166"/>
      <c r="BG759" s="166"/>
      <c r="BH759" s="166"/>
      <c r="BI759" s="166"/>
      <c r="BJ759" s="166"/>
      <c r="BK759" s="166"/>
      <c r="BL759" s="166"/>
      <c r="BM759" s="166"/>
      <c r="BN759" s="166"/>
      <c r="BO759" s="166"/>
      <c r="BP759" s="166"/>
      <c r="BQ759" s="166"/>
      <c r="BR759" s="166"/>
      <c r="BS759" s="166"/>
      <c r="BT759" s="166"/>
      <c r="BU759" s="166"/>
      <c r="BV759" s="166"/>
      <c r="BW759" s="166"/>
      <c r="BX759" s="166"/>
    </row>
    <row r="760" spans="1:76" ht="12.75" customHeight="1">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c r="AA760" s="166"/>
      <c r="AB760" s="166"/>
      <c r="AC760" s="166"/>
      <c r="AD760" s="166"/>
      <c r="AE760" s="166"/>
      <c r="AF760" s="166"/>
      <c r="AG760" s="166"/>
      <c r="AH760" s="166"/>
      <c r="AI760" s="166"/>
      <c r="AJ760" s="166"/>
      <c r="AK760" s="166"/>
      <c r="AL760" s="166"/>
      <c r="AM760" s="166"/>
      <c r="AN760" s="166"/>
      <c r="AO760" s="166"/>
      <c r="AP760" s="166"/>
      <c r="AQ760" s="166"/>
      <c r="AR760" s="166"/>
      <c r="AS760" s="166"/>
      <c r="AT760" s="166"/>
      <c r="AU760" s="166"/>
      <c r="AV760" s="166"/>
      <c r="AW760" s="166"/>
      <c r="AX760" s="166"/>
      <c r="AY760" s="166"/>
      <c r="AZ760" s="166"/>
      <c r="BA760" s="166"/>
      <c r="BB760" s="166"/>
      <c r="BC760" s="166"/>
      <c r="BD760" s="166"/>
      <c r="BE760" s="166"/>
      <c r="BF760" s="166"/>
      <c r="BG760" s="166"/>
      <c r="BH760" s="166"/>
      <c r="BI760" s="166"/>
      <c r="BJ760" s="166"/>
      <c r="BK760" s="166"/>
      <c r="BL760" s="166"/>
      <c r="BM760" s="166"/>
      <c r="BN760" s="166"/>
      <c r="BO760" s="166"/>
      <c r="BP760" s="166"/>
      <c r="BQ760" s="166"/>
      <c r="BR760" s="166"/>
      <c r="BS760" s="166"/>
      <c r="BT760" s="166"/>
      <c r="BU760" s="166"/>
      <c r="BV760" s="166"/>
      <c r="BW760" s="166"/>
      <c r="BX760" s="166"/>
    </row>
    <row r="761" spans="1:76" ht="12.75" customHeight="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c r="AA761" s="166"/>
      <c r="AB761" s="166"/>
      <c r="AC761" s="166"/>
      <c r="AD761" s="166"/>
      <c r="AE761" s="166"/>
      <c r="AF761" s="166"/>
      <c r="AG761" s="166"/>
      <c r="AH761" s="166"/>
      <c r="AI761" s="166"/>
      <c r="AJ761" s="166"/>
      <c r="AK761" s="166"/>
      <c r="AL761" s="166"/>
      <c r="AM761" s="166"/>
      <c r="AN761" s="166"/>
      <c r="AO761" s="166"/>
      <c r="AP761" s="166"/>
      <c r="AQ761" s="166"/>
      <c r="AR761" s="166"/>
      <c r="AS761" s="166"/>
      <c r="AT761" s="166"/>
      <c r="AU761" s="166"/>
      <c r="AV761" s="166"/>
      <c r="AW761" s="166"/>
      <c r="AX761" s="166"/>
      <c r="AY761" s="166"/>
      <c r="AZ761" s="166"/>
      <c r="BA761" s="166"/>
      <c r="BB761" s="166"/>
      <c r="BC761" s="166"/>
      <c r="BD761" s="166"/>
      <c r="BE761" s="166"/>
      <c r="BF761" s="166"/>
      <c r="BG761" s="166"/>
      <c r="BH761" s="166"/>
      <c r="BI761" s="166"/>
      <c r="BJ761" s="166"/>
      <c r="BK761" s="166"/>
      <c r="BL761" s="166"/>
      <c r="BM761" s="166"/>
      <c r="BN761" s="166"/>
      <c r="BO761" s="166"/>
      <c r="BP761" s="166"/>
      <c r="BQ761" s="166"/>
      <c r="BR761" s="166"/>
      <c r="BS761" s="166"/>
      <c r="BT761" s="166"/>
      <c r="BU761" s="166"/>
      <c r="BV761" s="166"/>
      <c r="BW761" s="166"/>
      <c r="BX761" s="166"/>
    </row>
    <row r="762" spans="1:76" ht="12.75" customHeight="1">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c r="AA762" s="166"/>
      <c r="AB762" s="166"/>
      <c r="AC762" s="166"/>
      <c r="AD762" s="166"/>
      <c r="AE762" s="166"/>
      <c r="AF762" s="166"/>
      <c r="AG762" s="166"/>
      <c r="AH762" s="166"/>
      <c r="AI762" s="166"/>
      <c r="AJ762" s="166"/>
      <c r="AK762" s="166"/>
      <c r="AL762" s="166"/>
      <c r="AM762" s="166"/>
      <c r="AN762" s="166"/>
      <c r="AO762" s="166"/>
      <c r="AP762" s="166"/>
      <c r="AQ762" s="166"/>
      <c r="AR762" s="166"/>
      <c r="AS762" s="166"/>
      <c r="AT762" s="166"/>
      <c r="AU762" s="166"/>
      <c r="AV762" s="166"/>
      <c r="AW762" s="166"/>
      <c r="AX762" s="166"/>
      <c r="AY762" s="166"/>
      <c r="AZ762" s="166"/>
      <c r="BA762" s="166"/>
      <c r="BB762" s="166"/>
      <c r="BC762" s="166"/>
      <c r="BD762" s="166"/>
      <c r="BE762" s="166"/>
      <c r="BF762" s="166"/>
      <c r="BG762" s="166"/>
      <c r="BH762" s="166"/>
      <c r="BI762" s="166"/>
      <c r="BJ762" s="166"/>
      <c r="BK762" s="166"/>
      <c r="BL762" s="166"/>
      <c r="BM762" s="166"/>
      <c r="BN762" s="166"/>
      <c r="BO762" s="166"/>
      <c r="BP762" s="166"/>
      <c r="BQ762" s="166"/>
      <c r="BR762" s="166"/>
      <c r="BS762" s="166"/>
      <c r="BT762" s="166"/>
      <c r="BU762" s="166"/>
      <c r="BV762" s="166"/>
      <c r="BW762" s="166"/>
      <c r="BX762" s="166"/>
    </row>
    <row r="763" spans="1:76" ht="12.75" customHeight="1">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c r="AA763" s="166"/>
      <c r="AB763" s="166"/>
      <c r="AC763" s="166"/>
      <c r="AD763" s="166"/>
      <c r="AE763" s="166"/>
      <c r="AF763" s="166"/>
      <c r="AG763" s="166"/>
      <c r="AH763" s="166"/>
      <c r="AI763" s="166"/>
      <c r="AJ763" s="166"/>
      <c r="AK763" s="166"/>
      <c r="AL763" s="166"/>
      <c r="AM763" s="166"/>
      <c r="AN763" s="166"/>
      <c r="AO763" s="166"/>
      <c r="AP763" s="166"/>
      <c r="AQ763" s="166"/>
      <c r="AR763" s="166"/>
      <c r="AS763" s="166"/>
      <c r="AT763" s="166"/>
      <c r="AU763" s="166"/>
      <c r="AV763" s="166"/>
      <c r="AW763" s="166"/>
      <c r="AX763" s="166"/>
      <c r="AY763" s="166"/>
      <c r="AZ763" s="166"/>
      <c r="BA763" s="166"/>
      <c r="BB763" s="166"/>
      <c r="BC763" s="166"/>
      <c r="BD763" s="166"/>
      <c r="BE763" s="166"/>
      <c r="BF763" s="166"/>
      <c r="BG763" s="166"/>
      <c r="BH763" s="166"/>
      <c r="BI763" s="166"/>
      <c r="BJ763" s="166"/>
      <c r="BK763" s="166"/>
      <c r="BL763" s="166"/>
      <c r="BM763" s="166"/>
      <c r="BN763" s="166"/>
      <c r="BO763" s="166"/>
      <c r="BP763" s="166"/>
      <c r="BQ763" s="166"/>
      <c r="BR763" s="166"/>
      <c r="BS763" s="166"/>
      <c r="BT763" s="166"/>
      <c r="BU763" s="166"/>
      <c r="BV763" s="166"/>
      <c r="BW763" s="166"/>
      <c r="BX763" s="166"/>
    </row>
    <row r="764" spans="1:76" ht="12.75" customHeight="1">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c r="AA764" s="166"/>
      <c r="AB764" s="166"/>
      <c r="AC764" s="166"/>
      <c r="AD764" s="166"/>
      <c r="AE764" s="166"/>
      <c r="AF764" s="166"/>
      <c r="AG764" s="166"/>
      <c r="AH764" s="166"/>
      <c r="AI764" s="166"/>
      <c r="AJ764" s="166"/>
      <c r="AK764" s="166"/>
      <c r="AL764" s="166"/>
      <c r="AM764" s="166"/>
      <c r="AN764" s="166"/>
      <c r="AO764" s="166"/>
      <c r="AP764" s="166"/>
      <c r="AQ764" s="166"/>
      <c r="AR764" s="166"/>
      <c r="AS764" s="166"/>
      <c r="AT764" s="166"/>
      <c r="AU764" s="166"/>
      <c r="AV764" s="166"/>
      <c r="AW764" s="166"/>
      <c r="AX764" s="166"/>
      <c r="AY764" s="166"/>
      <c r="AZ764" s="166"/>
      <c r="BA764" s="166"/>
      <c r="BB764" s="166"/>
      <c r="BC764" s="166"/>
      <c r="BD764" s="166"/>
      <c r="BE764" s="166"/>
      <c r="BF764" s="166"/>
      <c r="BG764" s="166"/>
      <c r="BH764" s="166"/>
      <c r="BI764" s="166"/>
      <c r="BJ764" s="166"/>
      <c r="BK764" s="166"/>
      <c r="BL764" s="166"/>
      <c r="BM764" s="166"/>
      <c r="BN764" s="166"/>
      <c r="BO764" s="166"/>
      <c r="BP764" s="166"/>
      <c r="BQ764" s="166"/>
      <c r="BR764" s="166"/>
      <c r="BS764" s="166"/>
      <c r="BT764" s="166"/>
      <c r="BU764" s="166"/>
      <c r="BV764" s="166"/>
      <c r="BW764" s="166"/>
      <c r="BX764" s="166"/>
    </row>
    <row r="765" spans="1:76" ht="12.75" customHeight="1">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c r="AA765" s="166"/>
      <c r="AB765" s="166"/>
      <c r="AC765" s="166"/>
      <c r="AD765" s="166"/>
      <c r="AE765" s="166"/>
      <c r="AF765" s="166"/>
      <c r="AG765" s="166"/>
      <c r="AH765" s="166"/>
      <c r="AI765" s="166"/>
      <c r="AJ765" s="166"/>
      <c r="AK765" s="166"/>
      <c r="AL765" s="166"/>
      <c r="AM765" s="166"/>
      <c r="AN765" s="166"/>
      <c r="AO765" s="166"/>
      <c r="AP765" s="166"/>
      <c r="AQ765" s="166"/>
      <c r="AR765" s="166"/>
      <c r="AS765" s="166"/>
      <c r="AT765" s="166"/>
      <c r="AU765" s="166"/>
      <c r="AV765" s="166"/>
      <c r="AW765" s="166"/>
      <c r="AX765" s="166"/>
      <c r="AY765" s="166"/>
      <c r="AZ765" s="166"/>
      <c r="BA765" s="166"/>
      <c r="BB765" s="166"/>
      <c r="BC765" s="166"/>
      <c r="BD765" s="166"/>
      <c r="BE765" s="166"/>
      <c r="BF765" s="166"/>
      <c r="BG765" s="166"/>
      <c r="BH765" s="166"/>
      <c r="BI765" s="166"/>
      <c r="BJ765" s="166"/>
      <c r="BK765" s="166"/>
      <c r="BL765" s="166"/>
      <c r="BM765" s="166"/>
      <c r="BN765" s="166"/>
      <c r="BO765" s="166"/>
      <c r="BP765" s="166"/>
      <c r="BQ765" s="166"/>
      <c r="BR765" s="166"/>
      <c r="BS765" s="166"/>
      <c r="BT765" s="166"/>
      <c r="BU765" s="166"/>
      <c r="BV765" s="166"/>
      <c r="BW765" s="166"/>
      <c r="BX765" s="166"/>
    </row>
    <row r="766" spans="1:76" ht="12.75" customHeight="1">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c r="AA766" s="166"/>
      <c r="AB766" s="166"/>
      <c r="AC766" s="166"/>
      <c r="AD766" s="166"/>
      <c r="AE766" s="166"/>
      <c r="AF766" s="166"/>
      <c r="AG766" s="166"/>
      <c r="AH766" s="166"/>
      <c r="AI766" s="166"/>
      <c r="AJ766" s="166"/>
      <c r="AK766" s="166"/>
      <c r="AL766" s="166"/>
      <c r="AM766" s="166"/>
      <c r="AN766" s="166"/>
      <c r="AO766" s="166"/>
      <c r="AP766" s="166"/>
      <c r="AQ766" s="166"/>
      <c r="AR766" s="166"/>
      <c r="AS766" s="166"/>
      <c r="AT766" s="166"/>
      <c r="AU766" s="166"/>
      <c r="AV766" s="166"/>
      <c r="AW766" s="166"/>
      <c r="AX766" s="166"/>
      <c r="AY766" s="166"/>
      <c r="AZ766" s="166"/>
      <c r="BA766" s="166"/>
      <c r="BB766" s="166"/>
      <c r="BC766" s="166"/>
      <c r="BD766" s="166"/>
      <c r="BE766" s="166"/>
      <c r="BF766" s="166"/>
      <c r="BG766" s="166"/>
      <c r="BH766" s="166"/>
      <c r="BI766" s="166"/>
      <c r="BJ766" s="166"/>
      <c r="BK766" s="166"/>
      <c r="BL766" s="166"/>
      <c r="BM766" s="166"/>
      <c r="BN766" s="166"/>
      <c r="BO766" s="166"/>
      <c r="BP766" s="166"/>
      <c r="BQ766" s="166"/>
      <c r="BR766" s="166"/>
      <c r="BS766" s="166"/>
      <c r="BT766" s="166"/>
      <c r="BU766" s="166"/>
      <c r="BV766" s="166"/>
      <c r="BW766" s="166"/>
      <c r="BX766" s="166"/>
    </row>
    <row r="767" spans="1:76" ht="12.75" customHeight="1">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c r="AA767" s="166"/>
      <c r="AB767" s="166"/>
      <c r="AC767" s="166"/>
      <c r="AD767" s="166"/>
      <c r="AE767" s="166"/>
      <c r="AF767" s="166"/>
      <c r="AG767" s="166"/>
      <c r="AH767" s="166"/>
      <c r="AI767" s="166"/>
      <c r="AJ767" s="166"/>
      <c r="AK767" s="166"/>
      <c r="AL767" s="166"/>
      <c r="AM767" s="166"/>
      <c r="AN767" s="166"/>
      <c r="AO767" s="166"/>
      <c r="AP767" s="166"/>
      <c r="AQ767" s="166"/>
      <c r="AR767" s="166"/>
      <c r="AS767" s="166"/>
      <c r="AT767" s="166"/>
      <c r="AU767" s="166"/>
      <c r="AV767" s="166"/>
      <c r="AW767" s="166"/>
      <c r="AX767" s="166"/>
      <c r="AY767" s="166"/>
      <c r="AZ767" s="166"/>
      <c r="BA767" s="166"/>
      <c r="BB767" s="166"/>
      <c r="BC767" s="166"/>
      <c r="BD767" s="166"/>
      <c r="BE767" s="166"/>
      <c r="BF767" s="166"/>
      <c r="BG767" s="166"/>
      <c r="BH767" s="166"/>
      <c r="BI767" s="166"/>
      <c r="BJ767" s="166"/>
      <c r="BK767" s="166"/>
      <c r="BL767" s="166"/>
      <c r="BM767" s="166"/>
      <c r="BN767" s="166"/>
      <c r="BO767" s="166"/>
      <c r="BP767" s="166"/>
      <c r="BQ767" s="166"/>
      <c r="BR767" s="166"/>
      <c r="BS767" s="166"/>
      <c r="BT767" s="166"/>
      <c r="BU767" s="166"/>
      <c r="BV767" s="166"/>
      <c r="BW767" s="166"/>
      <c r="BX767" s="166"/>
    </row>
    <row r="768" spans="1:76" ht="12.75" customHeight="1">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c r="AA768" s="166"/>
      <c r="AB768" s="166"/>
      <c r="AC768" s="166"/>
      <c r="AD768" s="166"/>
      <c r="AE768" s="166"/>
      <c r="AF768" s="166"/>
      <c r="AG768" s="166"/>
      <c r="AH768" s="166"/>
      <c r="AI768" s="166"/>
      <c r="AJ768" s="166"/>
      <c r="AK768" s="166"/>
      <c r="AL768" s="166"/>
      <c r="AM768" s="166"/>
      <c r="AN768" s="166"/>
      <c r="AO768" s="166"/>
      <c r="AP768" s="166"/>
      <c r="AQ768" s="166"/>
      <c r="AR768" s="166"/>
      <c r="AS768" s="166"/>
      <c r="AT768" s="166"/>
      <c r="AU768" s="166"/>
      <c r="AV768" s="166"/>
      <c r="AW768" s="166"/>
      <c r="AX768" s="166"/>
      <c r="AY768" s="166"/>
      <c r="AZ768" s="166"/>
      <c r="BA768" s="166"/>
      <c r="BB768" s="166"/>
      <c r="BC768" s="166"/>
      <c r="BD768" s="166"/>
      <c r="BE768" s="166"/>
      <c r="BF768" s="166"/>
      <c r="BG768" s="166"/>
      <c r="BH768" s="166"/>
      <c r="BI768" s="166"/>
      <c r="BJ768" s="166"/>
      <c r="BK768" s="166"/>
      <c r="BL768" s="166"/>
      <c r="BM768" s="166"/>
      <c r="BN768" s="166"/>
      <c r="BO768" s="166"/>
      <c r="BP768" s="166"/>
      <c r="BQ768" s="166"/>
      <c r="BR768" s="166"/>
      <c r="BS768" s="166"/>
      <c r="BT768" s="166"/>
      <c r="BU768" s="166"/>
      <c r="BV768" s="166"/>
      <c r="BW768" s="166"/>
      <c r="BX768" s="166"/>
    </row>
    <row r="769" spans="1:76" ht="12.75" customHeight="1">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c r="AA769" s="166"/>
      <c r="AB769" s="166"/>
      <c r="AC769" s="166"/>
      <c r="AD769" s="166"/>
      <c r="AE769" s="166"/>
      <c r="AF769" s="166"/>
      <c r="AG769" s="166"/>
      <c r="AH769" s="166"/>
      <c r="AI769" s="166"/>
      <c r="AJ769" s="166"/>
      <c r="AK769" s="166"/>
      <c r="AL769" s="166"/>
      <c r="AM769" s="166"/>
      <c r="AN769" s="166"/>
      <c r="AO769" s="166"/>
      <c r="AP769" s="166"/>
      <c r="AQ769" s="166"/>
      <c r="AR769" s="166"/>
      <c r="AS769" s="166"/>
      <c r="AT769" s="166"/>
      <c r="AU769" s="166"/>
      <c r="AV769" s="166"/>
      <c r="AW769" s="166"/>
      <c r="AX769" s="166"/>
      <c r="AY769" s="166"/>
      <c r="AZ769" s="166"/>
      <c r="BA769" s="166"/>
      <c r="BB769" s="166"/>
      <c r="BC769" s="166"/>
      <c r="BD769" s="166"/>
      <c r="BE769" s="166"/>
      <c r="BF769" s="166"/>
      <c r="BG769" s="166"/>
      <c r="BH769" s="166"/>
      <c r="BI769" s="166"/>
      <c r="BJ769" s="166"/>
      <c r="BK769" s="166"/>
      <c r="BL769" s="166"/>
      <c r="BM769" s="166"/>
      <c r="BN769" s="166"/>
      <c r="BO769" s="166"/>
      <c r="BP769" s="166"/>
      <c r="BQ769" s="166"/>
      <c r="BR769" s="166"/>
      <c r="BS769" s="166"/>
      <c r="BT769" s="166"/>
      <c r="BU769" s="166"/>
      <c r="BV769" s="166"/>
      <c r="BW769" s="166"/>
      <c r="BX769" s="166"/>
    </row>
    <row r="770" spans="1:76" ht="12.75" customHeight="1">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c r="AA770" s="166"/>
      <c r="AB770" s="166"/>
      <c r="AC770" s="166"/>
      <c r="AD770" s="166"/>
      <c r="AE770" s="166"/>
      <c r="AF770" s="166"/>
      <c r="AG770" s="166"/>
      <c r="AH770" s="166"/>
      <c r="AI770" s="166"/>
      <c r="AJ770" s="166"/>
      <c r="AK770" s="166"/>
      <c r="AL770" s="166"/>
      <c r="AM770" s="166"/>
      <c r="AN770" s="166"/>
      <c r="AO770" s="166"/>
      <c r="AP770" s="166"/>
      <c r="AQ770" s="166"/>
      <c r="AR770" s="166"/>
      <c r="AS770" s="166"/>
      <c r="AT770" s="166"/>
      <c r="AU770" s="166"/>
      <c r="AV770" s="166"/>
      <c r="AW770" s="166"/>
      <c r="AX770" s="166"/>
      <c r="AY770" s="166"/>
      <c r="AZ770" s="166"/>
      <c r="BA770" s="166"/>
      <c r="BB770" s="166"/>
      <c r="BC770" s="166"/>
      <c r="BD770" s="166"/>
      <c r="BE770" s="166"/>
      <c r="BF770" s="166"/>
      <c r="BG770" s="166"/>
      <c r="BH770" s="166"/>
      <c r="BI770" s="166"/>
      <c r="BJ770" s="166"/>
      <c r="BK770" s="166"/>
      <c r="BL770" s="166"/>
      <c r="BM770" s="166"/>
      <c r="BN770" s="166"/>
      <c r="BO770" s="166"/>
      <c r="BP770" s="166"/>
      <c r="BQ770" s="166"/>
      <c r="BR770" s="166"/>
      <c r="BS770" s="166"/>
      <c r="BT770" s="166"/>
      <c r="BU770" s="166"/>
      <c r="BV770" s="166"/>
      <c r="BW770" s="166"/>
      <c r="BX770" s="166"/>
    </row>
    <row r="771" spans="1:76" ht="12.75" customHeight="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c r="AA771" s="166"/>
      <c r="AB771" s="166"/>
      <c r="AC771" s="166"/>
      <c r="AD771" s="166"/>
      <c r="AE771" s="166"/>
      <c r="AF771" s="166"/>
      <c r="AG771" s="166"/>
      <c r="AH771" s="166"/>
      <c r="AI771" s="166"/>
      <c r="AJ771" s="166"/>
      <c r="AK771" s="166"/>
      <c r="AL771" s="166"/>
      <c r="AM771" s="166"/>
      <c r="AN771" s="166"/>
      <c r="AO771" s="166"/>
      <c r="AP771" s="166"/>
      <c r="AQ771" s="166"/>
      <c r="AR771" s="166"/>
      <c r="AS771" s="166"/>
      <c r="AT771" s="166"/>
      <c r="AU771" s="166"/>
      <c r="AV771" s="166"/>
      <c r="AW771" s="166"/>
      <c r="AX771" s="166"/>
      <c r="AY771" s="166"/>
      <c r="AZ771" s="166"/>
      <c r="BA771" s="166"/>
      <c r="BB771" s="166"/>
      <c r="BC771" s="166"/>
      <c r="BD771" s="166"/>
      <c r="BE771" s="166"/>
      <c r="BF771" s="166"/>
      <c r="BG771" s="166"/>
      <c r="BH771" s="166"/>
      <c r="BI771" s="166"/>
      <c r="BJ771" s="166"/>
      <c r="BK771" s="166"/>
      <c r="BL771" s="166"/>
      <c r="BM771" s="166"/>
      <c r="BN771" s="166"/>
      <c r="BO771" s="166"/>
      <c r="BP771" s="166"/>
      <c r="BQ771" s="166"/>
      <c r="BR771" s="166"/>
      <c r="BS771" s="166"/>
      <c r="BT771" s="166"/>
      <c r="BU771" s="166"/>
      <c r="BV771" s="166"/>
      <c r="BW771" s="166"/>
      <c r="BX771" s="166"/>
    </row>
    <row r="772" spans="1:76" ht="12.75" customHeight="1">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c r="AA772" s="166"/>
      <c r="AB772" s="166"/>
      <c r="AC772" s="166"/>
      <c r="AD772" s="166"/>
      <c r="AE772" s="166"/>
      <c r="AF772" s="166"/>
      <c r="AG772" s="166"/>
      <c r="AH772" s="166"/>
      <c r="AI772" s="166"/>
      <c r="AJ772" s="166"/>
      <c r="AK772" s="166"/>
      <c r="AL772" s="166"/>
      <c r="AM772" s="166"/>
      <c r="AN772" s="166"/>
      <c r="AO772" s="166"/>
      <c r="AP772" s="166"/>
      <c r="AQ772" s="166"/>
      <c r="AR772" s="166"/>
      <c r="AS772" s="166"/>
      <c r="AT772" s="166"/>
      <c r="AU772" s="166"/>
      <c r="AV772" s="166"/>
      <c r="AW772" s="166"/>
      <c r="AX772" s="166"/>
      <c r="AY772" s="166"/>
      <c r="AZ772" s="166"/>
      <c r="BA772" s="166"/>
      <c r="BB772" s="166"/>
      <c r="BC772" s="166"/>
      <c r="BD772" s="166"/>
      <c r="BE772" s="166"/>
      <c r="BF772" s="166"/>
      <c r="BG772" s="166"/>
      <c r="BH772" s="166"/>
      <c r="BI772" s="166"/>
      <c r="BJ772" s="166"/>
      <c r="BK772" s="166"/>
      <c r="BL772" s="166"/>
      <c r="BM772" s="166"/>
      <c r="BN772" s="166"/>
      <c r="BO772" s="166"/>
      <c r="BP772" s="166"/>
      <c r="BQ772" s="166"/>
      <c r="BR772" s="166"/>
      <c r="BS772" s="166"/>
      <c r="BT772" s="166"/>
      <c r="BU772" s="166"/>
      <c r="BV772" s="166"/>
      <c r="BW772" s="166"/>
      <c r="BX772" s="166"/>
    </row>
    <row r="773" spans="1:76" ht="12.75" customHeight="1">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c r="AA773" s="166"/>
      <c r="AB773" s="166"/>
      <c r="AC773" s="166"/>
      <c r="AD773" s="166"/>
      <c r="AE773" s="166"/>
      <c r="AF773" s="166"/>
      <c r="AG773" s="166"/>
      <c r="AH773" s="166"/>
      <c r="AI773" s="166"/>
      <c r="AJ773" s="166"/>
      <c r="AK773" s="166"/>
      <c r="AL773" s="166"/>
      <c r="AM773" s="166"/>
      <c r="AN773" s="166"/>
      <c r="AO773" s="166"/>
      <c r="AP773" s="166"/>
      <c r="AQ773" s="166"/>
      <c r="AR773" s="166"/>
      <c r="AS773" s="166"/>
      <c r="AT773" s="166"/>
      <c r="AU773" s="166"/>
      <c r="AV773" s="166"/>
      <c r="AW773" s="166"/>
      <c r="AX773" s="166"/>
      <c r="AY773" s="166"/>
      <c r="AZ773" s="166"/>
      <c r="BA773" s="166"/>
      <c r="BB773" s="166"/>
      <c r="BC773" s="166"/>
      <c r="BD773" s="166"/>
      <c r="BE773" s="166"/>
      <c r="BF773" s="166"/>
      <c r="BG773" s="166"/>
      <c r="BH773" s="166"/>
      <c r="BI773" s="166"/>
      <c r="BJ773" s="166"/>
      <c r="BK773" s="166"/>
      <c r="BL773" s="166"/>
      <c r="BM773" s="166"/>
      <c r="BN773" s="166"/>
      <c r="BO773" s="166"/>
      <c r="BP773" s="166"/>
      <c r="BQ773" s="166"/>
      <c r="BR773" s="166"/>
      <c r="BS773" s="166"/>
      <c r="BT773" s="166"/>
      <c r="BU773" s="166"/>
      <c r="BV773" s="166"/>
      <c r="BW773" s="166"/>
      <c r="BX773" s="166"/>
    </row>
    <row r="774" spans="1:76" ht="12.75" customHeight="1">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c r="AA774" s="166"/>
      <c r="AB774" s="166"/>
      <c r="AC774" s="166"/>
      <c r="AD774" s="166"/>
      <c r="AE774" s="166"/>
      <c r="AF774" s="166"/>
      <c r="AG774" s="166"/>
      <c r="AH774" s="166"/>
      <c r="AI774" s="166"/>
      <c r="AJ774" s="166"/>
      <c r="AK774" s="166"/>
      <c r="AL774" s="166"/>
      <c r="AM774" s="166"/>
      <c r="AN774" s="166"/>
      <c r="AO774" s="166"/>
      <c r="AP774" s="166"/>
      <c r="AQ774" s="166"/>
      <c r="AR774" s="166"/>
      <c r="AS774" s="166"/>
      <c r="AT774" s="166"/>
      <c r="AU774" s="166"/>
      <c r="AV774" s="166"/>
      <c r="AW774" s="166"/>
      <c r="AX774" s="166"/>
      <c r="AY774" s="166"/>
      <c r="AZ774" s="166"/>
      <c r="BA774" s="166"/>
      <c r="BB774" s="166"/>
      <c r="BC774" s="166"/>
      <c r="BD774" s="166"/>
      <c r="BE774" s="166"/>
      <c r="BF774" s="166"/>
      <c r="BG774" s="166"/>
      <c r="BH774" s="166"/>
      <c r="BI774" s="166"/>
      <c r="BJ774" s="166"/>
      <c r="BK774" s="166"/>
      <c r="BL774" s="166"/>
      <c r="BM774" s="166"/>
      <c r="BN774" s="166"/>
      <c r="BO774" s="166"/>
      <c r="BP774" s="166"/>
      <c r="BQ774" s="166"/>
      <c r="BR774" s="166"/>
      <c r="BS774" s="166"/>
      <c r="BT774" s="166"/>
      <c r="BU774" s="166"/>
      <c r="BV774" s="166"/>
      <c r="BW774" s="166"/>
      <c r="BX774" s="166"/>
    </row>
    <row r="775" spans="1:76" ht="12.75" customHeight="1">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c r="AA775" s="166"/>
      <c r="AB775" s="166"/>
      <c r="AC775" s="166"/>
      <c r="AD775" s="166"/>
      <c r="AE775" s="166"/>
      <c r="AF775" s="166"/>
      <c r="AG775" s="166"/>
      <c r="AH775" s="166"/>
      <c r="AI775" s="166"/>
      <c r="AJ775" s="166"/>
      <c r="AK775" s="166"/>
      <c r="AL775" s="166"/>
      <c r="AM775" s="166"/>
      <c r="AN775" s="166"/>
      <c r="AO775" s="166"/>
      <c r="AP775" s="166"/>
      <c r="AQ775" s="166"/>
      <c r="AR775" s="166"/>
      <c r="AS775" s="166"/>
      <c r="AT775" s="166"/>
      <c r="AU775" s="166"/>
      <c r="AV775" s="166"/>
      <c r="AW775" s="166"/>
      <c r="AX775" s="166"/>
      <c r="AY775" s="166"/>
      <c r="AZ775" s="166"/>
      <c r="BA775" s="166"/>
      <c r="BB775" s="166"/>
      <c r="BC775" s="166"/>
      <c r="BD775" s="166"/>
      <c r="BE775" s="166"/>
      <c r="BF775" s="166"/>
      <c r="BG775" s="166"/>
      <c r="BH775" s="166"/>
      <c r="BI775" s="166"/>
      <c r="BJ775" s="166"/>
      <c r="BK775" s="166"/>
      <c r="BL775" s="166"/>
      <c r="BM775" s="166"/>
      <c r="BN775" s="166"/>
      <c r="BO775" s="166"/>
      <c r="BP775" s="166"/>
      <c r="BQ775" s="166"/>
      <c r="BR775" s="166"/>
      <c r="BS775" s="166"/>
      <c r="BT775" s="166"/>
      <c r="BU775" s="166"/>
      <c r="BV775" s="166"/>
      <c r="BW775" s="166"/>
      <c r="BX775" s="166"/>
    </row>
    <row r="776" spans="1:76" ht="12.75" customHeight="1">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c r="AA776" s="166"/>
      <c r="AB776" s="166"/>
      <c r="AC776" s="166"/>
      <c r="AD776" s="166"/>
      <c r="AE776" s="166"/>
      <c r="AF776" s="166"/>
      <c r="AG776" s="166"/>
      <c r="AH776" s="166"/>
      <c r="AI776" s="166"/>
      <c r="AJ776" s="166"/>
      <c r="AK776" s="166"/>
      <c r="AL776" s="166"/>
      <c r="AM776" s="166"/>
      <c r="AN776" s="166"/>
      <c r="AO776" s="166"/>
      <c r="AP776" s="166"/>
      <c r="AQ776" s="166"/>
      <c r="AR776" s="166"/>
      <c r="AS776" s="166"/>
      <c r="AT776" s="166"/>
      <c r="AU776" s="166"/>
      <c r="AV776" s="166"/>
      <c r="AW776" s="166"/>
      <c r="AX776" s="166"/>
      <c r="AY776" s="166"/>
      <c r="AZ776" s="166"/>
      <c r="BA776" s="166"/>
      <c r="BB776" s="166"/>
      <c r="BC776" s="166"/>
      <c r="BD776" s="166"/>
      <c r="BE776" s="166"/>
      <c r="BF776" s="166"/>
      <c r="BG776" s="166"/>
      <c r="BH776" s="166"/>
      <c r="BI776" s="166"/>
      <c r="BJ776" s="166"/>
      <c r="BK776" s="166"/>
      <c r="BL776" s="166"/>
      <c r="BM776" s="166"/>
      <c r="BN776" s="166"/>
      <c r="BO776" s="166"/>
      <c r="BP776" s="166"/>
      <c r="BQ776" s="166"/>
      <c r="BR776" s="166"/>
      <c r="BS776" s="166"/>
      <c r="BT776" s="166"/>
      <c r="BU776" s="166"/>
      <c r="BV776" s="166"/>
      <c r="BW776" s="166"/>
      <c r="BX776" s="166"/>
    </row>
    <row r="777" spans="1:76" ht="12.75" customHeight="1">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c r="AA777" s="166"/>
      <c r="AB777" s="166"/>
      <c r="AC777" s="166"/>
      <c r="AD777" s="166"/>
      <c r="AE777" s="166"/>
      <c r="AF777" s="166"/>
      <c r="AG777" s="166"/>
      <c r="AH777" s="166"/>
      <c r="AI777" s="166"/>
      <c r="AJ777" s="166"/>
      <c r="AK777" s="166"/>
      <c r="AL777" s="166"/>
      <c r="AM777" s="166"/>
      <c r="AN777" s="166"/>
      <c r="AO777" s="166"/>
      <c r="AP777" s="166"/>
      <c r="AQ777" s="166"/>
      <c r="AR777" s="166"/>
      <c r="AS777" s="166"/>
      <c r="AT777" s="166"/>
      <c r="AU777" s="166"/>
      <c r="AV777" s="166"/>
      <c r="AW777" s="166"/>
      <c r="AX777" s="166"/>
      <c r="AY777" s="166"/>
      <c r="AZ777" s="166"/>
      <c r="BA777" s="166"/>
      <c r="BB777" s="166"/>
      <c r="BC777" s="166"/>
      <c r="BD777" s="166"/>
      <c r="BE777" s="166"/>
      <c r="BF777" s="166"/>
      <c r="BG777" s="166"/>
      <c r="BH777" s="166"/>
      <c r="BI777" s="166"/>
      <c r="BJ777" s="166"/>
      <c r="BK777" s="166"/>
      <c r="BL777" s="166"/>
      <c r="BM777" s="166"/>
      <c r="BN777" s="166"/>
      <c r="BO777" s="166"/>
      <c r="BP777" s="166"/>
      <c r="BQ777" s="166"/>
      <c r="BR777" s="166"/>
      <c r="BS777" s="166"/>
      <c r="BT777" s="166"/>
      <c r="BU777" s="166"/>
      <c r="BV777" s="166"/>
      <c r="BW777" s="166"/>
      <c r="BX777" s="166"/>
    </row>
    <row r="778" spans="1:76" ht="12.75" customHeight="1">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c r="AA778" s="166"/>
      <c r="AB778" s="166"/>
      <c r="AC778" s="166"/>
      <c r="AD778" s="166"/>
      <c r="AE778" s="166"/>
      <c r="AF778" s="166"/>
      <c r="AG778" s="166"/>
      <c r="AH778" s="166"/>
      <c r="AI778" s="166"/>
      <c r="AJ778" s="166"/>
      <c r="AK778" s="166"/>
      <c r="AL778" s="166"/>
      <c r="AM778" s="166"/>
      <c r="AN778" s="166"/>
      <c r="AO778" s="166"/>
      <c r="AP778" s="166"/>
      <c r="AQ778" s="166"/>
      <c r="AR778" s="166"/>
      <c r="AS778" s="166"/>
      <c r="AT778" s="166"/>
      <c r="AU778" s="166"/>
      <c r="AV778" s="166"/>
      <c r="AW778" s="166"/>
      <c r="AX778" s="166"/>
      <c r="AY778" s="166"/>
      <c r="AZ778" s="166"/>
      <c r="BA778" s="166"/>
      <c r="BB778" s="166"/>
      <c r="BC778" s="166"/>
      <c r="BD778" s="166"/>
      <c r="BE778" s="166"/>
      <c r="BF778" s="166"/>
      <c r="BG778" s="166"/>
      <c r="BH778" s="166"/>
      <c r="BI778" s="166"/>
      <c r="BJ778" s="166"/>
      <c r="BK778" s="166"/>
      <c r="BL778" s="166"/>
      <c r="BM778" s="166"/>
      <c r="BN778" s="166"/>
      <c r="BO778" s="166"/>
      <c r="BP778" s="166"/>
      <c r="BQ778" s="166"/>
      <c r="BR778" s="166"/>
      <c r="BS778" s="166"/>
      <c r="BT778" s="166"/>
      <c r="BU778" s="166"/>
      <c r="BV778" s="166"/>
      <c r="BW778" s="166"/>
      <c r="BX778" s="166"/>
    </row>
    <row r="779" spans="1:76" ht="12.75" customHeight="1">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c r="AA779" s="166"/>
      <c r="AB779" s="166"/>
      <c r="AC779" s="166"/>
      <c r="AD779" s="166"/>
      <c r="AE779" s="166"/>
      <c r="AF779" s="166"/>
      <c r="AG779" s="166"/>
      <c r="AH779" s="166"/>
      <c r="AI779" s="166"/>
      <c r="AJ779" s="166"/>
      <c r="AK779" s="166"/>
      <c r="AL779" s="166"/>
      <c r="AM779" s="166"/>
      <c r="AN779" s="166"/>
      <c r="AO779" s="166"/>
      <c r="AP779" s="166"/>
      <c r="AQ779" s="166"/>
      <c r="AR779" s="166"/>
      <c r="AS779" s="166"/>
      <c r="AT779" s="166"/>
      <c r="AU779" s="166"/>
      <c r="AV779" s="166"/>
      <c r="AW779" s="166"/>
      <c r="AX779" s="166"/>
      <c r="AY779" s="166"/>
      <c r="AZ779" s="166"/>
      <c r="BA779" s="166"/>
      <c r="BB779" s="166"/>
      <c r="BC779" s="166"/>
      <c r="BD779" s="166"/>
      <c r="BE779" s="166"/>
      <c r="BF779" s="166"/>
      <c r="BG779" s="166"/>
      <c r="BH779" s="166"/>
      <c r="BI779" s="166"/>
      <c r="BJ779" s="166"/>
      <c r="BK779" s="166"/>
      <c r="BL779" s="166"/>
      <c r="BM779" s="166"/>
      <c r="BN779" s="166"/>
      <c r="BO779" s="166"/>
      <c r="BP779" s="166"/>
      <c r="BQ779" s="166"/>
      <c r="BR779" s="166"/>
      <c r="BS779" s="166"/>
      <c r="BT779" s="166"/>
      <c r="BU779" s="166"/>
      <c r="BV779" s="166"/>
      <c r="BW779" s="166"/>
      <c r="BX779" s="166"/>
    </row>
    <row r="780" spans="1:76" ht="12.75" customHeight="1">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c r="AA780" s="166"/>
      <c r="AB780" s="166"/>
      <c r="AC780" s="166"/>
      <c r="AD780" s="166"/>
      <c r="AE780" s="166"/>
      <c r="AF780" s="166"/>
      <c r="AG780" s="166"/>
      <c r="AH780" s="166"/>
      <c r="AI780" s="166"/>
      <c r="AJ780" s="166"/>
      <c r="AK780" s="166"/>
      <c r="AL780" s="166"/>
      <c r="AM780" s="166"/>
      <c r="AN780" s="166"/>
      <c r="AO780" s="166"/>
      <c r="AP780" s="166"/>
      <c r="AQ780" s="166"/>
      <c r="AR780" s="166"/>
      <c r="AS780" s="166"/>
      <c r="AT780" s="166"/>
      <c r="AU780" s="166"/>
      <c r="AV780" s="166"/>
      <c r="AW780" s="166"/>
      <c r="AX780" s="166"/>
      <c r="AY780" s="166"/>
      <c r="AZ780" s="166"/>
      <c r="BA780" s="166"/>
      <c r="BB780" s="166"/>
      <c r="BC780" s="166"/>
      <c r="BD780" s="166"/>
      <c r="BE780" s="166"/>
      <c r="BF780" s="166"/>
      <c r="BG780" s="166"/>
      <c r="BH780" s="166"/>
      <c r="BI780" s="166"/>
      <c r="BJ780" s="166"/>
      <c r="BK780" s="166"/>
      <c r="BL780" s="166"/>
      <c r="BM780" s="166"/>
      <c r="BN780" s="166"/>
      <c r="BO780" s="166"/>
      <c r="BP780" s="166"/>
      <c r="BQ780" s="166"/>
      <c r="BR780" s="166"/>
      <c r="BS780" s="166"/>
      <c r="BT780" s="166"/>
      <c r="BU780" s="166"/>
      <c r="BV780" s="166"/>
      <c r="BW780" s="166"/>
      <c r="BX780" s="166"/>
    </row>
    <row r="781" spans="1:76" ht="12.75" customHeight="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c r="AA781" s="166"/>
      <c r="AB781" s="166"/>
      <c r="AC781" s="166"/>
      <c r="AD781" s="166"/>
      <c r="AE781" s="166"/>
      <c r="AF781" s="166"/>
      <c r="AG781" s="166"/>
      <c r="AH781" s="166"/>
      <c r="AI781" s="166"/>
      <c r="AJ781" s="166"/>
      <c r="AK781" s="166"/>
      <c r="AL781" s="166"/>
      <c r="AM781" s="166"/>
      <c r="AN781" s="166"/>
      <c r="AO781" s="166"/>
      <c r="AP781" s="166"/>
      <c r="AQ781" s="166"/>
      <c r="AR781" s="166"/>
      <c r="AS781" s="166"/>
      <c r="AT781" s="166"/>
      <c r="AU781" s="166"/>
      <c r="AV781" s="166"/>
      <c r="AW781" s="166"/>
      <c r="AX781" s="166"/>
      <c r="AY781" s="166"/>
      <c r="AZ781" s="166"/>
      <c r="BA781" s="166"/>
      <c r="BB781" s="166"/>
      <c r="BC781" s="166"/>
      <c r="BD781" s="166"/>
      <c r="BE781" s="166"/>
      <c r="BF781" s="166"/>
      <c r="BG781" s="166"/>
      <c r="BH781" s="166"/>
      <c r="BI781" s="166"/>
      <c r="BJ781" s="166"/>
      <c r="BK781" s="166"/>
      <c r="BL781" s="166"/>
      <c r="BM781" s="166"/>
      <c r="BN781" s="166"/>
      <c r="BO781" s="166"/>
      <c r="BP781" s="166"/>
      <c r="BQ781" s="166"/>
      <c r="BR781" s="166"/>
      <c r="BS781" s="166"/>
      <c r="BT781" s="166"/>
      <c r="BU781" s="166"/>
      <c r="BV781" s="166"/>
      <c r="BW781" s="166"/>
      <c r="BX781" s="166"/>
    </row>
    <row r="782" spans="1:76" ht="12.75" customHeight="1">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c r="AA782" s="166"/>
      <c r="AB782" s="166"/>
      <c r="AC782" s="166"/>
      <c r="AD782" s="166"/>
      <c r="AE782" s="166"/>
      <c r="AF782" s="166"/>
      <c r="AG782" s="166"/>
      <c r="AH782" s="166"/>
      <c r="AI782" s="166"/>
      <c r="AJ782" s="166"/>
      <c r="AK782" s="166"/>
      <c r="AL782" s="166"/>
      <c r="AM782" s="166"/>
      <c r="AN782" s="166"/>
      <c r="AO782" s="166"/>
      <c r="AP782" s="166"/>
      <c r="AQ782" s="166"/>
      <c r="AR782" s="166"/>
      <c r="AS782" s="166"/>
      <c r="AT782" s="166"/>
      <c r="AU782" s="166"/>
      <c r="AV782" s="166"/>
      <c r="AW782" s="166"/>
      <c r="AX782" s="166"/>
      <c r="AY782" s="166"/>
      <c r="AZ782" s="166"/>
      <c r="BA782" s="166"/>
      <c r="BB782" s="166"/>
      <c r="BC782" s="166"/>
      <c r="BD782" s="166"/>
      <c r="BE782" s="166"/>
      <c r="BF782" s="166"/>
      <c r="BG782" s="166"/>
      <c r="BH782" s="166"/>
      <c r="BI782" s="166"/>
      <c r="BJ782" s="166"/>
      <c r="BK782" s="166"/>
      <c r="BL782" s="166"/>
      <c r="BM782" s="166"/>
      <c r="BN782" s="166"/>
      <c r="BO782" s="166"/>
      <c r="BP782" s="166"/>
      <c r="BQ782" s="166"/>
      <c r="BR782" s="166"/>
      <c r="BS782" s="166"/>
      <c r="BT782" s="166"/>
      <c r="BU782" s="166"/>
      <c r="BV782" s="166"/>
      <c r="BW782" s="166"/>
      <c r="BX782" s="166"/>
    </row>
    <row r="783" spans="1:76" ht="12.75" customHeight="1">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c r="AA783" s="166"/>
      <c r="AB783" s="166"/>
      <c r="AC783" s="166"/>
      <c r="AD783" s="166"/>
      <c r="AE783" s="166"/>
      <c r="AF783" s="166"/>
      <c r="AG783" s="166"/>
      <c r="AH783" s="166"/>
      <c r="AI783" s="166"/>
      <c r="AJ783" s="166"/>
      <c r="AK783" s="166"/>
      <c r="AL783" s="166"/>
      <c r="AM783" s="166"/>
      <c r="AN783" s="166"/>
      <c r="AO783" s="166"/>
      <c r="AP783" s="166"/>
      <c r="AQ783" s="166"/>
      <c r="AR783" s="166"/>
      <c r="AS783" s="166"/>
      <c r="AT783" s="166"/>
      <c r="AU783" s="166"/>
      <c r="AV783" s="166"/>
      <c r="AW783" s="166"/>
      <c r="AX783" s="166"/>
      <c r="AY783" s="166"/>
      <c r="AZ783" s="166"/>
      <c r="BA783" s="166"/>
      <c r="BB783" s="166"/>
      <c r="BC783" s="166"/>
      <c r="BD783" s="166"/>
      <c r="BE783" s="166"/>
      <c r="BF783" s="166"/>
      <c r="BG783" s="166"/>
      <c r="BH783" s="166"/>
      <c r="BI783" s="166"/>
      <c r="BJ783" s="166"/>
      <c r="BK783" s="166"/>
      <c r="BL783" s="166"/>
      <c r="BM783" s="166"/>
      <c r="BN783" s="166"/>
      <c r="BO783" s="166"/>
      <c r="BP783" s="166"/>
      <c r="BQ783" s="166"/>
      <c r="BR783" s="166"/>
      <c r="BS783" s="166"/>
      <c r="BT783" s="166"/>
      <c r="BU783" s="166"/>
      <c r="BV783" s="166"/>
      <c r="BW783" s="166"/>
      <c r="BX783" s="166"/>
    </row>
    <row r="784" spans="1:76" ht="12.75" customHeight="1">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c r="AA784" s="166"/>
      <c r="AB784" s="166"/>
      <c r="AC784" s="166"/>
      <c r="AD784" s="166"/>
      <c r="AE784" s="166"/>
      <c r="AF784" s="166"/>
      <c r="AG784" s="166"/>
      <c r="AH784" s="166"/>
      <c r="AI784" s="166"/>
      <c r="AJ784" s="166"/>
      <c r="AK784" s="166"/>
      <c r="AL784" s="166"/>
      <c r="AM784" s="166"/>
      <c r="AN784" s="166"/>
      <c r="AO784" s="166"/>
      <c r="AP784" s="166"/>
      <c r="AQ784" s="166"/>
      <c r="AR784" s="166"/>
      <c r="AS784" s="166"/>
      <c r="AT784" s="166"/>
      <c r="AU784" s="166"/>
      <c r="AV784" s="166"/>
      <c r="AW784" s="166"/>
      <c r="AX784" s="166"/>
      <c r="AY784" s="166"/>
      <c r="AZ784" s="166"/>
      <c r="BA784" s="166"/>
      <c r="BB784" s="166"/>
      <c r="BC784" s="166"/>
      <c r="BD784" s="166"/>
      <c r="BE784" s="166"/>
      <c r="BF784" s="166"/>
      <c r="BG784" s="166"/>
      <c r="BH784" s="166"/>
      <c r="BI784" s="166"/>
      <c r="BJ784" s="166"/>
      <c r="BK784" s="166"/>
      <c r="BL784" s="166"/>
      <c r="BM784" s="166"/>
      <c r="BN784" s="166"/>
      <c r="BO784" s="166"/>
      <c r="BP784" s="166"/>
      <c r="BQ784" s="166"/>
      <c r="BR784" s="166"/>
      <c r="BS784" s="166"/>
      <c r="BT784" s="166"/>
      <c r="BU784" s="166"/>
      <c r="BV784" s="166"/>
      <c r="BW784" s="166"/>
      <c r="BX784" s="166"/>
    </row>
    <row r="785" spans="1:76" ht="12.75" customHeight="1">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c r="AA785" s="166"/>
      <c r="AB785" s="166"/>
      <c r="AC785" s="166"/>
      <c r="AD785" s="166"/>
      <c r="AE785" s="166"/>
      <c r="AF785" s="166"/>
      <c r="AG785" s="166"/>
      <c r="AH785" s="166"/>
      <c r="AI785" s="166"/>
      <c r="AJ785" s="166"/>
      <c r="AK785" s="166"/>
      <c r="AL785" s="166"/>
      <c r="AM785" s="166"/>
      <c r="AN785" s="166"/>
      <c r="AO785" s="166"/>
      <c r="AP785" s="166"/>
      <c r="AQ785" s="166"/>
      <c r="AR785" s="166"/>
      <c r="AS785" s="166"/>
      <c r="AT785" s="166"/>
      <c r="AU785" s="166"/>
      <c r="AV785" s="166"/>
      <c r="AW785" s="166"/>
      <c r="AX785" s="166"/>
      <c r="AY785" s="166"/>
      <c r="AZ785" s="166"/>
      <c r="BA785" s="166"/>
      <c r="BB785" s="166"/>
      <c r="BC785" s="166"/>
      <c r="BD785" s="166"/>
      <c r="BE785" s="166"/>
      <c r="BF785" s="166"/>
      <c r="BG785" s="166"/>
      <c r="BH785" s="166"/>
      <c r="BI785" s="166"/>
      <c r="BJ785" s="166"/>
      <c r="BK785" s="166"/>
      <c r="BL785" s="166"/>
      <c r="BM785" s="166"/>
      <c r="BN785" s="166"/>
      <c r="BO785" s="166"/>
      <c r="BP785" s="166"/>
      <c r="BQ785" s="166"/>
      <c r="BR785" s="166"/>
      <c r="BS785" s="166"/>
      <c r="BT785" s="166"/>
      <c r="BU785" s="166"/>
      <c r="BV785" s="166"/>
      <c r="BW785" s="166"/>
      <c r="BX785" s="166"/>
    </row>
    <row r="786" spans="1:76" ht="12.75" customHeight="1">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c r="AA786" s="166"/>
      <c r="AB786" s="166"/>
      <c r="AC786" s="166"/>
      <c r="AD786" s="166"/>
      <c r="AE786" s="166"/>
      <c r="AF786" s="166"/>
      <c r="AG786" s="166"/>
      <c r="AH786" s="166"/>
      <c r="AI786" s="166"/>
      <c r="AJ786" s="166"/>
      <c r="AK786" s="166"/>
      <c r="AL786" s="166"/>
      <c r="AM786" s="166"/>
      <c r="AN786" s="166"/>
      <c r="AO786" s="166"/>
      <c r="AP786" s="166"/>
      <c r="AQ786" s="166"/>
      <c r="AR786" s="166"/>
      <c r="AS786" s="166"/>
      <c r="AT786" s="166"/>
      <c r="AU786" s="166"/>
      <c r="AV786" s="166"/>
      <c r="AW786" s="166"/>
      <c r="AX786" s="166"/>
      <c r="AY786" s="166"/>
      <c r="AZ786" s="166"/>
      <c r="BA786" s="166"/>
      <c r="BB786" s="166"/>
      <c r="BC786" s="166"/>
      <c r="BD786" s="166"/>
      <c r="BE786" s="166"/>
      <c r="BF786" s="166"/>
      <c r="BG786" s="166"/>
      <c r="BH786" s="166"/>
      <c r="BI786" s="166"/>
      <c r="BJ786" s="166"/>
      <c r="BK786" s="166"/>
      <c r="BL786" s="166"/>
      <c r="BM786" s="166"/>
      <c r="BN786" s="166"/>
      <c r="BO786" s="166"/>
      <c r="BP786" s="166"/>
      <c r="BQ786" s="166"/>
      <c r="BR786" s="166"/>
      <c r="BS786" s="166"/>
      <c r="BT786" s="166"/>
      <c r="BU786" s="166"/>
      <c r="BV786" s="166"/>
      <c r="BW786" s="166"/>
      <c r="BX786" s="166"/>
    </row>
    <row r="787" spans="1:76" ht="12.75" customHeight="1">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c r="AA787" s="166"/>
      <c r="AB787" s="166"/>
      <c r="AC787" s="166"/>
      <c r="AD787" s="166"/>
      <c r="AE787" s="166"/>
      <c r="AF787" s="166"/>
      <c r="AG787" s="166"/>
      <c r="AH787" s="166"/>
      <c r="AI787" s="166"/>
      <c r="AJ787" s="166"/>
      <c r="AK787" s="166"/>
      <c r="AL787" s="166"/>
      <c r="AM787" s="166"/>
      <c r="AN787" s="166"/>
      <c r="AO787" s="166"/>
      <c r="AP787" s="166"/>
      <c r="AQ787" s="166"/>
      <c r="AR787" s="166"/>
      <c r="AS787" s="166"/>
      <c r="AT787" s="166"/>
      <c r="AU787" s="166"/>
      <c r="AV787" s="166"/>
      <c r="AW787" s="166"/>
      <c r="AX787" s="166"/>
      <c r="AY787" s="166"/>
      <c r="AZ787" s="166"/>
      <c r="BA787" s="166"/>
      <c r="BB787" s="166"/>
      <c r="BC787" s="166"/>
      <c r="BD787" s="166"/>
      <c r="BE787" s="166"/>
      <c r="BF787" s="166"/>
      <c r="BG787" s="166"/>
      <c r="BH787" s="166"/>
      <c r="BI787" s="166"/>
      <c r="BJ787" s="166"/>
      <c r="BK787" s="166"/>
      <c r="BL787" s="166"/>
      <c r="BM787" s="166"/>
      <c r="BN787" s="166"/>
      <c r="BO787" s="166"/>
      <c r="BP787" s="166"/>
      <c r="BQ787" s="166"/>
      <c r="BR787" s="166"/>
      <c r="BS787" s="166"/>
      <c r="BT787" s="166"/>
      <c r="BU787" s="166"/>
      <c r="BV787" s="166"/>
      <c r="BW787" s="166"/>
      <c r="BX787" s="166"/>
    </row>
    <row r="788" spans="1:76" ht="12.75" customHeight="1">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c r="AA788" s="166"/>
      <c r="AB788" s="166"/>
      <c r="AC788" s="166"/>
      <c r="AD788" s="166"/>
      <c r="AE788" s="166"/>
      <c r="AF788" s="166"/>
      <c r="AG788" s="166"/>
      <c r="AH788" s="166"/>
      <c r="AI788" s="166"/>
      <c r="AJ788" s="166"/>
      <c r="AK788" s="166"/>
      <c r="AL788" s="166"/>
      <c r="AM788" s="166"/>
      <c r="AN788" s="166"/>
      <c r="AO788" s="166"/>
      <c r="AP788" s="166"/>
      <c r="AQ788" s="166"/>
      <c r="AR788" s="166"/>
      <c r="AS788" s="166"/>
      <c r="AT788" s="166"/>
      <c r="AU788" s="166"/>
      <c r="AV788" s="166"/>
      <c r="AW788" s="166"/>
      <c r="AX788" s="166"/>
      <c r="AY788" s="166"/>
      <c r="AZ788" s="166"/>
      <c r="BA788" s="166"/>
      <c r="BB788" s="166"/>
      <c r="BC788" s="166"/>
      <c r="BD788" s="166"/>
      <c r="BE788" s="166"/>
      <c r="BF788" s="166"/>
      <c r="BG788" s="166"/>
      <c r="BH788" s="166"/>
      <c r="BI788" s="166"/>
      <c r="BJ788" s="166"/>
      <c r="BK788" s="166"/>
      <c r="BL788" s="166"/>
      <c r="BM788" s="166"/>
      <c r="BN788" s="166"/>
      <c r="BO788" s="166"/>
      <c r="BP788" s="166"/>
      <c r="BQ788" s="166"/>
      <c r="BR788" s="166"/>
      <c r="BS788" s="166"/>
      <c r="BT788" s="166"/>
      <c r="BU788" s="166"/>
      <c r="BV788" s="166"/>
      <c r="BW788" s="166"/>
      <c r="BX788" s="166"/>
    </row>
    <row r="789" spans="1:76" ht="12.75" customHeight="1">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c r="AA789" s="166"/>
      <c r="AB789" s="166"/>
      <c r="AC789" s="166"/>
      <c r="AD789" s="166"/>
      <c r="AE789" s="166"/>
      <c r="AF789" s="166"/>
      <c r="AG789" s="166"/>
      <c r="AH789" s="166"/>
      <c r="AI789" s="166"/>
      <c r="AJ789" s="166"/>
      <c r="AK789" s="166"/>
      <c r="AL789" s="166"/>
      <c r="AM789" s="166"/>
      <c r="AN789" s="166"/>
      <c r="AO789" s="166"/>
      <c r="AP789" s="166"/>
      <c r="AQ789" s="166"/>
      <c r="AR789" s="166"/>
      <c r="AS789" s="166"/>
      <c r="AT789" s="166"/>
      <c r="AU789" s="166"/>
      <c r="AV789" s="166"/>
      <c r="AW789" s="166"/>
      <c r="AX789" s="166"/>
      <c r="AY789" s="166"/>
      <c r="AZ789" s="166"/>
      <c r="BA789" s="166"/>
      <c r="BB789" s="166"/>
      <c r="BC789" s="166"/>
      <c r="BD789" s="166"/>
      <c r="BE789" s="166"/>
      <c r="BF789" s="166"/>
      <c r="BG789" s="166"/>
      <c r="BH789" s="166"/>
      <c r="BI789" s="166"/>
      <c r="BJ789" s="166"/>
      <c r="BK789" s="166"/>
      <c r="BL789" s="166"/>
      <c r="BM789" s="166"/>
      <c r="BN789" s="166"/>
      <c r="BO789" s="166"/>
      <c r="BP789" s="166"/>
      <c r="BQ789" s="166"/>
      <c r="BR789" s="166"/>
      <c r="BS789" s="166"/>
      <c r="BT789" s="166"/>
      <c r="BU789" s="166"/>
      <c r="BV789" s="166"/>
      <c r="BW789" s="166"/>
      <c r="BX789" s="166"/>
    </row>
    <row r="790" spans="1:76" ht="12.75" customHeight="1">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c r="AA790" s="166"/>
      <c r="AB790" s="166"/>
      <c r="AC790" s="166"/>
      <c r="AD790" s="166"/>
      <c r="AE790" s="166"/>
      <c r="AF790" s="166"/>
      <c r="AG790" s="166"/>
      <c r="AH790" s="166"/>
      <c r="AI790" s="166"/>
      <c r="AJ790" s="166"/>
      <c r="AK790" s="166"/>
      <c r="AL790" s="166"/>
      <c r="AM790" s="166"/>
      <c r="AN790" s="166"/>
      <c r="AO790" s="166"/>
      <c r="AP790" s="166"/>
      <c r="AQ790" s="166"/>
      <c r="AR790" s="166"/>
      <c r="AS790" s="166"/>
      <c r="AT790" s="166"/>
      <c r="AU790" s="166"/>
      <c r="AV790" s="166"/>
      <c r="AW790" s="166"/>
      <c r="AX790" s="166"/>
      <c r="AY790" s="166"/>
      <c r="AZ790" s="166"/>
      <c r="BA790" s="166"/>
      <c r="BB790" s="166"/>
      <c r="BC790" s="166"/>
      <c r="BD790" s="166"/>
      <c r="BE790" s="166"/>
      <c r="BF790" s="166"/>
      <c r="BG790" s="166"/>
      <c r="BH790" s="166"/>
      <c r="BI790" s="166"/>
      <c r="BJ790" s="166"/>
      <c r="BK790" s="166"/>
      <c r="BL790" s="166"/>
      <c r="BM790" s="166"/>
      <c r="BN790" s="166"/>
      <c r="BO790" s="166"/>
      <c r="BP790" s="166"/>
      <c r="BQ790" s="166"/>
      <c r="BR790" s="166"/>
      <c r="BS790" s="166"/>
      <c r="BT790" s="166"/>
      <c r="BU790" s="166"/>
      <c r="BV790" s="166"/>
      <c r="BW790" s="166"/>
      <c r="BX790" s="166"/>
    </row>
    <row r="791" spans="1:76" ht="12.75" customHeight="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c r="AA791" s="166"/>
      <c r="AB791" s="166"/>
      <c r="AC791" s="166"/>
      <c r="AD791" s="166"/>
      <c r="AE791" s="166"/>
      <c r="AF791" s="166"/>
      <c r="AG791" s="166"/>
      <c r="AH791" s="166"/>
      <c r="AI791" s="166"/>
      <c r="AJ791" s="166"/>
      <c r="AK791" s="166"/>
      <c r="AL791" s="166"/>
      <c r="AM791" s="166"/>
      <c r="AN791" s="166"/>
      <c r="AO791" s="166"/>
      <c r="AP791" s="166"/>
      <c r="AQ791" s="166"/>
      <c r="AR791" s="166"/>
      <c r="AS791" s="166"/>
      <c r="AT791" s="166"/>
      <c r="AU791" s="166"/>
      <c r="AV791" s="166"/>
      <c r="AW791" s="166"/>
      <c r="AX791" s="166"/>
      <c r="AY791" s="166"/>
      <c r="AZ791" s="166"/>
      <c r="BA791" s="166"/>
      <c r="BB791" s="166"/>
      <c r="BC791" s="166"/>
      <c r="BD791" s="166"/>
      <c r="BE791" s="166"/>
      <c r="BF791" s="166"/>
      <c r="BG791" s="166"/>
      <c r="BH791" s="166"/>
      <c r="BI791" s="166"/>
      <c r="BJ791" s="166"/>
      <c r="BK791" s="166"/>
      <c r="BL791" s="166"/>
      <c r="BM791" s="166"/>
      <c r="BN791" s="166"/>
      <c r="BO791" s="166"/>
      <c r="BP791" s="166"/>
      <c r="BQ791" s="166"/>
      <c r="BR791" s="166"/>
      <c r="BS791" s="166"/>
      <c r="BT791" s="166"/>
      <c r="BU791" s="166"/>
      <c r="BV791" s="166"/>
      <c r="BW791" s="166"/>
      <c r="BX791" s="166"/>
    </row>
    <row r="792" spans="1:76" ht="12.75" customHeight="1">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c r="AA792" s="166"/>
      <c r="AB792" s="166"/>
      <c r="AC792" s="166"/>
      <c r="AD792" s="166"/>
      <c r="AE792" s="166"/>
      <c r="AF792" s="166"/>
      <c r="AG792" s="166"/>
      <c r="AH792" s="166"/>
      <c r="AI792" s="166"/>
      <c r="AJ792" s="166"/>
      <c r="AK792" s="166"/>
      <c r="AL792" s="166"/>
      <c r="AM792" s="166"/>
      <c r="AN792" s="166"/>
      <c r="AO792" s="166"/>
      <c r="AP792" s="166"/>
      <c r="AQ792" s="166"/>
      <c r="AR792" s="166"/>
      <c r="AS792" s="166"/>
      <c r="AT792" s="166"/>
      <c r="AU792" s="166"/>
      <c r="AV792" s="166"/>
      <c r="AW792" s="166"/>
      <c r="AX792" s="166"/>
      <c r="AY792" s="166"/>
      <c r="AZ792" s="166"/>
      <c r="BA792" s="166"/>
      <c r="BB792" s="166"/>
      <c r="BC792" s="166"/>
      <c r="BD792" s="166"/>
      <c r="BE792" s="166"/>
      <c r="BF792" s="166"/>
      <c r="BG792" s="166"/>
      <c r="BH792" s="166"/>
      <c r="BI792" s="166"/>
      <c r="BJ792" s="166"/>
      <c r="BK792" s="166"/>
      <c r="BL792" s="166"/>
      <c r="BM792" s="166"/>
      <c r="BN792" s="166"/>
      <c r="BO792" s="166"/>
      <c r="BP792" s="166"/>
      <c r="BQ792" s="166"/>
      <c r="BR792" s="166"/>
      <c r="BS792" s="166"/>
      <c r="BT792" s="166"/>
      <c r="BU792" s="166"/>
      <c r="BV792" s="166"/>
      <c r="BW792" s="166"/>
      <c r="BX792" s="166"/>
    </row>
    <row r="793" spans="1:76" ht="12.75" customHeight="1">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c r="AA793" s="166"/>
      <c r="AB793" s="166"/>
      <c r="AC793" s="166"/>
      <c r="AD793" s="166"/>
      <c r="AE793" s="166"/>
      <c r="AF793" s="166"/>
      <c r="AG793" s="166"/>
      <c r="AH793" s="166"/>
      <c r="AI793" s="166"/>
      <c r="AJ793" s="166"/>
      <c r="AK793" s="166"/>
      <c r="AL793" s="166"/>
      <c r="AM793" s="166"/>
      <c r="AN793" s="166"/>
      <c r="AO793" s="166"/>
      <c r="AP793" s="166"/>
      <c r="AQ793" s="166"/>
      <c r="AR793" s="166"/>
      <c r="AS793" s="166"/>
      <c r="AT793" s="166"/>
      <c r="AU793" s="166"/>
      <c r="AV793" s="166"/>
      <c r="AW793" s="166"/>
      <c r="AX793" s="166"/>
      <c r="AY793" s="166"/>
      <c r="AZ793" s="166"/>
      <c r="BA793" s="166"/>
      <c r="BB793" s="166"/>
      <c r="BC793" s="166"/>
      <c r="BD793" s="166"/>
      <c r="BE793" s="166"/>
      <c r="BF793" s="166"/>
      <c r="BG793" s="166"/>
      <c r="BH793" s="166"/>
      <c r="BI793" s="166"/>
      <c r="BJ793" s="166"/>
      <c r="BK793" s="166"/>
      <c r="BL793" s="166"/>
      <c r="BM793" s="166"/>
      <c r="BN793" s="166"/>
      <c r="BO793" s="166"/>
      <c r="BP793" s="166"/>
      <c r="BQ793" s="166"/>
      <c r="BR793" s="166"/>
      <c r="BS793" s="166"/>
      <c r="BT793" s="166"/>
      <c r="BU793" s="166"/>
      <c r="BV793" s="166"/>
      <c r="BW793" s="166"/>
      <c r="BX793" s="166"/>
    </row>
    <row r="794" spans="1:76" ht="12.75" customHeight="1">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c r="AA794" s="166"/>
      <c r="AB794" s="166"/>
      <c r="AC794" s="166"/>
      <c r="AD794" s="166"/>
      <c r="AE794" s="166"/>
      <c r="AF794" s="166"/>
      <c r="AG794" s="166"/>
      <c r="AH794" s="166"/>
      <c r="AI794" s="166"/>
      <c r="AJ794" s="166"/>
      <c r="AK794" s="166"/>
      <c r="AL794" s="166"/>
      <c r="AM794" s="166"/>
      <c r="AN794" s="166"/>
      <c r="AO794" s="166"/>
      <c r="AP794" s="166"/>
      <c r="AQ794" s="166"/>
      <c r="AR794" s="166"/>
      <c r="AS794" s="166"/>
      <c r="AT794" s="166"/>
      <c r="AU794" s="166"/>
      <c r="AV794" s="166"/>
      <c r="AW794" s="166"/>
      <c r="AX794" s="166"/>
      <c r="AY794" s="166"/>
      <c r="AZ794" s="166"/>
      <c r="BA794" s="166"/>
      <c r="BB794" s="166"/>
      <c r="BC794" s="166"/>
      <c r="BD794" s="166"/>
      <c r="BE794" s="166"/>
      <c r="BF794" s="166"/>
      <c r="BG794" s="166"/>
      <c r="BH794" s="166"/>
      <c r="BI794" s="166"/>
      <c r="BJ794" s="166"/>
      <c r="BK794" s="166"/>
      <c r="BL794" s="166"/>
      <c r="BM794" s="166"/>
      <c r="BN794" s="166"/>
      <c r="BO794" s="166"/>
      <c r="BP794" s="166"/>
      <c r="BQ794" s="166"/>
      <c r="BR794" s="166"/>
      <c r="BS794" s="166"/>
      <c r="BT794" s="166"/>
      <c r="BU794" s="166"/>
      <c r="BV794" s="166"/>
      <c r="BW794" s="166"/>
      <c r="BX794" s="166"/>
    </row>
    <row r="795" spans="1:76" ht="12.75" customHeight="1">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c r="AA795" s="166"/>
      <c r="AB795" s="166"/>
      <c r="AC795" s="166"/>
      <c r="AD795" s="166"/>
      <c r="AE795" s="166"/>
      <c r="AF795" s="166"/>
      <c r="AG795" s="166"/>
      <c r="AH795" s="166"/>
      <c r="AI795" s="166"/>
      <c r="AJ795" s="166"/>
      <c r="AK795" s="166"/>
      <c r="AL795" s="166"/>
      <c r="AM795" s="166"/>
      <c r="AN795" s="166"/>
      <c r="AO795" s="166"/>
      <c r="AP795" s="166"/>
      <c r="AQ795" s="166"/>
      <c r="AR795" s="166"/>
      <c r="AS795" s="166"/>
      <c r="AT795" s="166"/>
      <c r="AU795" s="166"/>
      <c r="AV795" s="166"/>
      <c r="AW795" s="166"/>
      <c r="AX795" s="166"/>
      <c r="AY795" s="166"/>
      <c r="AZ795" s="166"/>
      <c r="BA795" s="166"/>
      <c r="BB795" s="166"/>
      <c r="BC795" s="166"/>
      <c r="BD795" s="166"/>
      <c r="BE795" s="166"/>
      <c r="BF795" s="166"/>
      <c r="BG795" s="166"/>
      <c r="BH795" s="166"/>
      <c r="BI795" s="166"/>
      <c r="BJ795" s="166"/>
      <c r="BK795" s="166"/>
      <c r="BL795" s="166"/>
      <c r="BM795" s="166"/>
      <c r="BN795" s="166"/>
      <c r="BO795" s="166"/>
      <c r="BP795" s="166"/>
      <c r="BQ795" s="166"/>
      <c r="BR795" s="166"/>
      <c r="BS795" s="166"/>
      <c r="BT795" s="166"/>
      <c r="BU795" s="166"/>
      <c r="BV795" s="166"/>
      <c r="BW795" s="166"/>
      <c r="BX795" s="166"/>
    </row>
    <row r="796" spans="1:76" ht="12.75" customHeight="1">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c r="AA796" s="166"/>
      <c r="AB796" s="166"/>
      <c r="AC796" s="166"/>
      <c r="AD796" s="166"/>
      <c r="AE796" s="166"/>
      <c r="AF796" s="166"/>
      <c r="AG796" s="166"/>
      <c r="AH796" s="166"/>
      <c r="AI796" s="166"/>
      <c r="AJ796" s="166"/>
      <c r="AK796" s="166"/>
      <c r="AL796" s="166"/>
      <c r="AM796" s="166"/>
      <c r="AN796" s="166"/>
      <c r="AO796" s="166"/>
      <c r="AP796" s="166"/>
      <c r="AQ796" s="166"/>
      <c r="AR796" s="166"/>
      <c r="AS796" s="166"/>
      <c r="AT796" s="166"/>
      <c r="AU796" s="166"/>
      <c r="AV796" s="166"/>
      <c r="AW796" s="166"/>
      <c r="AX796" s="166"/>
      <c r="AY796" s="166"/>
      <c r="AZ796" s="166"/>
      <c r="BA796" s="166"/>
      <c r="BB796" s="166"/>
      <c r="BC796" s="166"/>
      <c r="BD796" s="166"/>
      <c r="BE796" s="166"/>
      <c r="BF796" s="166"/>
      <c r="BG796" s="166"/>
      <c r="BH796" s="166"/>
      <c r="BI796" s="166"/>
      <c r="BJ796" s="166"/>
      <c r="BK796" s="166"/>
      <c r="BL796" s="166"/>
      <c r="BM796" s="166"/>
      <c r="BN796" s="166"/>
      <c r="BO796" s="166"/>
      <c r="BP796" s="166"/>
      <c r="BQ796" s="166"/>
      <c r="BR796" s="166"/>
      <c r="BS796" s="166"/>
      <c r="BT796" s="166"/>
      <c r="BU796" s="166"/>
      <c r="BV796" s="166"/>
      <c r="BW796" s="166"/>
      <c r="BX796" s="166"/>
    </row>
    <row r="797" spans="1:76" ht="12.75" customHeight="1">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c r="AA797" s="166"/>
      <c r="AB797" s="166"/>
      <c r="AC797" s="166"/>
      <c r="AD797" s="166"/>
      <c r="AE797" s="166"/>
      <c r="AF797" s="166"/>
      <c r="AG797" s="166"/>
      <c r="AH797" s="166"/>
      <c r="AI797" s="166"/>
      <c r="AJ797" s="166"/>
      <c r="AK797" s="166"/>
      <c r="AL797" s="166"/>
      <c r="AM797" s="166"/>
      <c r="AN797" s="166"/>
      <c r="AO797" s="166"/>
      <c r="AP797" s="166"/>
      <c r="AQ797" s="166"/>
      <c r="AR797" s="166"/>
      <c r="AS797" s="166"/>
      <c r="AT797" s="166"/>
      <c r="AU797" s="166"/>
      <c r="AV797" s="166"/>
      <c r="AW797" s="166"/>
      <c r="AX797" s="166"/>
      <c r="AY797" s="166"/>
      <c r="AZ797" s="166"/>
      <c r="BA797" s="166"/>
      <c r="BB797" s="166"/>
      <c r="BC797" s="166"/>
      <c r="BD797" s="166"/>
      <c r="BE797" s="166"/>
      <c r="BF797" s="166"/>
      <c r="BG797" s="166"/>
      <c r="BH797" s="166"/>
      <c r="BI797" s="166"/>
      <c r="BJ797" s="166"/>
      <c r="BK797" s="166"/>
      <c r="BL797" s="166"/>
      <c r="BM797" s="166"/>
      <c r="BN797" s="166"/>
      <c r="BO797" s="166"/>
      <c r="BP797" s="166"/>
      <c r="BQ797" s="166"/>
      <c r="BR797" s="166"/>
      <c r="BS797" s="166"/>
      <c r="BT797" s="166"/>
      <c r="BU797" s="166"/>
      <c r="BV797" s="166"/>
      <c r="BW797" s="166"/>
      <c r="BX797" s="166"/>
    </row>
    <row r="798" spans="1:76" ht="12.75" customHeight="1">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c r="AA798" s="166"/>
      <c r="AB798" s="166"/>
      <c r="AC798" s="166"/>
      <c r="AD798" s="166"/>
      <c r="AE798" s="166"/>
      <c r="AF798" s="166"/>
      <c r="AG798" s="166"/>
      <c r="AH798" s="166"/>
      <c r="AI798" s="166"/>
      <c r="AJ798" s="166"/>
      <c r="AK798" s="166"/>
      <c r="AL798" s="166"/>
      <c r="AM798" s="166"/>
      <c r="AN798" s="166"/>
      <c r="AO798" s="166"/>
      <c r="AP798" s="166"/>
      <c r="AQ798" s="166"/>
      <c r="AR798" s="166"/>
      <c r="AS798" s="166"/>
      <c r="AT798" s="166"/>
      <c r="AU798" s="166"/>
      <c r="AV798" s="166"/>
      <c r="AW798" s="166"/>
      <c r="AX798" s="166"/>
      <c r="AY798" s="166"/>
      <c r="AZ798" s="166"/>
      <c r="BA798" s="166"/>
      <c r="BB798" s="166"/>
      <c r="BC798" s="166"/>
      <c r="BD798" s="166"/>
      <c r="BE798" s="166"/>
      <c r="BF798" s="166"/>
      <c r="BG798" s="166"/>
      <c r="BH798" s="166"/>
      <c r="BI798" s="166"/>
      <c r="BJ798" s="166"/>
      <c r="BK798" s="166"/>
      <c r="BL798" s="166"/>
      <c r="BM798" s="166"/>
      <c r="BN798" s="166"/>
      <c r="BO798" s="166"/>
      <c r="BP798" s="166"/>
      <c r="BQ798" s="166"/>
      <c r="BR798" s="166"/>
      <c r="BS798" s="166"/>
      <c r="BT798" s="166"/>
      <c r="BU798" s="166"/>
      <c r="BV798" s="166"/>
      <c r="BW798" s="166"/>
      <c r="BX798" s="166"/>
    </row>
    <row r="799" spans="1:76" ht="12.75" customHeight="1">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c r="AA799" s="166"/>
      <c r="AB799" s="166"/>
      <c r="AC799" s="166"/>
      <c r="AD799" s="166"/>
      <c r="AE799" s="166"/>
      <c r="AF799" s="166"/>
      <c r="AG799" s="166"/>
      <c r="AH799" s="166"/>
      <c r="AI799" s="166"/>
      <c r="AJ799" s="166"/>
      <c r="AK799" s="166"/>
      <c r="AL799" s="166"/>
      <c r="AM799" s="166"/>
      <c r="AN799" s="166"/>
      <c r="AO799" s="166"/>
      <c r="AP799" s="166"/>
      <c r="AQ799" s="166"/>
      <c r="AR799" s="166"/>
      <c r="AS799" s="166"/>
      <c r="AT799" s="166"/>
      <c r="AU799" s="166"/>
      <c r="AV799" s="166"/>
      <c r="AW799" s="166"/>
      <c r="AX799" s="166"/>
      <c r="AY799" s="166"/>
      <c r="AZ799" s="166"/>
      <c r="BA799" s="166"/>
      <c r="BB799" s="166"/>
      <c r="BC799" s="166"/>
      <c r="BD799" s="166"/>
      <c r="BE799" s="166"/>
      <c r="BF799" s="166"/>
      <c r="BG799" s="166"/>
      <c r="BH799" s="166"/>
      <c r="BI799" s="166"/>
      <c r="BJ799" s="166"/>
      <c r="BK799" s="166"/>
      <c r="BL799" s="166"/>
      <c r="BM799" s="166"/>
      <c r="BN799" s="166"/>
      <c r="BO799" s="166"/>
      <c r="BP799" s="166"/>
      <c r="BQ799" s="166"/>
      <c r="BR799" s="166"/>
      <c r="BS799" s="166"/>
      <c r="BT799" s="166"/>
      <c r="BU799" s="166"/>
      <c r="BV799" s="166"/>
      <c r="BW799" s="166"/>
      <c r="BX799" s="166"/>
    </row>
    <row r="800" spans="1:76" ht="12.75" customHeight="1">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c r="AA800" s="166"/>
      <c r="AB800" s="166"/>
      <c r="AC800" s="166"/>
      <c r="AD800" s="166"/>
      <c r="AE800" s="166"/>
      <c r="AF800" s="166"/>
      <c r="AG800" s="166"/>
      <c r="AH800" s="166"/>
      <c r="AI800" s="166"/>
      <c r="AJ800" s="166"/>
      <c r="AK800" s="166"/>
      <c r="AL800" s="166"/>
      <c r="AM800" s="166"/>
      <c r="AN800" s="166"/>
      <c r="AO800" s="166"/>
      <c r="AP800" s="166"/>
      <c r="AQ800" s="166"/>
      <c r="AR800" s="166"/>
      <c r="AS800" s="166"/>
      <c r="AT800" s="166"/>
      <c r="AU800" s="166"/>
      <c r="AV800" s="166"/>
      <c r="AW800" s="166"/>
      <c r="AX800" s="166"/>
      <c r="AY800" s="166"/>
      <c r="AZ800" s="166"/>
      <c r="BA800" s="166"/>
      <c r="BB800" s="166"/>
      <c r="BC800" s="166"/>
      <c r="BD800" s="166"/>
      <c r="BE800" s="166"/>
      <c r="BF800" s="166"/>
      <c r="BG800" s="166"/>
      <c r="BH800" s="166"/>
      <c r="BI800" s="166"/>
      <c r="BJ800" s="166"/>
      <c r="BK800" s="166"/>
      <c r="BL800" s="166"/>
      <c r="BM800" s="166"/>
      <c r="BN800" s="166"/>
      <c r="BO800" s="166"/>
      <c r="BP800" s="166"/>
      <c r="BQ800" s="166"/>
      <c r="BR800" s="166"/>
      <c r="BS800" s="166"/>
      <c r="BT800" s="166"/>
      <c r="BU800" s="166"/>
      <c r="BV800" s="166"/>
      <c r="BW800" s="166"/>
      <c r="BX800" s="166"/>
    </row>
    <row r="801" spans="1:76" ht="12.75" customHeight="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c r="AA801" s="166"/>
      <c r="AB801" s="166"/>
      <c r="AC801" s="166"/>
      <c r="AD801" s="166"/>
      <c r="AE801" s="166"/>
      <c r="AF801" s="166"/>
      <c r="AG801" s="166"/>
      <c r="AH801" s="166"/>
      <c r="AI801" s="166"/>
      <c r="AJ801" s="166"/>
      <c r="AK801" s="166"/>
      <c r="AL801" s="166"/>
      <c r="AM801" s="166"/>
      <c r="AN801" s="166"/>
      <c r="AO801" s="166"/>
      <c r="AP801" s="166"/>
      <c r="AQ801" s="166"/>
      <c r="AR801" s="166"/>
      <c r="AS801" s="166"/>
      <c r="AT801" s="166"/>
      <c r="AU801" s="166"/>
      <c r="AV801" s="166"/>
      <c r="AW801" s="166"/>
      <c r="AX801" s="166"/>
      <c r="AY801" s="166"/>
      <c r="AZ801" s="166"/>
      <c r="BA801" s="166"/>
      <c r="BB801" s="166"/>
      <c r="BC801" s="166"/>
      <c r="BD801" s="166"/>
      <c r="BE801" s="166"/>
      <c r="BF801" s="166"/>
      <c r="BG801" s="166"/>
      <c r="BH801" s="166"/>
      <c r="BI801" s="166"/>
      <c r="BJ801" s="166"/>
      <c r="BK801" s="166"/>
      <c r="BL801" s="166"/>
      <c r="BM801" s="166"/>
      <c r="BN801" s="166"/>
      <c r="BO801" s="166"/>
      <c r="BP801" s="166"/>
      <c r="BQ801" s="166"/>
      <c r="BR801" s="166"/>
      <c r="BS801" s="166"/>
      <c r="BT801" s="166"/>
      <c r="BU801" s="166"/>
      <c r="BV801" s="166"/>
      <c r="BW801" s="166"/>
      <c r="BX801" s="166"/>
    </row>
    <row r="802" spans="1:76" ht="12.75" customHeight="1">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c r="AA802" s="166"/>
      <c r="AB802" s="166"/>
      <c r="AC802" s="166"/>
      <c r="AD802" s="166"/>
      <c r="AE802" s="166"/>
      <c r="AF802" s="166"/>
      <c r="AG802" s="166"/>
      <c r="AH802" s="166"/>
      <c r="AI802" s="166"/>
      <c r="AJ802" s="166"/>
      <c r="AK802" s="166"/>
      <c r="AL802" s="166"/>
      <c r="AM802" s="166"/>
      <c r="AN802" s="166"/>
      <c r="AO802" s="166"/>
      <c r="AP802" s="166"/>
      <c r="AQ802" s="166"/>
      <c r="AR802" s="166"/>
      <c r="AS802" s="166"/>
      <c r="AT802" s="166"/>
      <c r="AU802" s="166"/>
      <c r="AV802" s="166"/>
      <c r="AW802" s="166"/>
      <c r="AX802" s="166"/>
      <c r="AY802" s="166"/>
      <c r="AZ802" s="166"/>
      <c r="BA802" s="166"/>
      <c r="BB802" s="166"/>
      <c r="BC802" s="166"/>
      <c r="BD802" s="166"/>
      <c r="BE802" s="166"/>
      <c r="BF802" s="166"/>
      <c r="BG802" s="166"/>
      <c r="BH802" s="166"/>
      <c r="BI802" s="166"/>
      <c r="BJ802" s="166"/>
      <c r="BK802" s="166"/>
      <c r="BL802" s="166"/>
      <c r="BM802" s="166"/>
      <c r="BN802" s="166"/>
      <c r="BO802" s="166"/>
      <c r="BP802" s="166"/>
      <c r="BQ802" s="166"/>
      <c r="BR802" s="166"/>
      <c r="BS802" s="166"/>
      <c r="BT802" s="166"/>
      <c r="BU802" s="166"/>
      <c r="BV802" s="166"/>
      <c r="BW802" s="166"/>
      <c r="BX802" s="166"/>
    </row>
    <row r="803" spans="1:76" ht="12.75" customHeight="1">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c r="AA803" s="166"/>
      <c r="AB803" s="166"/>
      <c r="AC803" s="166"/>
      <c r="AD803" s="166"/>
      <c r="AE803" s="166"/>
      <c r="AF803" s="166"/>
      <c r="AG803" s="166"/>
      <c r="AH803" s="166"/>
      <c r="AI803" s="166"/>
      <c r="AJ803" s="166"/>
      <c r="AK803" s="166"/>
      <c r="AL803" s="166"/>
      <c r="AM803" s="166"/>
      <c r="AN803" s="166"/>
      <c r="AO803" s="166"/>
      <c r="AP803" s="166"/>
      <c r="AQ803" s="166"/>
      <c r="AR803" s="166"/>
      <c r="AS803" s="166"/>
      <c r="AT803" s="166"/>
      <c r="AU803" s="166"/>
      <c r="AV803" s="166"/>
      <c r="AW803" s="166"/>
      <c r="AX803" s="166"/>
      <c r="AY803" s="166"/>
      <c r="AZ803" s="166"/>
      <c r="BA803" s="166"/>
      <c r="BB803" s="166"/>
      <c r="BC803" s="166"/>
      <c r="BD803" s="166"/>
      <c r="BE803" s="166"/>
      <c r="BF803" s="166"/>
      <c r="BG803" s="166"/>
      <c r="BH803" s="166"/>
      <c r="BI803" s="166"/>
      <c r="BJ803" s="166"/>
      <c r="BK803" s="166"/>
      <c r="BL803" s="166"/>
      <c r="BM803" s="166"/>
      <c r="BN803" s="166"/>
      <c r="BO803" s="166"/>
      <c r="BP803" s="166"/>
      <c r="BQ803" s="166"/>
      <c r="BR803" s="166"/>
      <c r="BS803" s="166"/>
      <c r="BT803" s="166"/>
      <c r="BU803" s="166"/>
      <c r="BV803" s="166"/>
      <c r="BW803" s="166"/>
      <c r="BX803" s="166"/>
    </row>
    <row r="804" spans="1:76" ht="12.75" customHeight="1">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c r="AA804" s="166"/>
      <c r="AB804" s="166"/>
      <c r="AC804" s="166"/>
      <c r="AD804" s="166"/>
      <c r="AE804" s="166"/>
      <c r="AF804" s="166"/>
      <c r="AG804" s="166"/>
      <c r="AH804" s="166"/>
      <c r="AI804" s="166"/>
      <c r="AJ804" s="166"/>
      <c r="AK804" s="166"/>
      <c r="AL804" s="166"/>
      <c r="AM804" s="166"/>
      <c r="AN804" s="166"/>
      <c r="AO804" s="166"/>
      <c r="AP804" s="166"/>
      <c r="AQ804" s="166"/>
      <c r="AR804" s="166"/>
      <c r="AS804" s="166"/>
      <c r="AT804" s="166"/>
      <c r="AU804" s="166"/>
      <c r="AV804" s="166"/>
      <c r="AW804" s="166"/>
      <c r="AX804" s="166"/>
      <c r="AY804" s="166"/>
      <c r="AZ804" s="166"/>
      <c r="BA804" s="166"/>
      <c r="BB804" s="166"/>
      <c r="BC804" s="166"/>
      <c r="BD804" s="166"/>
      <c r="BE804" s="166"/>
      <c r="BF804" s="166"/>
      <c r="BG804" s="166"/>
      <c r="BH804" s="166"/>
      <c r="BI804" s="166"/>
      <c r="BJ804" s="166"/>
      <c r="BK804" s="166"/>
      <c r="BL804" s="166"/>
      <c r="BM804" s="166"/>
      <c r="BN804" s="166"/>
      <c r="BO804" s="166"/>
      <c r="BP804" s="166"/>
      <c r="BQ804" s="166"/>
      <c r="BR804" s="166"/>
      <c r="BS804" s="166"/>
      <c r="BT804" s="166"/>
      <c r="BU804" s="166"/>
      <c r="BV804" s="166"/>
      <c r="BW804" s="166"/>
      <c r="BX804" s="166"/>
    </row>
    <row r="805" spans="1:76" ht="12.75" customHeight="1">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c r="AA805" s="166"/>
      <c r="AB805" s="166"/>
      <c r="AC805" s="166"/>
      <c r="AD805" s="166"/>
      <c r="AE805" s="166"/>
      <c r="AF805" s="166"/>
      <c r="AG805" s="166"/>
      <c r="AH805" s="166"/>
      <c r="AI805" s="166"/>
      <c r="AJ805" s="166"/>
      <c r="AK805" s="166"/>
      <c r="AL805" s="166"/>
      <c r="AM805" s="166"/>
      <c r="AN805" s="166"/>
      <c r="AO805" s="166"/>
      <c r="AP805" s="166"/>
      <c r="AQ805" s="166"/>
      <c r="AR805" s="166"/>
      <c r="AS805" s="166"/>
      <c r="AT805" s="166"/>
      <c r="AU805" s="166"/>
      <c r="AV805" s="166"/>
      <c r="AW805" s="166"/>
      <c r="AX805" s="166"/>
      <c r="AY805" s="166"/>
      <c r="AZ805" s="166"/>
      <c r="BA805" s="166"/>
      <c r="BB805" s="166"/>
      <c r="BC805" s="166"/>
      <c r="BD805" s="166"/>
      <c r="BE805" s="166"/>
      <c r="BF805" s="166"/>
      <c r="BG805" s="166"/>
      <c r="BH805" s="166"/>
      <c r="BI805" s="166"/>
      <c r="BJ805" s="166"/>
      <c r="BK805" s="166"/>
      <c r="BL805" s="166"/>
      <c r="BM805" s="166"/>
      <c r="BN805" s="166"/>
      <c r="BO805" s="166"/>
      <c r="BP805" s="166"/>
      <c r="BQ805" s="166"/>
      <c r="BR805" s="166"/>
      <c r="BS805" s="166"/>
      <c r="BT805" s="166"/>
      <c r="BU805" s="166"/>
      <c r="BV805" s="166"/>
      <c r="BW805" s="166"/>
      <c r="BX805" s="166"/>
    </row>
    <row r="806" spans="1:76" ht="12.75" customHeight="1">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c r="AA806" s="166"/>
      <c r="AB806" s="166"/>
      <c r="AC806" s="166"/>
      <c r="AD806" s="166"/>
      <c r="AE806" s="166"/>
      <c r="AF806" s="166"/>
      <c r="AG806" s="166"/>
      <c r="AH806" s="166"/>
      <c r="AI806" s="166"/>
      <c r="AJ806" s="166"/>
      <c r="AK806" s="166"/>
      <c r="AL806" s="166"/>
      <c r="AM806" s="166"/>
      <c r="AN806" s="166"/>
      <c r="AO806" s="166"/>
      <c r="AP806" s="166"/>
      <c r="AQ806" s="166"/>
      <c r="AR806" s="166"/>
      <c r="AS806" s="166"/>
      <c r="AT806" s="166"/>
      <c r="AU806" s="166"/>
      <c r="AV806" s="166"/>
      <c r="AW806" s="166"/>
      <c r="AX806" s="166"/>
      <c r="AY806" s="166"/>
      <c r="AZ806" s="166"/>
      <c r="BA806" s="166"/>
      <c r="BB806" s="166"/>
      <c r="BC806" s="166"/>
      <c r="BD806" s="166"/>
      <c r="BE806" s="166"/>
      <c r="BF806" s="166"/>
      <c r="BG806" s="166"/>
      <c r="BH806" s="166"/>
      <c r="BI806" s="166"/>
      <c r="BJ806" s="166"/>
      <c r="BK806" s="166"/>
      <c r="BL806" s="166"/>
      <c r="BM806" s="166"/>
      <c r="BN806" s="166"/>
      <c r="BO806" s="166"/>
      <c r="BP806" s="166"/>
      <c r="BQ806" s="166"/>
      <c r="BR806" s="166"/>
      <c r="BS806" s="166"/>
      <c r="BT806" s="166"/>
      <c r="BU806" s="166"/>
      <c r="BV806" s="166"/>
      <c r="BW806" s="166"/>
      <c r="BX806" s="166"/>
    </row>
    <row r="807" spans="1:76" ht="12.75" customHeight="1">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c r="AA807" s="166"/>
      <c r="AB807" s="166"/>
      <c r="AC807" s="166"/>
      <c r="AD807" s="166"/>
      <c r="AE807" s="166"/>
      <c r="AF807" s="166"/>
      <c r="AG807" s="166"/>
      <c r="AH807" s="166"/>
      <c r="AI807" s="166"/>
      <c r="AJ807" s="166"/>
      <c r="AK807" s="166"/>
      <c r="AL807" s="166"/>
      <c r="AM807" s="166"/>
      <c r="AN807" s="166"/>
      <c r="AO807" s="166"/>
      <c r="AP807" s="166"/>
      <c r="AQ807" s="166"/>
      <c r="AR807" s="166"/>
      <c r="AS807" s="166"/>
      <c r="AT807" s="166"/>
      <c r="AU807" s="166"/>
      <c r="AV807" s="166"/>
      <c r="AW807" s="166"/>
      <c r="AX807" s="166"/>
      <c r="AY807" s="166"/>
      <c r="AZ807" s="166"/>
      <c r="BA807" s="166"/>
      <c r="BB807" s="166"/>
      <c r="BC807" s="166"/>
      <c r="BD807" s="166"/>
      <c r="BE807" s="166"/>
      <c r="BF807" s="166"/>
      <c r="BG807" s="166"/>
      <c r="BH807" s="166"/>
      <c r="BI807" s="166"/>
      <c r="BJ807" s="166"/>
      <c r="BK807" s="166"/>
      <c r="BL807" s="166"/>
      <c r="BM807" s="166"/>
      <c r="BN807" s="166"/>
      <c r="BO807" s="166"/>
      <c r="BP807" s="166"/>
      <c r="BQ807" s="166"/>
      <c r="BR807" s="166"/>
      <c r="BS807" s="166"/>
      <c r="BT807" s="166"/>
      <c r="BU807" s="166"/>
      <c r="BV807" s="166"/>
      <c r="BW807" s="166"/>
      <c r="BX807" s="166"/>
    </row>
    <row r="808" spans="1:76" ht="12.75" customHeight="1">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c r="AA808" s="166"/>
      <c r="AB808" s="166"/>
      <c r="AC808" s="166"/>
      <c r="AD808" s="166"/>
      <c r="AE808" s="166"/>
      <c r="AF808" s="166"/>
      <c r="AG808" s="166"/>
      <c r="AH808" s="166"/>
      <c r="AI808" s="166"/>
      <c r="AJ808" s="166"/>
      <c r="AK808" s="166"/>
      <c r="AL808" s="166"/>
      <c r="AM808" s="166"/>
      <c r="AN808" s="166"/>
      <c r="AO808" s="166"/>
      <c r="AP808" s="166"/>
      <c r="AQ808" s="166"/>
      <c r="AR808" s="166"/>
      <c r="AS808" s="166"/>
      <c r="AT808" s="166"/>
      <c r="AU808" s="166"/>
      <c r="AV808" s="166"/>
      <c r="AW808" s="166"/>
      <c r="AX808" s="166"/>
      <c r="AY808" s="166"/>
      <c r="AZ808" s="166"/>
      <c r="BA808" s="166"/>
      <c r="BB808" s="166"/>
      <c r="BC808" s="166"/>
      <c r="BD808" s="166"/>
      <c r="BE808" s="166"/>
      <c r="BF808" s="166"/>
      <c r="BG808" s="166"/>
      <c r="BH808" s="166"/>
      <c r="BI808" s="166"/>
      <c r="BJ808" s="166"/>
      <c r="BK808" s="166"/>
      <c r="BL808" s="166"/>
      <c r="BM808" s="166"/>
      <c r="BN808" s="166"/>
      <c r="BO808" s="166"/>
      <c r="BP808" s="166"/>
      <c r="BQ808" s="166"/>
      <c r="BR808" s="166"/>
      <c r="BS808" s="166"/>
      <c r="BT808" s="166"/>
      <c r="BU808" s="166"/>
      <c r="BV808" s="166"/>
      <c r="BW808" s="166"/>
      <c r="BX808" s="166"/>
    </row>
    <row r="809" spans="1:76" ht="12.75" customHeight="1">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c r="AA809" s="166"/>
      <c r="AB809" s="166"/>
      <c r="AC809" s="166"/>
      <c r="AD809" s="166"/>
      <c r="AE809" s="166"/>
      <c r="AF809" s="166"/>
      <c r="AG809" s="166"/>
      <c r="AH809" s="166"/>
      <c r="AI809" s="166"/>
      <c r="AJ809" s="166"/>
      <c r="AK809" s="166"/>
      <c r="AL809" s="166"/>
      <c r="AM809" s="166"/>
      <c r="AN809" s="166"/>
      <c r="AO809" s="166"/>
      <c r="AP809" s="166"/>
      <c r="AQ809" s="166"/>
      <c r="AR809" s="166"/>
      <c r="AS809" s="166"/>
      <c r="AT809" s="166"/>
      <c r="AU809" s="166"/>
      <c r="AV809" s="166"/>
      <c r="AW809" s="166"/>
      <c r="AX809" s="166"/>
      <c r="AY809" s="166"/>
      <c r="AZ809" s="166"/>
      <c r="BA809" s="166"/>
      <c r="BB809" s="166"/>
      <c r="BC809" s="166"/>
      <c r="BD809" s="166"/>
      <c r="BE809" s="166"/>
      <c r="BF809" s="166"/>
      <c r="BG809" s="166"/>
      <c r="BH809" s="166"/>
      <c r="BI809" s="166"/>
      <c r="BJ809" s="166"/>
      <c r="BK809" s="166"/>
      <c r="BL809" s="166"/>
      <c r="BM809" s="166"/>
      <c r="BN809" s="166"/>
      <c r="BO809" s="166"/>
      <c r="BP809" s="166"/>
      <c r="BQ809" s="166"/>
      <c r="BR809" s="166"/>
      <c r="BS809" s="166"/>
      <c r="BT809" s="166"/>
      <c r="BU809" s="166"/>
      <c r="BV809" s="166"/>
      <c r="BW809" s="166"/>
      <c r="BX809" s="166"/>
    </row>
    <row r="810" spans="1:76" ht="12.75" customHeight="1">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c r="AA810" s="166"/>
      <c r="AB810" s="166"/>
      <c r="AC810" s="166"/>
      <c r="AD810" s="166"/>
      <c r="AE810" s="166"/>
      <c r="AF810" s="166"/>
      <c r="AG810" s="166"/>
      <c r="AH810" s="166"/>
      <c r="AI810" s="166"/>
      <c r="AJ810" s="166"/>
      <c r="AK810" s="166"/>
      <c r="AL810" s="166"/>
      <c r="AM810" s="166"/>
      <c r="AN810" s="166"/>
      <c r="AO810" s="166"/>
      <c r="AP810" s="166"/>
      <c r="AQ810" s="166"/>
      <c r="AR810" s="166"/>
      <c r="AS810" s="166"/>
      <c r="AT810" s="166"/>
      <c r="AU810" s="166"/>
      <c r="AV810" s="166"/>
      <c r="AW810" s="166"/>
      <c r="AX810" s="166"/>
      <c r="AY810" s="166"/>
      <c r="AZ810" s="166"/>
      <c r="BA810" s="166"/>
      <c r="BB810" s="166"/>
      <c r="BC810" s="166"/>
      <c r="BD810" s="166"/>
      <c r="BE810" s="166"/>
      <c r="BF810" s="166"/>
      <c r="BG810" s="166"/>
      <c r="BH810" s="166"/>
      <c r="BI810" s="166"/>
      <c r="BJ810" s="166"/>
      <c r="BK810" s="166"/>
      <c r="BL810" s="166"/>
      <c r="BM810" s="166"/>
      <c r="BN810" s="166"/>
      <c r="BO810" s="166"/>
      <c r="BP810" s="166"/>
      <c r="BQ810" s="166"/>
      <c r="BR810" s="166"/>
      <c r="BS810" s="166"/>
      <c r="BT810" s="166"/>
      <c r="BU810" s="166"/>
      <c r="BV810" s="166"/>
      <c r="BW810" s="166"/>
      <c r="BX810" s="166"/>
    </row>
    <row r="811" spans="1:76" ht="12.75" customHeight="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c r="AA811" s="166"/>
      <c r="AB811" s="166"/>
      <c r="AC811" s="166"/>
      <c r="AD811" s="166"/>
      <c r="AE811" s="166"/>
      <c r="AF811" s="166"/>
      <c r="AG811" s="166"/>
      <c r="AH811" s="166"/>
      <c r="AI811" s="166"/>
      <c r="AJ811" s="166"/>
      <c r="AK811" s="166"/>
      <c r="AL811" s="166"/>
      <c r="AM811" s="166"/>
      <c r="AN811" s="166"/>
      <c r="AO811" s="166"/>
      <c r="AP811" s="166"/>
      <c r="AQ811" s="166"/>
      <c r="AR811" s="166"/>
      <c r="AS811" s="166"/>
      <c r="AT811" s="166"/>
      <c r="AU811" s="166"/>
      <c r="AV811" s="166"/>
      <c r="AW811" s="166"/>
      <c r="AX811" s="166"/>
      <c r="AY811" s="166"/>
      <c r="AZ811" s="166"/>
      <c r="BA811" s="166"/>
      <c r="BB811" s="166"/>
      <c r="BC811" s="166"/>
      <c r="BD811" s="166"/>
      <c r="BE811" s="166"/>
      <c r="BF811" s="166"/>
      <c r="BG811" s="166"/>
      <c r="BH811" s="166"/>
      <c r="BI811" s="166"/>
      <c r="BJ811" s="166"/>
      <c r="BK811" s="166"/>
      <c r="BL811" s="166"/>
      <c r="BM811" s="166"/>
      <c r="BN811" s="166"/>
      <c r="BO811" s="166"/>
      <c r="BP811" s="166"/>
      <c r="BQ811" s="166"/>
      <c r="BR811" s="166"/>
      <c r="BS811" s="166"/>
      <c r="BT811" s="166"/>
      <c r="BU811" s="166"/>
      <c r="BV811" s="166"/>
      <c r="BW811" s="166"/>
      <c r="BX811" s="166"/>
    </row>
    <row r="812" spans="1:76" ht="12.75" customHeight="1">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c r="AA812" s="166"/>
      <c r="AB812" s="166"/>
      <c r="AC812" s="166"/>
      <c r="AD812" s="166"/>
      <c r="AE812" s="166"/>
      <c r="AF812" s="166"/>
      <c r="AG812" s="166"/>
      <c r="AH812" s="166"/>
      <c r="AI812" s="166"/>
      <c r="AJ812" s="166"/>
      <c r="AK812" s="166"/>
      <c r="AL812" s="166"/>
      <c r="AM812" s="166"/>
      <c r="AN812" s="166"/>
      <c r="AO812" s="166"/>
      <c r="AP812" s="166"/>
      <c r="AQ812" s="166"/>
      <c r="AR812" s="166"/>
      <c r="AS812" s="166"/>
      <c r="AT812" s="166"/>
      <c r="AU812" s="166"/>
      <c r="AV812" s="166"/>
      <c r="AW812" s="166"/>
      <c r="AX812" s="166"/>
      <c r="AY812" s="166"/>
      <c r="AZ812" s="166"/>
      <c r="BA812" s="166"/>
      <c r="BB812" s="166"/>
      <c r="BC812" s="166"/>
      <c r="BD812" s="166"/>
      <c r="BE812" s="166"/>
      <c r="BF812" s="166"/>
      <c r="BG812" s="166"/>
      <c r="BH812" s="166"/>
      <c r="BI812" s="166"/>
      <c r="BJ812" s="166"/>
      <c r="BK812" s="166"/>
      <c r="BL812" s="166"/>
      <c r="BM812" s="166"/>
      <c r="BN812" s="166"/>
      <c r="BO812" s="166"/>
      <c r="BP812" s="166"/>
      <c r="BQ812" s="166"/>
      <c r="BR812" s="166"/>
      <c r="BS812" s="166"/>
      <c r="BT812" s="166"/>
      <c r="BU812" s="166"/>
      <c r="BV812" s="166"/>
      <c r="BW812" s="166"/>
      <c r="BX812" s="166"/>
    </row>
    <row r="813" spans="1:76" ht="12.75" customHeight="1">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c r="AA813" s="166"/>
      <c r="AB813" s="166"/>
      <c r="AC813" s="166"/>
      <c r="AD813" s="166"/>
      <c r="AE813" s="166"/>
      <c r="AF813" s="166"/>
      <c r="AG813" s="166"/>
      <c r="AH813" s="166"/>
      <c r="AI813" s="166"/>
      <c r="AJ813" s="166"/>
      <c r="AK813" s="166"/>
      <c r="AL813" s="166"/>
      <c r="AM813" s="166"/>
      <c r="AN813" s="166"/>
      <c r="AO813" s="166"/>
      <c r="AP813" s="166"/>
      <c r="AQ813" s="166"/>
      <c r="AR813" s="166"/>
      <c r="AS813" s="166"/>
      <c r="AT813" s="166"/>
      <c r="AU813" s="166"/>
      <c r="AV813" s="166"/>
      <c r="AW813" s="166"/>
      <c r="AX813" s="166"/>
      <c r="AY813" s="166"/>
      <c r="AZ813" s="166"/>
      <c r="BA813" s="166"/>
      <c r="BB813" s="166"/>
      <c r="BC813" s="166"/>
      <c r="BD813" s="166"/>
      <c r="BE813" s="166"/>
      <c r="BF813" s="166"/>
      <c r="BG813" s="166"/>
      <c r="BH813" s="166"/>
      <c r="BI813" s="166"/>
      <c r="BJ813" s="166"/>
      <c r="BK813" s="166"/>
      <c r="BL813" s="166"/>
      <c r="BM813" s="166"/>
      <c r="BN813" s="166"/>
      <c r="BO813" s="166"/>
      <c r="BP813" s="166"/>
      <c r="BQ813" s="166"/>
      <c r="BR813" s="166"/>
      <c r="BS813" s="166"/>
      <c r="BT813" s="166"/>
      <c r="BU813" s="166"/>
      <c r="BV813" s="166"/>
      <c r="BW813" s="166"/>
      <c r="BX813" s="166"/>
    </row>
    <row r="814" spans="1:76" ht="12.75" customHeight="1">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c r="AA814" s="166"/>
      <c r="AB814" s="166"/>
      <c r="AC814" s="166"/>
      <c r="AD814" s="166"/>
      <c r="AE814" s="166"/>
      <c r="AF814" s="166"/>
      <c r="AG814" s="166"/>
      <c r="AH814" s="166"/>
      <c r="AI814" s="166"/>
      <c r="AJ814" s="166"/>
      <c r="AK814" s="166"/>
      <c r="AL814" s="166"/>
      <c r="AM814" s="166"/>
      <c r="AN814" s="166"/>
      <c r="AO814" s="166"/>
      <c r="AP814" s="166"/>
      <c r="AQ814" s="166"/>
      <c r="AR814" s="166"/>
      <c r="AS814" s="166"/>
      <c r="AT814" s="166"/>
      <c r="AU814" s="166"/>
      <c r="AV814" s="166"/>
      <c r="AW814" s="166"/>
      <c r="AX814" s="166"/>
      <c r="AY814" s="166"/>
      <c r="AZ814" s="166"/>
      <c r="BA814" s="166"/>
      <c r="BB814" s="166"/>
      <c r="BC814" s="166"/>
      <c r="BD814" s="166"/>
      <c r="BE814" s="166"/>
      <c r="BF814" s="166"/>
      <c r="BG814" s="166"/>
      <c r="BH814" s="166"/>
      <c r="BI814" s="166"/>
      <c r="BJ814" s="166"/>
      <c r="BK814" s="166"/>
      <c r="BL814" s="166"/>
      <c r="BM814" s="166"/>
      <c r="BN814" s="166"/>
      <c r="BO814" s="166"/>
      <c r="BP814" s="166"/>
      <c r="BQ814" s="166"/>
      <c r="BR814" s="166"/>
      <c r="BS814" s="166"/>
      <c r="BT814" s="166"/>
      <c r="BU814" s="166"/>
      <c r="BV814" s="166"/>
      <c r="BW814" s="166"/>
      <c r="BX814" s="166"/>
    </row>
    <row r="815" spans="1:76" ht="12.75" customHeight="1">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c r="AA815" s="166"/>
      <c r="AB815" s="166"/>
      <c r="AC815" s="166"/>
      <c r="AD815" s="166"/>
      <c r="AE815" s="166"/>
      <c r="AF815" s="166"/>
      <c r="AG815" s="166"/>
      <c r="AH815" s="166"/>
      <c r="AI815" s="166"/>
      <c r="AJ815" s="166"/>
      <c r="AK815" s="166"/>
      <c r="AL815" s="166"/>
      <c r="AM815" s="166"/>
      <c r="AN815" s="166"/>
      <c r="AO815" s="166"/>
      <c r="AP815" s="166"/>
      <c r="AQ815" s="166"/>
      <c r="AR815" s="166"/>
      <c r="AS815" s="166"/>
      <c r="AT815" s="166"/>
      <c r="AU815" s="166"/>
      <c r="AV815" s="166"/>
      <c r="AW815" s="166"/>
      <c r="AX815" s="166"/>
      <c r="AY815" s="166"/>
      <c r="AZ815" s="166"/>
      <c r="BA815" s="166"/>
      <c r="BB815" s="166"/>
      <c r="BC815" s="166"/>
      <c r="BD815" s="166"/>
      <c r="BE815" s="166"/>
      <c r="BF815" s="166"/>
      <c r="BG815" s="166"/>
      <c r="BH815" s="166"/>
      <c r="BI815" s="166"/>
      <c r="BJ815" s="166"/>
      <c r="BK815" s="166"/>
      <c r="BL815" s="166"/>
      <c r="BM815" s="166"/>
      <c r="BN815" s="166"/>
      <c r="BO815" s="166"/>
      <c r="BP815" s="166"/>
      <c r="BQ815" s="166"/>
      <c r="BR815" s="166"/>
      <c r="BS815" s="166"/>
      <c r="BT815" s="166"/>
      <c r="BU815" s="166"/>
      <c r="BV815" s="166"/>
      <c r="BW815" s="166"/>
      <c r="BX815" s="166"/>
    </row>
    <row r="816" spans="1:76" ht="12.75" customHeight="1">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c r="AA816" s="166"/>
      <c r="AB816" s="166"/>
      <c r="AC816" s="166"/>
      <c r="AD816" s="166"/>
      <c r="AE816" s="166"/>
      <c r="AF816" s="166"/>
      <c r="AG816" s="166"/>
      <c r="AH816" s="166"/>
      <c r="AI816" s="166"/>
      <c r="AJ816" s="166"/>
      <c r="AK816" s="166"/>
      <c r="AL816" s="166"/>
      <c r="AM816" s="166"/>
      <c r="AN816" s="166"/>
      <c r="AO816" s="166"/>
      <c r="AP816" s="166"/>
      <c r="AQ816" s="166"/>
      <c r="AR816" s="166"/>
      <c r="AS816" s="166"/>
      <c r="AT816" s="166"/>
      <c r="AU816" s="166"/>
      <c r="AV816" s="166"/>
      <c r="AW816" s="166"/>
      <c r="AX816" s="166"/>
      <c r="AY816" s="166"/>
      <c r="AZ816" s="166"/>
      <c r="BA816" s="166"/>
      <c r="BB816" s="166"/>
      <c r="BC816" s="166"/>
      <c r="BD816" s="166"/>
      <c r="BE816" s="166"/>
      <c r="BF816" s="166"/>
      <c r="BG816" s="166"/>
      <c r="BH816" s="166"/>
      <c r="BI816" s="166"/>
      <c r="BJ816" s="166"/>
      <c r="BK816" s="166"/>
      <c r="BL816" s="166"/>
      <c r="BM816" s="166"/>
      <c r="BN816" s="166"/>
      <c r="BO816" s="166"/>
      <c r="BP816" s="166"/>
      <c r="BQ816" s="166"/>
      <c r="BR816" s="166"/>
      <c r="BS816" s="166"/>
      <c r="BT816" s="166"/>
      <c r="BU816" s="166"/>
      <c r="BV816" s="166"/>
      <c r="BW816" s="166"/>
      <c r="BX816" s="166"/>
    </row>
    <row r="817" spans="1:76" ht="12.75" customHeight="1">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c r="AA817" s="166"/>
      <c r="AB817" s="166"/>
      <c r="AC817" s="166"/>
      <c r="AD817" s="166"/>
      <c r="AE817" s="166"/>
      <c r="AF817" s="166"/>
      <c r="AG817" s="166"/>
      <c r="AH817" s="166"/>
      <c r="AI817" s="166"/>
      <c r="AJ817" s="166"/>
      <c r="AK817" s="166"/>
      <c r="AL817" s="166"/>
      <c r="AM817" s="166"/>
      <c r="AN817" s="166"/>
      <c r="AO817" s="166"/>
      <c r="AP817" s="166"/>
      <c r="AQ817" s="166"/>
      <c r="AR817" s="166"/>
      <c r="AS817" s="166"/>
      <c r="AT817" s="166"/>
      <c r="AU817" s="166"/>
      <c r="AV817" s="166"/>
      <c r="AW817" s="166"/>
      <c r="AX817" s="166"/>
      <c r="AY817" s="166"/>
      <c r="AZ817" s="166"/>
      <c r="BA817" s="166"/>
      <c r="BB817" s="166"/>
      <c r="BC817" s="166"/>
      <c r="BD817" s="166"/>
      <c r="BE817" s="166"/>
      <c r="BF817" s="166"/>
      <c r="BG817" s="166"/>
      <c r="BH817" s="166"/>
      <c r="BI817" s="166"/>
      <c r="BJ817" s="166"/>
      <c r="BK817" s="166"/>
      <c r="BL817" s="166"/>
      <c r="BM817" s="166"/>
      <c r="BN817" s="166"/>
      <c r="BO817" s="166"/>
      <c r="BP817" s="166"/>
      <c r="BQ817" s="166"/>
      <c r="BR817" s="166"/>
      <c r="BS817" s="166"/>
      <c r="BT817" s="166"/>
      <c r="BU817" s="166"/>
      <c r="BV817" s="166"/>
      <c r="BW817" s="166"/>
      <c r="BX817" s="166"/>
    </row>
    <row r="818" spans="1:76" ht="12.75" customHeight="1">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c r="AC818" s="166"/>
      <c r="AD818" s="166"/>
      <c r="AE818" s="166"/>
      <c r="AF818" s="166"/>
      <c r="AG818" s="166"/>
      <c r="AH818" s="166"/>
      <c r="AI818" s="166"/>
      <c r="AJ818" s="166"/>
      <c r="AK818" s="166"/>
      <c r="AL818" s="166"/>
      <c r="AM818" s="166"/>
      <c r="AN818" s="166"/>
      <c r="AO818" s="166"/>
      <c r="AP818" s="166"/>
      <c r="AQ818" s="166"/>
      <c r="AR818" s="166"/>
      <c r="AS818" s="166"/>
      <c r="AT818" s="166"/>
      <c r="AU818" s="166"/>
      <c r="AV818" s="166"/>
      <c r="AW818" s="166"/>
      <c r="AX818" s="166"/>
      <c r="AY818" s="166"/>
      <c r="AZ818" s="166"/>
      <c r="BA818" s="166"/>
      <c r="BB818" s="166"/>
      <c r="BC818" s="166"/>
      <c r="BD818" s="166"/>
      <c r="BE818" s="166"/>
      <c r="BF818" s="166"/>
      <c r="BG818" s="166"/>
      <c r="BH818" s="166"/>
      <c r="BI818" s="166"/>
      <c r="BJ818" s="166"/>
      <c r="BK818" s="166"/>
      <c r="BL818" s="166"/>
      <c r="BM818" s="166"/>
      <c r="BN818" s="166"/>
      <c r="BO818" s="166"/>
      <c r="BP818" s="166"/>
      <c r="BQ818" s="166"/>
      <c r="BR818" s="166"/>
      <c r="BS818" s="166"/>
      <c r="BT818" s="166"/>
      <c r="BU818" s="166"/>
      <c r="BV818" s="166"/>
      <c r="BW818" s="166"/>
      <c r="BX818" s="166"/>
    </row>
    <row r="819" spans="1:76" ht="12.75" customHeight="1">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c r="AA819" s="166"/>
      <c r="AB819" s="166"/>
      <c r="AC819" s="166"/>
      <c r="AD819" s="166"/>
      <c r="AE819" s="166"/>
      <c r="AF819" s="166"/>
      <c r="AG819" s="166"/>
      <c r="AH819" s="166"/>
      <c r="AI819" s="166"/>
      <c r="AJ819" s="166"/>
      <c r="AK819" s="166"/>
      <c r="AL819" s="166"/>
      <c r="AM819" s="166"/>
      <c r="AN819" s="166"/>
      <c r="AO819" s="166"/>
      <c r="AP819" s="166"/>
      <c r="AQ819" s="166"/>
      <c r="AR819" s="166"/>
      <c r="AS819" s="166"/>
      <c r="AT819" s="166"/>
      <c r="AU819" s="166"/>
      <c r="AV819" s="166"/>
      <c r="AW819" s="166"/>
      <c r="AX819" s="166"/>
      <c r="AY819" s="166"/>
      <c r="AZ819" s="166"/>
      <c r="BA819" s="166"/>
      <c r="BB819" s="166"/>
      <c r="BC819" s="166"/>
      <c r="BD819" s="166"/>
      <c r="BE819" s="166"/>
      <c r="BF819" s="166"/>
      <c r="BG819" s="166"/>
      <c r="BH819" s="166"/>
      <c r="BI819" s="166"/>
      <c r="BJ819" s="166"/>
      <c r="BK819" s="166"/>
      <c r="BL819" s="166"/>
      <c r="BM819" s="166"/>
      <c r="BN819" s="166"/>
      <c r="BO819" s="166"/>
      <c r="BP819" s="166"/>
      <c r="BQ819" s="166"/>
      <c r="BR819" s="166"/>
      <c r="BS819" s="166"/>
      <c r="BT819" s="166"/>
      <c r="BU819" s="166"/>
      <c r="BV819" s="166"/>
      <c r="BW819" s="166"/>
      <c r="BX819" s="166"/>
    </row>
    <row r="820" spans="1:76" ht="12.75" customHeight="1">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c r="AA820" s="166"/>
      <c r="AB820" s="166"/>
      <c r="AC820" s="166"/>
      <c r="AD820" s="166"/>
      <c r="AE820" s="166"/>
      <c r="AF820" s="166"/>
      <c r="AG820" s="166"/>
      <c r="AH820" s="166"/>
      <c r="AI820" s="166"/>
      <c r="AJ820" s="166"/>
      <c r="AK820" s="166"/>
      <c r="AL820" s="166"/>
      <c r="AM820" s="166"/>
      <c r="AN820" s="166"/>
      <c r="AO820" s="166"/>
      <c r="AP820" s="166"/>
      <c r="AQ820" s="166"/>
      <c r="AR820" s="166"/>
      <c r="AS820" s="166"/>
      <c r="AT820" s="166"/>
      <c r="AU820" s="166"/>
      <c r="AV820" s="166"/>
      <c r="AW820" s="166"/>
      <c r="AX820" s="166"/>
      <c r="AY820" s="166"/>
      <c r="AZ820" s="166"/>
      <c r="BA820" s="166"/>
      <c r="BB820" s="166"/>
      <c r="BC820" s="166"/>
      <c r="BD820" s="166"/>
      <c r="BE820" s="166"/>
      <c r="BF820" s="166"/>
      <c r="BG820" s="166"/>
      <c r="BH820" s="166"/>
      <c r="BI820" s="166"/>
      <c r="BJ820" s="166"/>
      <c r="BK820" s="166"/>
      <c r="BL820" s="166"/>
      <c r="BM820" s="166"/>
      <c r="BN820" s="166"/>
      <c r="BO820" s="166"/>
      <c r="BP820" s="166"/>
      <c r="BQ820" s="166"/>
      <c r="BR820" s="166"/>
      <c r="BS820" s="166"/>
      <c r="BT820" s="166"/>
      <c r="BU820" s="166"/>
      <c r="BV820" s="166"/>
      <c r="BW820" s="166"/>
      <c r="BX820" s="166"/>
    </row>
    <row r="821" spans="1:76" ht="12.75" customHeight="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c r="AA821" s="166"/>
      <c r="AB821" s="166"/>
      <c r="AC821" s="166"/>
      <c r="AD821" s="166"/>
      <c r="AE821" s="166"/>
      <c r="AF821" s="166"/>
      <c r="AG821" s="166"/>
      <c r="AH821" s="166"/>
      <c r="AI821" s="166"/>
      <c r="AJ821" s="166"/>
      <c r="AK821" s="166"/>
      <c r="AL821" s="166"/>
      <c r="AM821" s="166"/>
      <c r="AN821" s="166"/>
      <c r="AO821" s="166"/>
      <c r="AP821" s="166"/>
      <c r="AQ821" s="166"/>
      <c r="AR821" s="166"/>
      <c r="AS821" s="166"/>
      <c r="AT821" s="166"/>
      <c r="AU821" s="166"/>
      <c r="AV821" s="166"/>
      <c r="AW821" s="166"/>
      <c r="AX821" s="166"/>
      <c r="AY821" s="166"/>
      <c r="AZ821" s="166"/>
      <c r="BA821" s="166"/>
      <c r="BB821" s="166"/>
      <c r="BC821" s="166"/>
      <c r="BD821" s="166"/>
      <c r="BE821" s="166"/>
      <c r="BF821" s="166"/>
      <c r="BG821" s="166"/>
      <c r="BH821" s="166"/>
      <c r="BI821" s="166"/>
      <c r="BJ821" s="166"/>
      <c r="BK821" s="166"/>
      <c r="BL821" s="166"/>
      <c r="BM821" s="166"/>
      <c r="BN821" s="166"/>
      <c r="BO821" s="166"/>
      <c r="BP821" s="166"/>
      <c r="BQ821" s="166"/>
      <c r="BR821" s="166"/>
      <c r="BS821" s="166"/>
      <c r="BT821" s="166"/>
      <c r="BU821" s="166"/>
      <c r="BV821" s="166"/>
      <c r="BW821" s="166"/>
      <c r="BX821" s="166"/>
    </row>
    <row r="822" spans="1:76" ht="12.75" customHeight="1">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c r="AA822" s="166"/>
      <c r="AB822" s="166"/>
      <c r="AC822" s="166"/>
      <c r="AD822" s="166"/>
      <c r="AE822" s="166"/>
      <c r="AF822" s="166"/>
      <c r="AG822" s="166"/>
      <c r="AH822" s="166"/>
      <c r="AI822" s="166"/>
      <c r="AJ822" s="166"/>
      <c r="AK822" s="166"/>
      <c r="AL822" s="166"/>
      <c r="AM822" s="166"/>
      <c r="AN822" s="166"/>
      <c r="AO822" s="166"/>
      <c r="AP822" s="166"/>
      <c r="AQ822" s="166"/>
      <c r="AR822" s="166"/>
      <c r="AS822" s="166"/>
      <c r="AT822" s="166"/>
      <c r="AU822" s="166"/>
      <c r="AV822" s="166"/>
      <c r="AW822" s="166"/>
      <c r="AX822" s="166"/>
      <c r="AY822" s="166"/>
      <c r="AZ822" s="166"/>
      <c r="BA822" s="166"/>
      <c r="BB822" s="166"/>
      <c r="BC822" s="166"/>
      <c r="BD822" s="166"/>
      <c r="BE822" s="166"/>
      <c r="BF822" s="166"/>
      <c r="BG822" s="166"/>
      <c r="BH822" s="166"/>
      <c r="BI822" s="166"/>
      <c r="BJ822" s="166"/>
      <c r="BK822" s="166"/>
      <c r="BL822" s="166"/>
      <c r="BM822" s="166"/>
      <c r="BN822" s="166"/>
      <c r="BO822" s="166"/>
      <c r="BP822" s="166"/>
      <c r="BQ822" s="166"/>
      <c r="BR822" s="166"/>
      <c r="BS822" s="166"/>
      <c r="BT822" s="166"/>
      <c r="BU822" s="166"/>
      <c r="BV822" s="166"/>
      <c r="BW822" s="166"/>
      <c r="BX822" s="166"/>
    </row>
    <row r="823" spans="1:76" ht="12.75" customHeight="1">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c r="AA823" s="166"/>
      <c r="AB823" s="166"/>
      <c r="AC823" s="166"/>
      <c r="AD823" s="166"/>
      <c r="AE823" s="166"/>
      <c r="AF823" s="166"/>
      <c r="AG823" s="166"/>
      <c r="AH823" s="166"/>
      <c r="AI823" s="166"/>
      <c r="AJ823" s="166"/>
      <c r="AK823" s="166"/>
      <c r="AL823" s="166"/>
      <c r="AM823" s="166"/>
      <c r="AN823" s="166"/>
      <c r="AO823" s="166"/>
      <c r="AP823" s="166"/>
      <c r="AQ823" s="166"/>
      <c r="AR823" s="166"/>
      <c r="AS823" s="166"/>
      <c r="AT823" s="166"/>
      <c r="AU823" s="166"/>
      <c r="AV823" s="166"/>
      <c r="AW823" s="166"/>
      <c r="AX823" s="166"/>
      <c r="AY823" s="166"/>
      <c r="AZ823" s="166"/>
      <c r="BA823" s="166"/>
      <c r="BB823" s="166"/>
      <c r="BC823" s="166"/>
      <c r="BD823" s="166"/>
      <c r="BE823" s="166"/>
      <c r="BF823" s="166"/>
      <c r="BG823" s="166"/>
      <c r="BH823" s="166"/>
      <c r="BI823" s="166"/>
      <c r="BJ823" s="166"/>
      <c r="BK823" s="166"/>
      <c r="BL823" s="166"/>
      <c r="BM823" s="166"/>
      <c r="BN823" s="166"/>
      <c r="BO823" s="166"/>
      <c r="BP823" s="166"/>
      <c r="BQ823" s="166"/>
      <c r="BR823" s="166"/>
      <c r="BS823" s="166"/>
      <c r="BT823" s="166"/>
      <c r="BU823" s="166"/>
      <c r="BV823" s="166"/>
      <c r="BW823" s="166"/>
      <c r="BX823" s="166"/>
    </row>
    <row r="824" spans="1:76" ht="12.75" customHeight="1">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c r="AA824" s="166"/>
      <c r="AB824" s="166"/>
      <c r="AC824" s="166"/>
      <c r="AD824" s="166"/>
      <c r="AE824" s="166"/>
      <c r="AF824" s="166"/>
      <c r="AG824" s="166"/>
      <c r="AH824" s="166"/>
      <c r="AI824" s="166"/>
      <c r="AJ824" s="166"/>
      <c r="AK824" s="166"/>
      <c r="AL824" s="166"/>
      <c r="AM824" s="166"/>
      <c r="AN824" s="166"/>
      <c r="AO824" s="166"/>
      <c r="AP824" s="166"/>
      <c r="AQ824" s="166"/>
      <c r="AR824" s="166"/>
      <c r="AS824" s="166"/>
      <c r="AT824" s="166"/>
      <c r="AU824" s="166"/>
      <c r="AV824" s="166"/>
      <c r="AW824" s="166"/>
      <c r="AX824" s="166"/>
      <c r="AY824" s="166"/>
      <c r="AZ824" s="166"/>
      <c r="BA824" s="166"/>
      <c r="BB824" s="166"/>
      <c r="BC824" s="166"/>
      <c r="BD824" s="166"/>
      <c r="BE824" s="166"/>
      <c r="BF824" s="166"/>
      <c r="BG824" s="166"/>
      <c r="BH824" s="166"/>
      <c r="BI824" s="166"/>
      <c r="BJ824" s="166"/>
      <c r="BK824" s="166"/>
      <c r="BL824" s="166"/>
      <c r="BM824" s="166"/>
      <c r="BN824" s="166"/>
      <c r="BO824" s="166"/>
      <c r="BP824" s="166"/>
      <c r="BQ824" s="166"/>
      <c r="BR824" s="166"/>
      <c r="BS824" s="166"/>
      <c r="BT824" s="166"/>
      <c r="BU824" s="166"/>
      <c r="BV824" s="166"/>
      <c r="BW824" s="166"/>
      <c r="BX824" s="166"/>
    </row>
    <row r="825" spans="1:76" ht="12.75" customHeight="1">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c r="AA825" s="166"/>
      <c r="AB825" s="166"/>
      <c r="AC825" s="166"/>
      <c r="AD825" s="166"/>
      <c r="AE825" s="166"/>
      <c r="AF825" s="166"/>
      <c r="AG825" s="166"/>
      <c r="AH825" s="166"/>
      <c r="AI825" s="166"/>
      <c r="AJ825" s="166"/>
      <c r="AK825" s="166"/>
      <c r="AL825" s="166"/>
      <c r="AM825" s="166"/>
      <c r="AN825" s="166"/>
      <c r="AO825" s="166"/>
      <c r="AP825" s="166"/>
      <c r="AQ825" s="166"/>
      <c r="AR825" s="166"/>
      <c r="AS825" s="166"/>
      <c r="AT825" s="166"/>
      <c r="AU825" s="166"/>
      <c r="AV825" s="166"/>
      <c r="AW825" s="166"/>
      <c r="AX825" s="166"/>
      <c r="AY825" s="166"/>
      <c r="AZ825" s="166"/>
      <c r="BA825" s="166"/>
      <c r="BB825" s="166"/>
      <c r="BC825" s="166"/>
      <c r="BD825" s="166"/>
      <c r="BE825" s="166"/>
      <c r="BF825" s="166"/>
      <c r="BG825" s="166"/>
      <c r="BH825" s="166"/>
      <c r="BI825" s="166"/>
      <c r="BJ825" s="166"/>
      <c r="BK825" s="166"/>
      <c r="BL825" s="166"/>
      <c r="BM825" s="166"/>
      <c r="BN825" s="166"/>
      <c r="BO825" s="166"/>
      <c r="BP825" s="166"/>
      <c r="BQ825" s="166"/>
      <c r="BR825" s="166"/>
      <c r="BS825" s="166"/>
      <c r="BT825" s="166"/>
      <c r="BU825" s="166"/>
      <c r="BV825" s="166"/>
      <c r="BW825" s="166"/>
      <c r="BX825" s="166"/>
    </row>
    <row r="826" spans="1:76" ht="12.75" customHeight="1">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c r="AA826" s="166"/>
      <c r="AB826" s="166"/>
      <c r="AC826" s="166"/>
      <c r="AD826" s="166"/>
      <c r="AE826" s="166"/>
      <c r="AF826" s="166"/>
      <c r="AG826" s="166"/>
      <c r="AH826" s="166"/>
      <c r="AI826" s="166"/>
      <c r="AJ826" s="166"/>
      <c r="AK826" s="166"/>
      <c r="AL826" s="166"/>
      <c r="AM826" s="166"/>
      <c r="AN826" s="166"/>
      <c r="AO826" s="166"/>
      <c r="AP826" s="166"/>
      <c r="AQ826" s="166"/>
      <c r="AR826" s="166"/>
      <c r="AS826" s="166"/>
      <c r="AT826" s="166"/>
      <c r="AU826" s="166"/>
      <c r="AV826" s="166"/>
      <c r="AW826" s="166"/>
      <c r="AX826" s="166"/>
      <c r="AY826" s="166"/>
      <c r="AZ826" s="166"/>
      <c r="BA826" s="166"/>
      <c r="BB826" s="166"/>
      <c r="BC826" s="166"/>
      <c r="BD826" s="166"/>
      <c r="BE826" s="166"/>
      <c r="BF826" s="166"/>
      <c r="BG826" s="166"/>
      <c r="BH826" s="166"/>
      <c r="BI826" s="166"/>
      <c r="BJ826" s="166"/>
      <c r="BK826" s="166"/>
      <c r="BL826" s="166"/>
      <c r="BM826" s="166"/>
      <c r="BN826" s="166"/>
      <c r="BO826" s="166"/>
      <c r="BP826" s="166"/>
      <c r="BQ826" s="166"/>
      <c r="BR826" s="166"/>
      <c r="BS826" s="166"/>
      <c r="BT826" s="166"/>
      <c r="BU826" s="166"/>
      <c r="BV826" s="166"/>
      <c r="BW826" s="166"/>
      <c r="BX826" s="166"/>
    </row>
    <row r="827" spans="1:76" ht="12.75" customHeight="1">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c r="AA827" s="166"/>
      <c r="AB827" s="166"/>
      <c r="AC827" s="166"/>
      <c r="AD827" s="166"/>
      <c r="AE827" s="166"/>
      <c r="AF827" s="166"/>
      <c r="AG827" s="166"/>
      <c r="AH827" s="166"/>
      <c r="AI827" s="166"/>
      <c r="AJ827" s="166"/>
      <c r="AK827" s="166"/>
      <c r="AL827" s="166"/>
      <c r="AM827" s="166"/>
      <c r="AN827" s="166"/>
      <c r="AO827" s="166"/>
      <c r="AP827" s="166"/>
      <c r="AQ827" s="166"/>
      <c r="AR827" s="166"/>
      <c r="AS827" s="166"/>
      <c r="AT827" s="166"/>
      <c r="AU827" s="166"/>
      <c r="AV827" s="166"/>
      <c r="AW827" s="166"/>
      <c r="AX827" s="166"/>
      <c r="AY827" s="166"/>
      <c r="AZ827" s="166"/>
      <c r="BA827" s="166"/>
      <c r="BB827" s="166"/>
      <c r="BC827" s="166"/>
      <c r="BD827" s="166"/>
      <c r="BE827" s="166"/>
      <c r="BF827" s="166"/>
      <c r="BG827" s="166"/>
      <c r="BH827" s="166"/>
      <c r="BI827" s="166"/>
      <c r="BJ827" s="166"/>
      <c r="BK827" s="166"/>
      <c r="BL827" s="166"/>
      <c r="BM827" s="166"/>
      <c r="BN827" s="166"/>
      <c r="BO827" s="166"/>
      <c r="BP827" s="166"/>
      <c r="BQ827" s="166"/>
      <c r="BR827" s="166"/>
      <c r="BS827" s="166"/>
      <c r="BT827" s="166"/>
      <c r="BU827" s="166"/>
      <c r="BV827" s="166"/>
      <c r="BW827" s="166"/>
      <c r="BX827" s="166"/>
    </row>
    <row r="828" spans="1:76" ht="12.75" customHeight="1">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c r="AA828" s="166"/>
      <c r="AB828" s="166"/>
      <c r="AC828" s="166"/>
      <c r="AD828" s="166"/>
      <c r="AE828" s="166"/>
      <c r="AF828" s="166"/>
      <c r="AG828" s="166"/>
      <c r="AH828" s="166"/>
      <c r="AI828" s="166"/>
      <c r="AJ828" s="166"/>
      <c r="AK828" s="166"/>
      <c r="AL828" s="166"/>
      <c r="AM828" s="166"/>
      <c r="AN828" s="166"/>
      <c r="AO828" s="166"/>
      <c r="AP828" s="166"/>
      <c r="AQ828" s="166"/>
      <c r="AR828" s="166"/>
      <c r="AS828" s="166"/>
      <c r="AT828" s="166"/>
      <c r="AU828" s="166"/>
      <c r="AV828" s="166"/>
      <c r="AW828" s="166"/>
      <c r="AX828" s="166"/>
      <c r="AY828" s="166"/>
      <c r="AZ828" s="166"/>
      <c r="BA828" s="166"/>
      <c r="BB828" s="166"/>
      <c r="BC828" s="166"/>
      <c r="BD828" s="166"/>
      <c r="BE828" s="166"/>
      <c r="BF828" s="166"/>
      <c r="BG828" s="166"/>
      <c r="BH828" s="166"/>
      <c r="BI828" s="166"/>
      <c r="BJ828" s="166"/>
      <c r="BK828" s="166"/>
      <c r="BL828" s="166"/>
      <c r="BM828" s="166"/>
      <c r="BN828" s="166"/>
      <c r="BO828" s="166"/>
      <c r="BP828" s="166"/>
      <c r="BQ828" s="166"/>
      <c r="BR828" s="166"/>
      <c r="BS828" s="166"/>
      <c r="BT828" s="166"/>
      <c r="BU828" s="166"/>
      <c r="BV828" s="166"/>
      <c r="BW828" s="166"/>
      <c r="BX828" s="166"/>
    </row>
    <row r="829" spans="1:76" ht="12.75" customHeight="1">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c r="AA829" s="166"/>
      <c r="AB829" s="166"/>
      <c r="AC829" s="166"/>
      <c r="AD829" s="166"/>
      <c r="AE829" s="166"/>
      <c r="AF829" s="166"/>
      <c r="AG829" s="166"/>
      <c r="AH829" s="166"/>
      <c r="AI829" s="166"/>
      <c r="AJ829" s="166"/>
      <c r="AK829" s="166"/>
      <c r="AL829" s="166"/>
      <c r="AM829" s="166"/>
      <c r="AN829" s="166"/>
      <c r="AO829" s="166"/>
      <c r="AP829" s="166"/>
      <c r="AQ829" s="166"/>
      <c r="AR829" s="166"/>
      <c r="AS829" s="166"/>
      <c r="AT829" s="166"/>
      <c r="AU829" s="166"/>
      <c r="AV829" s="166"/>
      <c r="AW829" s="166"/>
      <c r="AX829" s="166"/>
      <c r="AY829" s="166"/>
      <c r="AZ829" s="166"/>
      <c r="BA829" s="166"/>
      <c r="BB829" s="166"/>
      <c r="BC829" s="166"/>
      <c r="BD829" s="166"/>
      <c r="BE829" s="166"/>
      <c r="BF829" s="166"/>
      <c r="BG829" s="166"/>
      <c r="BH829" s="166"/>
      <c r="BI829" s="166"/>
      <c r="BJ829" s="166"/>
      <c r="BK829" s="166"/>
      <c r="BL829" s="166"/>
      <c r="BM829" s="166"/>
      <c r="BN829" s="166"/>
      <c r="BO829" s="166"/>
      <c r="BP829" s="166"/>
      <c r="BQ829" s="166"/>
      <c r="BR829" s="166"/>
      <c r="BS829" s="166"/>
      <c r="BT829" s="166"/>
      <c r="BU829" s="166"/>
      <c r="BV829" s="166"/>
      <c r="BW829" s="166"/>
      <c r="BX829" s="166"/>
    </row>
    <row r="830" spans="1:76" ht="12.75" customHeight="1">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c r="AA830" s="166"/>
      <c r="AB830" s="166"/>
      <c r="AC830" s="166"/>
      <c r="AD830" s="166"/>
      <c r="AE830" s="166"/>
      <c r="AF830" s="166"/>
      <c r="AG830" s="166"/>
      <c r="AH830" s="166"/>
      <c r="AI830" s="166"/>
      <c r="AJ830" s="166"/>
      <c r="AK830" s="166"/>
      <c r="AL830" s="166"/>
      <c r="AM830" s="166"/>
      <c r="AN830" s="166"/>
      <c r="AO830" s="166"/>
      <c r="AP830" s="166"/>
      <c r="AQ830" s="166"/>
      <c r="AR830" s="166"/>
      <c r="AS830" s="166"/>
      <c r="AT830" s="166"/>
      <c r="AU830" s="166"/>
      <c r="AV830" s="166"/>
      <c r="AW830" s="166"/>
      <c r="AX830" s="166"/>
      <c r="AY830" s="166"/>
      <c r="AZ830" s="166"/>
      <c r="BA830" s="166"/>
      <c r="BB830" s="166"/>
      <c r="BC830" s="166"/>
      <c r="BD830" s="166"/>
      <c r="BE830" s="166"/>
      <c r="BF830" s="166"/>
      <c r="BG830" s="166"/>
      <c r="BH830" s="166"/>
      <c r="BI830" s="166"/>
      <c r="BJ830" s="166"/>
      <c r="BK830" s="166"/>
      <c r="BL830" s="166"/>
      <c r="BM830" s="166"/>
      <c r="BN830" s="166"/>
      <c r="BO830" s="166"/>
      <c r="BP830" s="166"/>
      <c r="BQ830" s="166"/>
      <c r="BR830" s="166"/>
      <c r="BS830" s="166"/>
      <c r="BT830" s="166"/>
      <c r="BU830" s="166"/>
      <c r="BV830" s="166"/>
      <c r="BW830" s="166"/>
      <c r="BX830" s="166"/>
    </row>
    <row r="831" spans="1:76" ht="12.75" customHeight="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c r="AA831" s="166"/>
      <c r="AB831" s="166"/>
      <c r="AC831" s="166"/>
      <c r="AD831" s="166"/>
      <c r="AE831" s="166"/>
      <c r="AF831" s="166"/>
      <c r="AG831" s="166"/>
      <c r="AH831" s="166"/>
      <c r="AI831" s="166"/>
      <c r="AJ831" s="166"/>
      <c r="AK831" s="166"/>
      <c r="AL831" s="166"/>
      <c r="AM831" s="166"/>
      <c r="AN831" s="166"/>
      <c r="AO831" s="166"/>
      <c r="AP831" s="166"/>
      <c r="AQ831" s="166"/>
      <c r="AR831" s="166"/>
      <c r="AS831" s="166"/>
      <c r="AT831" s="166"/>
      <c r="AU831" s="166"/>
      <c r="AV831" s="166"/>
      <c r="AW831" s="166"/>
      <c r="AX831" s="166"/>
      <c r="AY831" s="166"/>
      <c r="AZ831" s="166"/>
      <c r="BA831" s="166"/>
      <c r="BB831" s="166"/>
      <c r="BC831" s="166"/>
      <c r="BD831" s="166"/>
      <c r="BE831" s="166"/>
      <c r="BF831" s="166"/>
      <c r="BG831" s="166"/>
      <c r="BH831" s="166"/>
      <c r="BI831" s="166"/>
      <c r="BJ831" s="166"/>
      <c r="BK831" s="166"/>
      <c r="BL831" s="166"/>
      <c r="BM831" s="166"/>
      <c r="BN831" s="166"/>
      <c r="BO831" s="166"/>
      <c r="BP831" s="166"/>
      <c r="BQ831" s="166"/>
      <c r="BR831" s="166"/>
      <c r="BS831" s="166"/>
      <c r="BT831" s="166"/>
      <c r="BU831" s="166"/>
      <c r="BV831" s="166"/>
      <c r="BW831" s="166"/>
      <c r="BX831" s="166"/>
    </row>
    <row r="832" spans="1:76" ht="12.75" customHeight="1">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c r="AA832" s="166"/>
      <c r="AB832" s="166"/>
      <c r="AC832" s="166"/>
      <c r="AD832" s="166"/>
      <c r="AE832" s="166"/>
      <c r="AF832" s="166"/>
      <c r="AG832" s="166"/>
      <c r="AH832" s="166"/>
      <c r="AI832" s="166"/>
      <c r="AJ832" s="166"/>
      <c r="AK832" s="166"/>
      <c r="AL832" s="166"/>
      <c r="AM832" s="166"/>
      <c r="AN832" s="166"/>
      <c r="AO832" s="166"/>
      <c r="AP832" s="166"/>
      <c r="AQ832" s="166"/>
      <c r="AR832" s="166"/>
      <c r="AS832" s="166"/>
      <c r="AT832" s="166"/>
      <c r="AU832" s="166"/>
      <c r="AV832" s="166"/>
      <c r="AW832" s="166"/>
      <c r="AX832" s="166"/>
      <c r="AY832" s="166"/>
      <c r="AZ832" s="166"/>
      <c r="BA832" s="166"/>
      <c r="BB832" s="166"/>
      <c r="BC832" s="166"/>
      <c r="BD832" s="166"/>
      <c r="BE832" s="166"/>
      <c r="BF832" s="166"/>
      <c r="BG832" s="166"/>
      <c r="BH832" s="166"/>
      <c r="BI832" s="166"/>
      <c r="BJ832" s="166"/>
      <c r="BK832" s="166"/>
      <c r="BL832" s="166"/>
      <c r="BM832" s="166"/>
      <c r="BN832" s="166"/>
      <c r="BO832" s="166"/>
      <c r="BP832" s="166"/>
      <c r="BQ832" s="166"/>
      <c r="BR832" s="166"/>
      <c r="BS832" s="166"/>
      <c r="BT832" s="166"/>
      <c r="BU832" s="166"/>
      <c r="BV832" s="166"/>
      <c r="BW832" s="166"/>
      <c r="BX832" s="166"/>
    </row>
    <row r="833" spans="1:76" ht="12.75" customHeight="1">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c r="AA833" s="166"/>
      <c r="AB833" s="166"/>
      <c r="AC833" s="166"/>
      <c r="AD833" s="166"/>
      <c r="AE833" s="166"/>
      <c r="AF833" s="166"/>
      <c r="AG833" s="166"/>
      <c r="AH833" s="166"/>
      <c r="AI833" s="166"/>
      <c r="AJ833" s="166"/>
      <c r="AK833" s="166"/>
      <c r="AL833" s="166"/>
      <c r="AM833" s="166"/>
      <c r="AN833" s="166"/>
      <c r="AO833" s="166"/>
      <c r="AP833" s="166"/>
      <c r="AQ833" s="166"/>
      <c r="AR833" s="166"/>
      <c r="AS833" s="166"/>
      <c r="AT833" s="166"/>
      <c r="AU833" s="166"/>
      <c r="AV833" s="166"/>
      <c r="AW833" s="166"/>
      <c r="AX833" s="166"/>
      <c r="AY833" s="166"/>
      <c r="AZ833" s="166"/>
      <c r="BA833" s="166"/>
      <c r="BB833" s="166"/>
      <c r="BC833" s="166"/>
      <c r="BD833" s="166"/>
      <c r="BE833" s="166"/>
      <c r="BF833" s="166"/>
      <c r="BG833" s="166"/>
      <c r="BH833" s="166"/>
      <c r="BI833" s="166"/>
      <c r="BJ833" s="166"/>
      <c r="BK833" s="166"/>
      <c r="BL833" s="166"/>
      <c r="BM833" s="166"/>
      <c r="BN833" s="166"/>
      <c r="BO833" s="166"/>
      <c r="BP833" s="166"/>
      <c r="BQ833" s="166"/>
      <c r="BR833" s="166"/>
      <c r="BS833" s="166"/>
      <c r="BT833" s="166"/>
      <c r="BU833" s="166"/>
      <c r="BV833" s="166"/>
      <c r="BW833" s="166"/>
      <c r="BX833" s="166"/>
    </row>
    <row r="834" spans="1:76" ht="12.75" customHeight="1">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c r="AA834" s="166"/>
      <c r="AB834" s="166"/>
      <c r="AC834" s="166"/>
      <c r="AD834" s="166"/>
      <c r="AE834" s="166"/>
      <c r="AF834" s="166"/>
      <c r="AG834" s="166"/>
      <c r="AH834" s="166"/>
      <c r="AI834" s="166"/>
      <c r="AJ834" s="166"/>
      <c r="AK834" s="166"/>
      <c r="AL834" s="166"/>
      <c r="AM834" s="166"/>
      <c r="AN834" s="166"/>
      <c r="AO834" s="166"/>
      <c r="AP834" s="166"/>
      <c r="AQ834" s="166"/>
      <c r="AR834" s="166"/>
      <c r="AS834" s="166"/>
      <c r="AT834" s="166"/>
      <c r="AU834" s="166"/>
      <c r="AV834" s="166"/>
      <c r="AW834" s="166"/>
      <c r="AX834" s="166"/>
      <c r="AY834" s="166"/>
      <c r="AZ834" s="166"/>
      <c r="BA834" s="166"/>
      <c r="BB834" s="166"/>
      <c r="BC834" s="166"/>
      <c r="BD834" s="166"/>
      <c r="BE834" s="166"/>
      <c r="BF834" s="166"/>
      <c r="BG834" s="166"/>
      <c r="BH834" s="166"/>
      <c r="BI834" s="166"/>
      <c r="BJ834" s="166"/>
      <c r="BK834" s="166"/>
      <c r="BL834" s="166"/>
      <c r="BM834" s="166"/>
      <c r="BN834" s="166"/>
      <c r="BO834" s="166"/>
      <c r="BP834" s="166"/>
      <c r="BQ834" s="166"/>
      <c r="BR834" s="166"/>
      <c r="BS834" s="166"/>
      <c r="BT834" s="166"/>
      <c r="BU834" s="166"/>
      <c r="BV834" s="166"/>
      <c r="BW834" s="166"/>
      <c r="BX834" s="166"/>
    </row>
    <row r="835" spans="1:76" ht="12.75" customHeight="1">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c r="AA835" s="166"/>
      <c r="AB835" s="166"/>
      <c r="AC835" s="166"/>
      <c r="AD835" s="166"/>
      <c r="AE835" s="166"/>
      <c r="AF835" s="166"/>
      <c r="AG835" s="166"/>
      <c r="AH835" s="166"/>
      <c r="AI835" s="166"/>
      <c r="AJ835" s="166"/>
      <c r="AK835" s="166"/>
      <c r="AL835" s="166"/>
      <c r="AM835" s="166"/>
      <c r="AN835" s="166"/>
      <c r="AO835" s="166"/>
      <c r="AP835" s="166"/>
      <c r="AQ835" s="166"/>
      <c r="AR835" s="166"/>
      <c r="AS835" s="166"/>
      <c r="AT835" s="166"/>
      <c r="AU835" s="166"/>
      <c r="AV835" s="166"/>
      <c r="AW835" s="166"/>
      <c r="AX835" s="166"/>
      <c r="AY835" s="166"/>
      <c r="AZ835" s="166"/>
      <c r="BA835" s="166"/>
      <c r="BB835" s="166"/>
      <c r="BC835" s="166"/>
      <c r="BD835" s="166"/>
      <c r="BE835" s="166"/>
      <c r="BF835" s="166"/>
      <c r="BG835" s="166"/>
      <c r="BH835" s="166"/>
      <c r="BI835" s="166"/>
      <c r="BJ835" s="166"/>
      <c r="BK835" s="166"/>
      <c r="BL835" s="166"/>
      <c r="BM835" s="166"/>
      <c r="BN835" s="166"/>
      <c r="BO835" s="166"/>
      <c r="BP835" s="166"/>
      <c r="BQ835" s="166"/>
      <c r="BR835" s="166"/>
      <c r="BS835" s="166"/>
      <c r="BT835" s="166"/>
      <c r="BU835" s="166"/>
      <c r="BV835" s="166"/>
      <c r="BW835" s="166"/>
      <c r="BX835" s="166"/>
    </row>
    <row r="836" spans="1:76" ht="12.75" customHeight="1">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c r="AA836" s="166"/>
      <c r="AB836" s="166"/>
      <c r="AC836" s="166"/>
      <c r="AD836" s="166"/>
      <c r="AE836" s="166"/>
      <c r="AF836" s="166"/>
      <c r="AG836" s="166"/>
      <c r="AH836" s="166"/>
      <c r="AI836" s="166"/>
      <c r="AJ836" s="166"/>
      <c r="AK836" s="166"/>
      <c r="AL836" s="166"/>
      <c r="AM836" s="166"/>
      <c r="AN836" s="166"/>
      <c r="AO836" s="166"/>
      <c r="AP836" s="166"/>
      <c r="AQ836" s="166"/>
      <c r="AR836" s="166"/>
      <c r="AS836" s="166"/>
      <c r="AT836" s="166"/>
      <c r="AU836" s="166"/>
      <c r="AV836" s="166"/>
      <c r="AW836" s="166"/>
      <c r="AX836" s="166"/>
      <c r="AY836" s="166"/>
      <c r="AZ836" s="166"/>
      <c r="BA836" s="166"/>
      <c r="BB836" s="166"/>
      <c r="BC836" s="166"/>
      <c r="BD836" s="166"/>
      <c r="BE836" s="166"/>
      <c r="BF836" s="166"/>
      <c r="BG836" s="166"/>
      <c r="BH836" s="166"/>
      <c r="BI836" s="166"/>
      <c r="BJ836" s="166"/>
      <c r="BK836" s="166"/>
      <c r="BL836" s="166"/>
      <c r="BM836" s="166"/>
      <c r="BN836" s="166"/>
      <c r="BO836" s="166"/>
      <c r="BP836" s="166"/>
      <c r="BQ836" s="166"/>
      <c r="BR836" s="166"/>
      <c r="BS836" s="166"/>
      <c r="BT836" s="166"/>
      <c r="BU836" s="166"/>
      <c r="BV836" s="166"/>
      <c r="BW836" s="166"/>
      <c r="BX836" s="166"/>
    </row>
    <row r="837" spans="1:76" ht="12.75" customHeight="1">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c r="AA837" s="166"/>
      <c r="AB837" s="166"/>
      <c r="AC837" s="166"/>
      <c r="AD837" s="166"/>
      <c r="AE837" s="166"/>
      <c r="AF837" s="166"/>
      <c r="AG837" s="166"/>
      <c r="AH837" s="166"/>
      <c r="AI837" s="166"/>
      <c r="AJ837" s="166"/>
      <c r="AK837" s="166"/>
      <c r="AL837" s="166"/>
      <c r="AM837" s="166"/>
      <c r="AN837" s="166"/>
      <c r="AO837" s="166"/>
      <c r="AP837" s="166"/>
      <c r="AQ837" s="166"/>
      <c r="AR837" s="166"/>
      <c r="AS837" s="166"/>
      <c r="AT837" s="166"/>
      <c r="AU837" s="166"/>
      <c r="AV837" s="166"/>
      <c r="AW837" s="166"/>
      <c r="AX837" s="166"/>
      <c r="AY837" s="166"/>
      <c r="AZ837" s="166"/>
      <c r="BA837" s="166"/>
      <c r="BB837" s="166"/>
      <c r="BC837" s="166"/>
      <c r="BD837" s="166"/>
      <c r="BE837" s="166"/>
      <c r="BF837" s="166"/>
      <c r="BG837" s="166"/>
      <c r="BH837" s="166"/>
      <c r="BI837" s="166"/>
      <c r="BJ837" s="166"/>
      <c r="BK837" s="166"/>
      <c r="BL837" s="166"/>
      <c r="BM837" s="166"/>
      <c r="BN837" s="166"/>
      <c r="BO837" s="166"/>
      <c r="BP837" s="166"/>
      <c r="BQ837" s="166"/>
      <c r="BR837" s="166"/>
      <c r="BS837" s="166"/>
      <c r="BT837" s="166"/>
      <c r="BU837" s="166"/>
      <c r="BV837" s="166"/>
      <c r="BW837" s="166"/>
      <c r="BX837" s="166"/>
    </row>
    <row r="838" spans="1:76" ht="12.75" customHeight="1">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c r="AA838" s="166"/>
      <c r="AB838" s="166"/>
      <c r="AC838" s="166"/>
      <c r="AD838" s="166"/>
      <c r="AE838" s="166"/>
      <c r="AF838" s="166"/>
      <c r="AG838" s="166"/>
      <c r="AH838" s="166"/>
      <c r="AI838" s="166"/>
      <c r="AJ838" s="166"/>
      <c r="AK838" s="166"/>
      <c r="AL838" s="166"/>
      <c r="AM838" s="166"/>
      <c r="AN838" s="166"/>
      <c r="AO838" s="166"/>
      <c r="AP838" s="166"/>
      <c r="AQ838" s="166"/>
      <c r="AR838" s="166"/>
      <c r="AS838" s="166"/>
      <c r="AT838" s="166"/>
      <c r="AU838" s="166"/>
      <c r="AV838" s="166"/>
      <c r="AW838" s="166"/>
      <c r="AX838" s="166"/>
      <c r="AY838" s="166"/>
      <c r="AZ838" s="166"/>
      <c r="BA838" s="166"/>
      <c r="BB838" s="166"/>
      <c r="BC838" s="166"/>
      <c r="BD838" s="166"/>
      <c r="BE838" s="166"/>
      <c r="BF838" s="166"/>
      <c r="BG838" s="166"/>
      <c r="BH838" s="166"/>
      <c r="BI838" s="166"/>
      <c r="BJ838" s="166"/>
      <c r="BK838" s="166"/>
      <c r="BL838" s="166"/>
      <c r="BM838" s="166"/>
      <c r="BN838" s="166"/>
      <c r="BO838" s="166"/>
      <c r="BP838" s="166"/>
      <c r="BQ838" s="166"/>
      <c r="BR838" s="166"/>
      <c r="BS838" s="166"/>
      <c r="BT838" s="166"/>
      <c r="BU838" s="166"/>
      <c r="BV838" s="166"/>
      <c r="BW838" s="166"/>
      <c r="BX838" s="166"/>
    </row>
    <row r="839" spans="1:76" ht="12.75" customHeight="1">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c r="AA839" s="166"/>
      <c r="AB839" s="166"/>
      <c r="AC839" s="166"/>
      <c r="AD839" s="166"/>
      <c r="AE839" s="166"/>
      <c r="AF839" s="166"/>
      <c r="AG839" s="166"/>
      <c r="AH839" s="166"/>
      <c r="AI839" s="166"/>
      <c r="AJ839" s="166"/>
      <c r="AK839" s="166"/>
      <c r="AL839" s="166"/>
      <c r="AM839" s="166"/>
      <c r="AN839" s="166"/>
      <c r="AO839" s="166"/>
      <c r="AP839" s="166"/>
      <c r="AQ839" s="166"/>
      <c r="AR839" s="166"/>
      <c r="AS839" s="166"/>
      <c r="AT839" s="166"/>
      <c r="AU839" s="166"/>
      <c r="AV839" s="166"/>
      <c r="AW839" s="166"/>
      <c r="AX839" s="166"/>
      <c r="AY839" s="166"/>
      <c r="AZ839" s="166"/>
      <c r="BA839" s="166"/>
      <c r="BB839" s="166"/>
      <c r="BC839" s="166"/>
      <c r="BD839" s="166"/>
      <c r="BE839" s="166"/>
      <c r="BF839" s="166"/>
      <c r="BG839" s="166"/>
      <c r="BH839" s="166"/>
      <c r="BI839" s="166"/>
      <c r="BJ839" s="166"/>
      <c r="BK839" s="166"/>
      <c r="BL839" s="166"/>
      <c r="BM839" s="166"/>
      <c r="BN839" s="166"/>
      <c r="BO839" s="166"/>
      <c r="BP839" s="166"/>
      <c r="BQ839" s="166"/>
      <c r="BR839" s="166"/>
      <c r="BS839" s="166"/>
      <c r="BT839" s="166"/>
      <c r="BU839" s="166"/>
      <c r="BV839" s="166"/>
      <c r="BW839" s="166"/>
      <c r="BX839" s="166"/>
    </row>
    <row r="840" spans="1:76" ht="12.75" customHeight="1">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c r="AA840" s="166"/>
      <c r="AB840" s="166"/>
      <c r="AC840" s="166"/>
      <c r="AD840" s="166"/>
      <c r="AE840" s="166"/>
      <c r="AF840" s="166"/>
      <c r="AG840" s="166"/>
      <c r="AH840" s="166"/>
      <c r="AI840" s="166"/>
      <c r="AJ840" s="166"/>
      <c r="AK840" s="166"/>
      <c r="AL840" s="166"/>
      <c r="AM840" s="166"/>
      <c r="AN840" s="166"/>
      <c r="AO840" s="166"/>
      <c r="AP840" s="166"/>
      <c r="AQ840" s="166"/>
      <c r="AR840" s="166"/>
      <c r="AS840" s="166"/>
      <c r="AT840" s="166"/>
      <c r="AU840" s="166"/>
      <c r="AV840" s="166"/>
      <c r="AW840" s="166"/>
      <c r="AX840" s="166"/>
      <c r="AY840" s="166"/>
      <c r="AZ840" s="166"/>
      <c r="BA840" s="166"/>
      <c r="BB840" s="166"/>
      <c r="BC840" s="166"/>
      <c r="BD840" s="166"/>
      <c r="BE840" s="166"/>
      <c r="BF840" s="166"/>
      <c r="BG840" s="166"/>
      <c r="BH840" s="166"/>
      <c r="BI840" s="166"/>
      <c r="BJ840" s="166"/>
      <c r="BK840" s="166"/>
      <c r="BL840" s="166"/>
      <c r="BM840" s="166"/>
      <c r="BN840" s="166"/>
      <c r="BO840" s="166"/>
      <c r="BP840" s="166"/>
      <c r="BQ840" s="166"/>
      <c r="BR840" s="166"/>
      <c r="BS840" s="166"/>
      <c r="BT840" s="166"/>
      <c r="BU840" s="166"/>
      <c r="BV840" s="166"/>
      <c r="BW840" s="166"/>
      <c r="BX840" s="166"/>
    </row>
    <row r="841" spans="1:76" ht="12.75" customHeight="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c r="AA841" s="166"/>
      <c r="AB841" s="166"/>
      <c r="AC841" s="166"/>
      <c r="AD841" s="166"/>
      <c r="AE841" s="166"/>
      <c r="AF841" s="166"/>
      <c r="AG841" s="166"/>
      <c r="AH841" s="166"/>
      <c r="AI841" s="166"/>
      <c r="AJ841" s="166"/>
      <c r="AK841" s="166"/>
      <c r="AL841" s="166"/>
      <c r="AM841" s="166"/>
      <c r="AN841" s="166"/>
      <c r="AO841" s="166"/>
      <c r="AP841" s="166"/>
      <c r="AQ841" s="166"/>
      <c r="AR841" s="166"/>
      <c r="AS841" s="166"/>
      <c r="AT841" s="166"/>
      <c r="AU841" s="166"/>
      <c r="AV841" s="166"/>
      <c r="AW841" s="166"/>
      <c r="AX841" s="166"/>
      <c r="AY841" s="166"/>
      <c r="AZ841" s="166"/>
      <c r="BA841" s="166"/>
      <c r="BB841" s="166"/>
      <c r="BC841" s="166"/>
      <c r="BD841" s="166"/>
      <c r="BE841" s="166"/>
      <c r="BF841" s="166"/>
      <c r="BG841" s="166"/>
      <c r="BH841" s="166"/>
      <c r="BI841" s="166"/>
      <c r="BJ841" s="166"/>
      <c r="BK841" s="166"/>
      <c r="BL841" s="166"/>
      <c r="BM841" s="166"/>
      <c r="BN841" s="166"/>
      <c r="BO841" s="166"/>
      <c r="BP841" s="166"/>
      <c r="BQ841" s="166"/>
      <c r="BR841" s="166"/>
      <c r="BS841" s="166"/>
      <c r="BT841" s="166"/>
      <c r="BU841" s="166"/>
      <c r="BV841" s="166"/>
      <c r="BW841" s="166"/>
      <c r="BX841" s="166"/>
    </row>
    <row r="842" spans="1:76" ht="12.75" customHeight="1">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c r="AA842" s="166"/>
      <c r="AB842" s="166"/>
      <c r="AC842" s="166"/>
      <c r="AD842" s="166"/>
      <c r="AE842" s="166"/>
      <c r="AF842" s="166"/>
      <c r="AG842" s="166"/>
      <c r="AH842" s="166"/>
      <c r="AI842" s="166"/>
      <c r="AJ842" s="166"/>
      <c r="AK842" s="166"/>
      <c r="AL842" s="166"/>
      <c r="AM842" s="166"/>
      <c r="AN842" s="166"/>
      <c r="AO842" s="166"/>
      <c r="AP842" s="166"/>
      <c r="AQ842" s="166"/>
      <c r="AR842" s="166"/>
      <c r="AS842" s="166"/>
      <c r="AT842" s="166"/>
      <c r="AU842" s="166"/>
      <c r="AV842" s="166"/>
      <c r="AW842" s="166"/>
      <c r="AX842" s="166"/>
      <c r="AY842" s="166"/>
      <c r="AZ842" s="166"/>
      <c r="BA842" s="166"/>
      <c r="BB842" s="166"/>
      <c r="BC842" s="166"/>
      <c r="BD842" s="166"/>
      <c r="BE842" s="166"/>
      <c r="BF842" s="166"/>
      <c r="BG842" s="166"/>
      <c r="BH842" s="166"/>
      <c r="BI842" s="166"/>
      <c r="BJ842" s="166"/>
      <c r="BK842" s="166"/>
      <c r="BL842" s="166"/>
      <c r="BM842" s="166"/>
      <c r="BN842" s="166"/>
      <c r="BO842" s="166"/>
      <c r="BP842" s="166"/>
      <c r="BQ842" s="166"/>
      <c r="BR842" s="166"/>
      <c r="BS842" s="166"/>
      <c r="BT842" s="166"/>
      <c r="BU842" s="166"/>
      <c r="BV842" s="166"/>
      <c r="BW842" s="166"/>
      <c r="BX842" s="166"/>
    </row>
    <row r="843" spans="1:76" ht="12.75" customHeight="1">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c r="AA843" s="166"/>
      <c r="AB843" s="166"/>
      <c r="AC843" s="166"/>
      <c r="AD843" s="166"/>
      <c r="AE843" s="166"/>
      <c r="AF843" s="166"/>
      <c r="AG843" s="166"/>
      <c r="AH843" s="166"/>
      <c r="AI843" s="166"/>
      <c r="AJ843" s="166"/>
      <c r="AK843" s="166"/>
      <c r="AL843" s="166"/>
      <c r="AM843" s="166"/>
      <c r="AN843" s="166"/>
      <c r="AO843" s="166"/>
      <c r="AP843" s="166"/>
      <c r="AQ843" s="166"/>
      <c r="AR843" s="166"/>
      <c r="AS843" s="166"/>
      <c r="AT843" s="166"/>
      <c r="AU843" s="166"/>
      <c r="AV843" s="166"/>
      <c r="AW843" s="166"/>
      <c r="AX843" s="166"/>
      <c r="AY843" s="166"/>
      <c r="AZ843" s="166"/>
      <c r="BA843" s="166"/>
      <c r="BB843" s="166"/>
      <c r="BC843" s="166"/>
      <c r="BD843" s="166"/>
      <c r="BE843" s="166"/>
      <c r="BF843" s="166"/>
      <c r="BG843" s="166"/>
      <c r="BH843" s="166"/>
      <c r="BI843" s="166"/>
      <c r="BJ843" s="166"/>
      <c r="BK843" s="166"/>
      <c r="BL843" s="166"/>
      <c r="BM843" s="166"/>
      <c r="BN843" s="166"/>
      <c r="BO843" s="166"/>
      <c r="BP843" s="166"/>
      <c r="BQ843" s="166"/>
      <c r="BR843" s="166"/>
      <c r="BS843" s="166"/>
      <c r="BT843" s="166"/>
      <c r="BU843" s="166"/>
      <c r="BV843" s="166"/>
      <c r="BW843" s="166"/>
      <c r="BX843" s="166"/>
    </row>
    <row r="844" spans="1:76" ht="12.75" customHeight="1">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c r="AA844" s="166"/>
      <c r="AB844" s="166"/>
      <c r="AC844" s="166"/>
      <c r="AD844" s="166"/>
      <c r="AE844" s="166"/>
      <c r="AF844" s="166"/>
      <c r="AG844" s="166"/>
      <c r="AH844" s="166"/>
      <c r="AI844" s="166"/>
      <c r="AJ844" s="166"/>
      <c r="AK844" s="166"/>
      <c r="AL844" s="166"/>
      <c r="AM844" s="166"/>
      <c r="AN844" s="166"/>
      <c r="AO844" s="166"/>
      <c r="AP844" s="166"/>
      <c r="AQ844" s="166"/>
      <c r="AR844" s="166"/>
      <c r="AS844" s="166"/>
      <c r="AT844" s="166"/>
      <c r="AU844" s="166"/>
      <c r="AV844" s="166"/>
      <c r="AW844" s="166"/>
      <c r="AX844" s="166"/>
      <c r="AY844" s="166"/>
      <c r="AZ844" s="166"/>
      <c r="BA844" s="166"/>
      <c r="BB844" s="166"/>
      <c r="BC844" s="166"/>
      <c r="BD844" s="166"/>
      <c r="BE844" s="166"/>
      <c r="BF844" s="166"/>
      <c r="BG844" s="166"/>
      <c r="BH844" s="166"/>
      <c r="BI844" s="166"/>
      <c r="BJ844" s="166"/>
      <c r="BK844" s="166"/>
      <c r="BL844" s="166"/>
      <c r="BM844" s="166"/>
      <c r="BN844" s="166"/>
      <c r="BO844" s="166"/>
      <c r="BP844" s="166"/>
      <c r="BQ844" s="166"/>
      <c r="BR844" s="166"/>
      <c r="BS844" s="166"/>
      <c r="BT844" s="166"/>
      <c r="BU844" s="166"/>
      <c r="BV844" s="166"/>
      <c r="BW844" s="166"/>
      <c r="BX844" s="166"/>
    </row>
    <row r="845" spans="1:76" ht="12.75" customHeight="1">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c r="AA845" s="166"/>
      <c r="AB845" s="166"/>
      <c r="AC845" s="166"/>
      <c r="AD845" s="166"/>
      <c r="AE845" s="166"/>
      <c r="AF845" s="166"/>
      <c r="AG845" s="166"/>
      <c r="AH845" s="166"/>
      <c r="AI845" s="166"/>
      <c r="AJ845" s="166"/>
      <c r="AK845" s="166"/>
      <c r="AL845" s="166"/>
      <c r="AM845" s="166"/>
      <c r="AN845" s="166"/>
      <c r="AO845" s="166"/>
      <c r="AP845" s="166"/>
      <c r="AQ845" s="166"/>
      <c r="AR845" s="166"/>
      <c r="AS845" s="166"/>
      <c r="AT845" s="166"/>
      <c r="AU845" s="166"/>
      <c r="AV845" s="166"/>
      <c r="AW845" s="166"/>
      <c r="AX845" s="166"/>
      <c r="AY845" s="166"/>
      <c r="AZ845" s="166"/>
      <c r="BA845" s="166"/>
      <c r="BB845" s="166"/>
      <c r="BC845" s="166"/>
      <c r="BD845" s="166"/>
      <c r="BE845" s="166"/>
      <c r="BF845" s="166"/>
      <c r="BG845" s="166"/>
      <c r="BH845" s="166"/>
      <c r="BI845" s="166"/>
      <c r="BJ845" s="166"/>
      <c r="BK845" s="166"/>
      <c r="BL845" s="166"/>
      <c r="BM845" s="166"/>
      <c r="BN845" s="166"/>
      <c r="BO845" s="166"/>
      <c r="BP845" s="166"/>
      <c r="BQ845" s="166"/>
      <c r="BR845" s="166"/>
      <c r="BS845" s="166"/>
      <c r="BT845" s="166"/>
      <c r="BU845" s="166"/>
      <c r="BV845" s="166"/>
      <c r="BW845" s="166"/>
      <c r="BX845" s="166"/>
    </row>
    <row r="846" spans="1:76" ht="12.75" customHeight="1">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c r="AA846" s="166"/>
      <c r="AB846" s="166"/>
      <c r="AC846" s="166"/>
      <c r="AD846" s="166"/>
      <c r="AE846" s="166"/>
      <c r="AF846" s="166"/>
      <c r="AG846" s="166"/>
      <c r="AH846" s="166"/>
      <c r="AI846" s="166"/>
      <c r="AJ846" s="166"/>
      <c r="AK846" s="166"/>
      <c r="AL846" s="166"/>
      <c r="AM846" s="166"/>
      <c r="AN846" s="166"/>
      <c r="AO846" s="166"/>
      <c r="AP846" s="166"/>
      <c r="AQ846" s="166"/>
      <c r="AR846" s="166"/>
      <c r="AS846" s="166"/>
      <c r="AT846" s="166"/>
      <c r="AU846" s="166"/>
      <c r="AV846" s="166"/>
      <c r="AW846" s="166"/>
      <c r="AX846" s="166"/>
      <c r="AY846" s="166"/>
      <c r="AZ846" s="166"/>
      <c r="BA846" s="166"/>
      <c r="BB846" s="166"/>
      <c r="BC846" s="166"/>
      <c r="BD846" s="166"/>
      <c r="BE846" s="166"/>
      <c r="BF846" s="166"/>
      <c r="BG846" s="166"/>
      <c r="BH846" s="166"/>
      <c r="BI846" s="166"/>
      <c r="BJ846" s="166"/>
      <c r="BK846" s="166"/>
      <c r="BL846" s="166"/>
      <c r="BM846" s="166"/>
      <c r="BN846" s="166"/>
      <c r="BO846" s="166"/>
      <c r="BP846" s="166"/>
      <c r="BQ846" s="166"/>
      <c r="BR846" s="166"/>
      <c r="BS846" s="166"/>
      <c r="BT846" s="166"/>
      <c r="BU846" s="166"/>
      <c r="BV846" s="166"/>
      <c r="BW846" s="166"/>
      <c r="BX846" s="166"/>
    </row>
    <row r="847" spans="1:76" ht="12.75" customHeight="1">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c r="AA847" s="166"/>
      <c r="AB847" s="166"/>
      <c r="AC847" s="166"/>
      <c r="AD847" s="166"/>
      <c r="AE847" s="166"/>
      <c r="AF847" s="166"/>
      <c r="AG847" s="166"/>
      <c r="AH847" s="166"/>
      <c r="AI847" s="166"/>
      <c r="AJ847" s="166"/>
      <c r="AK847" s="166"/>
      <c r="AL847" s="166"/>
      <c r="AM847" s="166"/>
      <c r="AN847" s="166"/>
      <c r="AO847" s="166"/>
      <c r="AP847" s="166"/>
      <c r="AQ847" s="166"/>
      <c r="AR847" s="166"/>
      <c r="AS847" s="166"/>
      <c r="AT847" s="166"/>
      <c r="AU847" s="166"/>
      <c r="AV847" s="166"/>
      <c r="AW847" s="166"/>
      <c r="AX847" s="166"/>
      <c r="AY847" s="166"/>
      <c r="AZ847" s="166"/>
      <c r="BA847" s="166"/>
      <c r="BB847" s="166"/>
      <c r="BC847" s="166"/>
      <c r="BD847" s="166"/>
      <c r="BE847" s="166"/>
      <c r="BF847" s="166"/>
      <c r="BG847" s="166"/>
      <c r="BH847" s="166"/>
      <c r="BI847" s="166"/>
      <c r="BJ847" s="166"/>
      <c r="BK847" s="166"/>
      <c r="BL847" s="166"/>
      <c r="BM847" s="166"/>
      <c r="BN847" s="166"/>
      <c r="BO847" s="166"/>
      <c r="BP847" s="166"/>
      <c r="BQ847" s="166"/>
      <c r="BR847" s="166"/>
      <c r="BS847" s="166"/>
      <c r="BT847" s="166"/>
      <c r="BU847" s="166"/>
      <c r="BV847" s="166"/>
      <c r="BW847" s="166"/>
      <c r="BX847" s="166"/>
    </row>
    <row r="848" spans="1:76" ht="12.75" customHeight="1">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c r="AA848" s="166"/>
      <c r="AB848" s="166"/>
      <c r="AC848" s="166"/>
      <c r="AD848" s="166"/>
      <c r="AE848" s="166"/>
      <c r="AF848" s="166"/>
      <c r="AG848" s="166"/>
      <c r="AH848" s="166"/>
      <c r="AI848" s="166"/>
      <c r="AJ848" s="166"/>
      <c r="AK848" s="166"/>
      <c r="AL848" s="166"/>
      <c r="AM848" s="166"/>
      <c r="AN848" s="166"/>
      <c r="AO848" s="166"/>
      <c r="AP848" s="166"/>
      <c r="AQ848" s="166"/>
      <c r="AR848" s="166"/>
      <c r="AS848" s="166"/>
      <c r="AT848" s="166"/>
      <c r="AU848" s="166"/>
      <c r="AV848" s="166"/>
      <c r="AW848" s="166"/>
      <c r="AX848" s="166"/>
      <c r="AY848" s="166"/>
      <c r="AZ848" s="166"/>
      <c r="BA848" s="166"/>
      <c r="BB848" s="166"/>
      <c r="BC848" s="166"/>
      <c r="BD848" s="166"/>
      <c r="BE848" s="166"/>
      <c r="BF848" s="166"/>
      <c r="BG848" s="166"/>
      <c r="BH848" s="166"/>
      <c r="BI848" s="166"/>
      <c r="BJ848" s="166"/>
      <c r="BK848" s="166"/>
      <c r="BL848" s="166"/>
      <c r="BM848" s="166"/>
      <c r="BN848" s="166"/>
      <c r="BO848" s="166"/>
      <c r="BP848" s="166"/>
      <c r="BQ848" s="166"/>
      <c r="BR848" s="166"/>
      <c r="BS848" s="166"/>
      <c r="BT848" s="166"/>
      <c r="BU848" s="166"/>
      <c r="BV848" s="166"/>
      <c r="BW848" s="166"/>
      <c r="BX848" s="166"/>
    </row>
    <row r="849" spans="1:76" ht="12.75" customHeight="1">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c r="AA849" s="166"/>
      <c r="AB849" s="166"/>
      <c r="AC849" s="166"/>
      <c r="AD849" s="166"/>
      <c r="AE849" s="166"/>
      <c r="AF849" s="166"/>
      <c r="AG849" s="166"/>
      <c r="AH849" s="166"/>
      <c r="AI849" s="166"/>
      <c r="AJ849" s="166"/>
      <c r="AK849" s="166"/>
      <c r="AL849" s="166"/>
      <c r="AM849" s="166"/>
      <c r="AN849" s="166"/>
      <c r="AO849" s="166"/>
      <c r="AP849" s="166"/>
      <c r="AQ849" s="166"/>
      <c r="AR849" s="166"/>
      <c r="AS849" s="166"/>
      <c r="AT849" s="166"/>
      <c r="AU849" s="166"/>
      <c r="AV849" s="166"/>
      <c r="AW849" s="166"/>
      <c r="AX849" s="166"/>
      <c r="AY849" s="166"/>
      <c r="AZ849" s="166"/>
      <c r="BA849" s="166"/>
      <c r="BB849" s="166"/>
      <c r="BC849" s="166"/>
      <c r="BD849" s="166"/>
      <c r="BE849" s="166"/>
      <c r="BF849" s="166"/>
      <c r="BG849" s="166"/>
      <c r="BH849" s="166"/>
      <c r="BI849" s="166"/>
      <c r="BJ849" s="166"/>
      <c r="BK849" s="166"/>
      <c r="BL849" s="166"/>
      <c r="BM849" s="166"/>
      <c r="BN849" s="166"/>
      <c r="BO849" s="166"/>
      <c r="BP849" s="166"/>
      <c r="BQ849" s="166"/>
      <c r="BR849" s="166"/>
      <c r="BS849" s="166"/>
      <c r="BT849" s="166"/>
      <c r="BU849" s="166"/>
      <c r="BV849" s="166"/>
      <c r="BW849" s="166"/>
      <c r="BX849" s="166"/>
    </row>
    <row r="850" spans="1:76" ht="12.75" customHeight="1">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c r="AA850" s="166"/>
      <c r="AB850" s="166"/>
      <c r="AC850" s="166"/>
      <c r="AD850" s="166"/>
      <c r="AE850" s="166"/>
      <c r="AF850" s="166"/>
      <c r="AG850" s="166"/>
      <c r="AH850" s="166"/>
      <c r="AI850" s="166"/>
      <c r="AJ850" s="166"/>
      <c r="AK850" s="166"/>
      <c r="AL850" s="166"/>
      <c r="AM850" s="166"/>
      <c r="AN850" s="166"/>
      <c r="AO850" s="166"/>
      <c r="AP850" s="166"/>
      <c r="AQ850" s="166"/>
      <c r="AR850" s="166"/>
      <c r="AS850" s="166"/>
      <c r="AT850" s="166"/>
      <c r="AU850" s="166"/>
      <c r="AV850" s="166"/>
      <c r="AW850" s="166"/>
      <c r="AX850" s="166"/>
      <c r="AY850" s="166"/>
      <c r="AZ850" s="166"/>
      <c r="BA850" s="166"/>
      <c r="BB850" s="166"/>
      <c r="BC850" s="166"/>
      <c r="BD850" s="166"/>
      <c r="BE850" s="166"/>
      <c r="BF850" s="166"/>
      <c r="BG850" s="166"/>
      <c r="BH850" s="166"/>
      <c r="BI850" s="166"/>
      <c r="BJ850" s="166"/>
      <c r="BK850" s="166"/>
      <c r="BL850" s="166"/>
      <c r="BM850" s="166"/>
      <c r="BN850" s="166"/>
      <c r="BO850" s="166"/>
      <c r="BP850" s="166"/>
      <c r="BQ850" s="166"/>
      <c r="BR850" s="166"/>
      <c r="BS850" s="166"/>
      <c r="BT850" s="166"/>
      <c r="BU850" s="166"/>
      <c r="BV850" s="166"/>
      <c r="BW850" s="166"/>
      <c r="BX850" s="166"/>
    </row>
    <row r="851" spans="1:76" ht="12.75" customHeight="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c r="AA851" s="166"/>
      <c r="AB851" s="166"/>
      <c r="AC851" s="166"/>
      <c r="AD851" s="166"/>
      <c r="AE851" s="166"/>
      <c r="AF851" s="166"/>
      <c r="AG851" s="166"/>
      <c r="AH851" s="166"/>
      <c r="AI851" s="166"/>
      <c r="AJ851" s="166"/>
      <c r="AK851" s="166"/>
      <c r="AL851" s="166"/>
      <c r="AM851" s="166"/>
      <c r="AN851" s="166"/>
      <c r="AO851" s="166"/>
      <c r="AP851" s="166"/>
      <c r="AQ851" s="166"/>
      <c r="AR851" s="166"/>
      <c r="AS851" s="166"/>
      <c r="AT851" s="166"/>
      <c r="AU851" s="166"/>
      <c r="AV851" s="166"/>
      <c r="AW851" s="166"/>
      <c r="AX851" s="166"/>
      <c r="AY851" s="166"/>
      <c r="AZ851" s="166"/>
      <c r="BA851" s="166"/>
      <c r="BB851" s="166"/>
      <c r="BC851" s="166"/>
      <c r="BD851" s="166"/>
      <c r="BE851" s="166"/>
      <c r="BF851" s="166"/>
      <c r="BG851" s="166"/>
      <c r="BH851" s="166"/>
      <c r="BI851" s="166"/>
      <c r="BJ851" s="166"/>
      <c r="BK851" s="166"/>
      <c r="BL851" s="166"/>
      <c r="BM851" s="166"/>
      <c r="BN851" s="166"/>
      <c r="BO851" s="166"/>
      <c r="BP851" s="166"/>
      <c r="BQ851" s="166"/>
      <c r="BR851" s="166"/>
      <c r="BS851" s="166"/>
      <c r="BT851" s="166"/>
      <c r="BU851" s="166"/>
      <c r="BV851" s="166"/>
      <c r="BW851" s="166"/>
      <c r="BX851" s="166"/>
    </row>
    <row r="852" spans="1:76" ht="12.75" customHeight="1">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c r="AA852" s="166"/>
      <c r="AB852" s="166"/>
      <c r="AC852" s="166"/>
      <c r="AD852" s="166"/>
      <c r="AE852" s="166"/>
      <c r="AF852" s="166"/>
      <c r="AG852" s="166"/>
      <c r="AH852" s="166"/>
      <c r="AI852" s="166"/>
      <c r="AJ852" s="166"/>
      <c r="AK852" s="166"/>
      <c r="AL852" s="166"/>
      <c r="AM852" s="166"/>
      <c r="AN852" s="166"/>
      <c r="AO852" s="166"/>
      <c r="AP852" s="166"/>
      <c r="AQ852" s="166"/>
      <c r="AR852" s="166"/>
      <c r="AS852" s="166"/>
      <c r="AT852" s="166"/>
      <c r="AU852" s="166"/>
      <c r="AV852" s="166"/>
      <c r="AW852" s="166"/>
      <c r="AX852" s="166"/>
      <c r="AY852" s="166"/>
      <c r="AZ852" s="166"/>
      <c r="BA852" s="166"/>
      <c r="BB852" s="166"/>
      <c r="BC852" s="166"/>
      <c r="BD852" s="166"/>
      <c r="BE852" s="166"/>
      <c r="BF852" s="166"/>
      <c r="BG852" s="166"/>
      <c r="BH852" s="166"/>
      <c r="BI852" s="166"/>
      <c r="BJ852" s="166"/>
      <c r="BK852" s="166"/>
      <c r="BL852" s="166"/>
      <c r="BM852" s="166"/>
      <c r="BN852" s="166"/>
      <c r="BO852" s="166"/>
      <c r="BP852" s="166"/>
      <c r="BQ852" s="166"/>
      <c r="BR852" s="166"/>
      <c r="BS852" s="166"/>
      <c r="BT852" s="166"/>
      <c r="BU852" s="166"/>
      <c r="BV852" s="166"/>
      <c r="BW852" s="166"/>
      <c r="BX852" s="166"/>
    </row>
    <row r="853" spans="1:76" ht="12.75" customHeight="1">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c r="AA853" s="166"/>
      <c r="AB853" s="166"/>
      <c r="AC853" s="166"/>
      <c r="AD853" s="166"/>
      <c r="AE853" s="166"/>
      <c r="AF853" s="166"/>
      <c r="AG853" s="166"/>
      <c r="AH853" s="166"/>
      <c r="AI853" s="166"/>
      <c r="AJ853" s="166"/>
      <c r="AK853" s="166"/>
      <c r="AL853" s="166"/>
      <c r="AM853" s="166"/>
      <c r="AN853" s="166"/>
      <c r="AO853" s="166"/>
      <c r="AP853" s="166"/>
      <c r="AQ853" s="166"/>
      <c r="AR853" s="166"/>
      <c r="AS853" s="166"/>
      <c r="AT853" s="166"/>
      <c r="AU853" s="166"/>
      <c r="AV853" s="166"/>
      <c r="AW853" s="166"/>
      <c r="AX853" s="166"/>
      <c r="AY853" s="166"/>
      <c r="AZ853" s="166"/>
      <c r="BA853" s="166"/>
      <c r="BB853" s="166"/>
      <c r="BC853" s="166"/>
      <c r="BD853" s="166"/>
      <c r="BE853" s="166"/>
      <c r="BF853" s="166"/>
      <c r="BG853" s="166"/>
      <c r="BH853" s="166"/>
      <c r="BI853" s="166"/>
      <c r="BJ853" s="166"/>
      <c r="BK853" s="166"/>
      <c r="BL853" s="166"/>
      <c r="BM853" s="166"/>
      <c r="BN853" s="166"/>
      <c r="BO853" s="166"/>
      <c r="BP853" s="166"/>
      <c r="BQ853" s="166"/>
      <c r="BR853" s="166"/>
      <c r="BS853" s="166"/>
      <c r="BT853" s="166"/>
      <c r="BU853" s="166"/>
      <c r="BV853" s="166"/>
      <c r="BW853" s="166"/>
      <c r="BX853" s="166"/>
    </row>
    <row r="854" spans="1:76" ht="12.75" customHeight="1">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c r="AA854" s="166"/>
      <c r="AB854" s="166"/>
      <c r="AC854" s="166"/>
      <c r="AD854" s="166"/>
      <c r="AE854" s="166"/>
      <c r="AF854" s="166"/>
      <c r="AG854" s="166"/>
      <c r="AH854" s="166"/>
      <c r="AI854" s="166"/>
      <c r="AJ854" s="166"/>
      <c r="AK854" s="166"/>
      <c r="AL854" s="166"/>
      <c r="AM854" s="166"/>
      <c r="AN854" s="166"/>
      <c r="AO854" s="166"/>
      <c r="AP854" s="166"/>
      <c r="AQ854" s="166"/>
      <c r="AR854" s="166"/>
      <c r="AS854" s="166"/>
      <c r="AT854" s="166"/>
      <c r="AU854" s="166"/>
      <c r="AV854" s="166"/>
      <c r="AW854" s="166"/>
      <c r="AX854" s="166"/>
      <c r="AY854" s="166"/>
      <c r="AZ854" s="166"/>
      <c r="BA854" s="166"/>
      <c r="BB854" s="166"/>
      <c r="BC854" s="166"/>
      <c r="BD854" s="166"/>
      <c r="BE854" s="166"/>
      <c r="BF854" s="166"/>
      <c r="BG854" s="166"/>
      <c r="BH854" s="166"/>
      <c r="BI854" s="166"/>
      <c r="BJ854" s="166"/>
      <c r="BK854" s="166"/>
      <c r="BL854" s="166"/>
      <c r="BM854" s="166"/>
      <c r="BN854" s="166"/>
      <c r="BO854" s="166"/>
      <c r="BP854" s="166"/>
      <c r="BQ854" s="166"/>
      <c r="BR854" s="166"/>
      <c r="BS854" s="166"/>
      <c r="BT854" s="166"/>
      <c r="BU854" s="166"/>
      <c r="BV854" s="166"/>
      <c r="BW854" s="166"/>
      <c r="BX854" s="166"/>
    </row>
    <row r="855" spans="1:76" ht="12.75" customHeight="1">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c r="AA855" s="166"/>
      <c r="AB855" s="166"/>
      <c r="AC855" s="166"/>
      <c r="AD855" s="166"/>
      <c r="AE855" s="166"/>
      <c r="AF855" s="166"/>
      <c r="AG855" s="166"/>
      <c r="AH855" s="166"/>
      <c r="AI855" s="166"/>
      <c r="AJ855" s="166"/>
      <c r="AK855" s="166"/>
      <c r="AL855" s="166"/>
      <c r="AM855" s="166"/>
      <c r="AN855" s="166"/>
      <c r="AO855" s="166"/>
      <c r="AP855" s="166"/>
      <c r="AQ855" s="166"/>
      <c r="AR855" s="166"/>
      <c r="AS855" s="166"/>
      <c r="AT855" s="166"/>
      <c r="AU855" s="166"/>
      <c r="AV855" s="166"/>
      <c r="AW855" s="166"/>
      <c r="AX855" s="166"/>
      <c r="AY855" s="166"/>
      <c r="AZ855" s="166"/>
      <c r="BA855" s="166"/>
      <c r="BB855" s="166"/>
      <c r="BC855" s="166"/>
      <c r="BD855" s="166"/>
      <c r="BE855" s="166"/>
      <c r="BF855" s="166"/>
      <c r="BG855" s="166"/>
      <c r="BH855" s="166"/>
      <c r="BI855" s="166"/>
      <c r="BJ855" s="166"/>
      <c r="BK855" s="166"/>
      <c r="BL855" s="166"/>
      <c r="BM855" s="166"/>
      <c r="BN855" s="166"/>
      <c r="BO855" s="166"/>
      <c r="BP855" s="166"/>
      <c r="BQ855" s="166"/>
      <c r="BR855" s="166"/>
      <c r="BS855" s="166"/>
      <c r="BT855" s="166"/>
      <c r="BU855" s="166"/>
      <c r="BV855" s="166"/>
      <c r="BW855" s="166"/>
      <c r="BX855" s="166"/>
    </row>
    <row r="856" spans="1:76" ht="12.75" customHeight="1">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c r="AA856" s="166"/>
      <c r="AB856" s="166"/>
      <c r="AC856" s="166"/>
      <c r="AD856" s="166"/>
      <c r="AE856" s="166"/>
      <c r="AF856" s="166"/>
      <c r="AG856" s="166"/>
      <c r="AH856" s="166"/>
      <c r="AI856" s="166"/>
      <c r="AJ856" s="166"/>
      <c r="AK856" s="166"/>
      <c r="AL856" s="166"/>
      <c r="AM856" s="166"/>
      <c r="AN856" s="166"/>
      <c r="AO856" s="166"/>
      <c r="AP856" s="166"/>
      <c r="AQ856" s="166"/>
      <c r="AR856" s="166"/>
      <c r="AS856" s="166"/>
      <c r="AT856" s="166"/>
      <c r="AU856" s="166"/>
      <c r="AV856" s="166"/>
      <c r="AW856" s="166"/>
      <c r="AX856" s="166"/>
      <c r="AY856" s="166"/>
      <c r="AZ856" s="166"/>
      <c r="BA856" s="166"/>
      <c r="BB856" s="166"/>
      <c r="BC856" s="166"/>
      <c r="BD856" s="166"/>
      <c r="BE856" s="166"/>
      <c r="BF856" s="166"/>
      <c r="BG856" s="166"/>
      <c r="BH856" s="166"/>
      <c r="BI856" s="166"/>
      <c r="BJ856" s="166"/>
      <c r="BK856" s="166"/>
      <c r="BL856" s="166"/>
      <c r="BM856" s="166"/>
      <c r="BN856" s="166"/>
      <c r="BO856" s="166"/>
      <c r="BP856" s="166"/>
      <c r="BQ856" s="166"/>
      <c r="BR856" s="166"/>
      <c r="BS856" s="166"/>
      <c r="BT856" s="166"/>
      <c r="BU856" s="166"/>
      <c r="BV856" s="166"/>
      <c r="BW856" s="166"/>
      <c r="BX856" s="166"/>
    </row>
    <row r="857" spans="1:76" ht="12.75" customHeight="1">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c r="AA857" s="166"/>
      <c r="AB857" s="166"/>
      <c r="AC857" s="166"/>
      <c r="AD857" s="166"/>
      <c r="AE857" s="166"/>
      <c r="AF857" s="166"/>
      <c r="AG857" s="166"/>
      <c r="AH857" s="166"/>
      <c r="AI857" s="166"/>
      <c r="AJ857" s="166"/>
      <c r="AK857" s="166"/>
      <c r="AL857" s="166"/>
      <c r="AM857" s="166"/>
      <c r="AN857" s="166"/>
      <c r="AO857" s="166"/>
      <c r="AP857" s="166"/>
      <c r="AQ857" s="166"/>
      <c r="AR857" s="166"/>
      <c r="AS857" s="166"/>
      <c r="AT857" s="166"/>
      <c r="AU857" s="166"/>
      <c r="AV857" s="166"/>
      <c r="AW857" s="166"/>
      <c r="AX857" s="166"/>
      <c r="AY857" s="166"/>
      <c r="AZ857" s="166"/>
      <c r="BA857" s="166"/>
      <c r="BB857" s="166"/>
      <c r="BC857" s="166"/>
      <c r="BD857" s="166"/>
      <c r="BE857" s="166"/>
      <c r="BF857" s="166"/>
      <c r="BG857" s="166"/>
      <c r="BH857" s="166"/>
      <c r="BI857" s="166"/>
      <c r="BJ857" s="166"/>
      <c r="BK857" s="166"/>
      <c r="BL857" s="166"/>
      <c r="BM857" s="166"/>
      <c r="BN857" s="166"/>
      <c r="BO857" s="166"/>
      <c r="BP857" s="166"/>
      <c r="BQ857" s="166"/>
      <c r="BR857" s="166"/>
      <c r="BS857" s="166"/>
      <c r="BT857" s="166"/>
      <c r="BU857" s="166"/>
      <c r="BV857" s="166"/>
      <c r="BW857" s="166"/>
      <c r="BX857" s="166"/>
    </row>
    <row r="858" spans="1:76" ht="12.75" customHeight="1">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c r="AA858" s="166"/>
      <c r="AB858" s="166"/>
      <c r="AC858" s="166"/>
      <c r="AD858" s="166"/>
      <c r="AE858" s="166"/>
      <c r="AF858" s="166"/>
      <c r="AG858" s="166"/>
      <c r="AH858" s="166"/>
      <c r="AI858" s="166"/>
      <c r="AJ858" s="166"/>
      <c r="AK858" s="166"/>
      <c r="AL858" s="166"/>
      <c r="AM858" s="166"/>
      <c r="AN858" s="166"/>
      <c r="AO858" s="166"/>
      <c r="AP858" s="166"/>
      <c r="AQ858" s="166"/>
      <c r="AR858" s="166"/>
      <c r="AS858" s="166"/>
      <c r="AT858" s="166"/>
      <c r="AU858" s="166"/>
      <c r="AV858" s="166"/>
      <c r="AW858" s="166"/>
      <c r="AX858" s="166"/>
      <c r="AY858" s="166"/>
      <c r="AZ858" s="166"/>
      <c r="BA858" s="166"/>
      <c r="BB858" s="166"/>
      <c r="BC858" s="166"/>
      <c r="BD858" s="166"/>
      <c r="BE858" s="166"/>
      <c r="BF858" s="166"/>
      <c r="BG858" s="166"/>
      <c r="BH858" s="166"/>
      <c r="BI858" s="166"/>
      <c r="BJ858" s="166"/>
      <c r="BK858" s="166"/>
      <c r="BL858" s="166"/>
      <c r="BM858" s="166"/>
      <c r="BN858" s="166"/>
      <c r="BO858" s="166"/>
      <c r="BP858" s="166"/>
      <c r="BQ858" s="166"/>
      <c r="BR858" s="166"/>
      <c r="BS858" s="166"/>
      <c r="BT858" s="166"/>
      <c r="BU858" s="166"/>
      <c r="BV858" s="166"/>
      <c r="BW858" s="166"/>
      <c r="BX858" s="166"/>
    </row>
    <row r="859" spans="1:76" ht="12.75" customHeight="1">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c r="AA859" s="166"/>
      <c r="AB859" s="166"/>
      <c r="AC859" s="166"/>
      <c r="AD859" s="166"/>
      <c r="AE859" s="166"/>
      <c r="AF859" s="166"/>
      <c r="AG859" s="166"/>
      <c r="AH859" s="166"/>
      <c r="AI859" s="166"/>
      <c r="AJ859" s="166"/>
      <c r="AK859" s="166"/>
      <c r="AL859" s="166"/>
      <c r="AM859" s="166"/>
      <c r="AN859" s="166"/>
      <c r="AO859" s="166"/>
      <c r="AP859" s="166"/>
      <c r="AQ859" s="166"/>
      <c r="AR859" s="166"/>
      <c r="AS859" s="166"/>
      <c r="AT859" s="166"/>
      <c r="AU859" s="166"/>
      <c r="AV859" s="166"/>
      <c r="AW859" s="166"/>
      <c r="AX859" s="166"/>
      <c r="AY859" s="166"/>
      <c r="AZ859" s="166"/>
      <c r="BA859" s="166"/>
      <c r="BB859" s="166"/>
      <c r="BC859" s="166"/>
      <c r="BD859" s="166"/>
      <c r="BE859" s="166"/>
      <c r="BF859" s="166"/>
      <c r="BG859" s="166"/>
      <c r="BH859" s="166"/>
      <c r="BI859" s="166"/>
      <c r="BJ859" s="166"/>
      <c r="BK859" s="166"/>
      <c r="BL859" s="166"/>
      <c r="BM859" s="166"/>
      <c r="BN859" s="166"/>
      <c r="BO859" s="166"/>
      <c r="BP859" s="166"/>
      <c r="BQ859" s="166"/>
      <c r="BR859" s="166"/>
      <c r="BS859" s="166"/>
      <c r="BT859" s="166"/>
      <c r="BU859" s="166"/>
      <c r="BV859" s="166"/>
      <c r="BW859" s="166"/>
      <c r="BX859" s="166"/>
    </row>
    <row r="860" spans="1:76" ht="12.75" customHeight="1">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c r="AC860" s="166"/>
      <c r="AD860" s="166"/>
      <c r="AE860" s="166"/>
      <c r="AF860" s="166"/>
      <c r="AG860" s="166"/>
      <c r="AH860" s="166"/>
      <c r="AI860" s="166"/>
      <c r="AJ860" s="166"/>
      <c r="AK860" s="166"/>
      <c r="AL860" s="166"/>
      <c r="AM860" s="166"/>
      <c r="AN860" s="166"/>
      <c r="AO860" s="166"/>
      <c r="AP860" s="166"/>
      <c r="AQ860" s="166"/>
      <c r="AR860" s="166"/>
      <c r="AS860" s="166"/>
      <c r="AT860" s="166"/>
      <c r="AU860" s="166"/>
      <c r="AV860" s="166"/>
      <c r="AW860" s="166"/>
      <c r="AX860" s="166"/>
      <c r="AY860" s="166"/>
      <c r="AZ860" s="166"/>
      <c r="BA860" s="166"/>
      <c r="BB860" s="166"/>
      <c r="BC860" s="166"/>
      <c r="BD860" s="166"/>
      <c r="BE860" s="166"/>
      <c r="BF860" s="166"/>
      <c r="BG860" s="166"/>
      <c r="BH860" s="166"/>
      <c r="BI860" s="166"/>
      <c r="BJ860" s="166"/>
      <c r="BK860" s="166"/>
      <c r="BL860" s="166"/>
      <c r="BM860" s="166"/>
      <c r="BN860" s="166"/>
      <c r="BO860" s="166"/>
      <c r="BP860" s="166"/>
      <c r="BQ860" s="166"/>
      <c r="BR860" s="166"/>
      <c r="BS860" s="166"/>
      <c r="BT860" s="166"/>
      <c r="BU860" s="166"/>
      <c r="BV860" s="166"/>
      <c r="BW860" s="166"/>
      <c r="BX860" s="166"/>
    </row>
    <row r="861" spans="1:76" ht="12.75" customHeight="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c r="AA861" s="166"/>
      <c r="AB861" s="166"/>
      <c r="AC861" s="166"/>
      <c r="AD861" s="166"/>
      <c r="AE861" s="166"/>
      <c r="AF861" s="166"/>
      <c r="AG861" s="166"/>
      <c r="AH861" s="166"/>
      <c r="AI861" s="166"/>
      <c r="AJ861" s="166"/>
      <c r="AK861" s="166"/>
      <c r="AL861" s="166"/>
      <c r="AM861" s="166"/>
      <c r="AN861" s="166"/>
      <c r="AO861" s="166"/>
      <c r="AP861" s="166"/>
      <c r="AQ861" s="166"/>
      <c r="AR861" s="166"/>
      <c r="AS861" s="166"/>
      <c r="AT861" s="166"/>
      <c r="AU861" s="166"/>
      <c r="AV861" s="166"/>
      <c r="AW861" s="166"/>
      <c r="AX861" s="166"/>
      <c r="AY861" s="166"/>
      <c r="AZ861" s="166"/>
      <c r="BA861" s="166"/>
      <c r="BB861" s="166"/>
      <c r="BC861" s="166"/>
      <c r="BD861" s="166"/>
      <c r="BE861" s="166"/>
      <c r="BF861" s="166"/>
      <c r="BG861" s="166"/>
      <c r="BH861" s="166"/>
      <c r="BI861" s="166"/>
      <c r="BJ861" s="166"/>
      <c r="BK861" s="166"/>
      <c r="BL861" s="166"/>
      <c r="BM861" s="166"/>
      <c r="BN861" s="166"/>
      <c r="BO861" s="166"/>
      <c r="BP861" s="166"/>
      <c r="BQ861" s="166"/>
      <c r="BR861" s="166"/>
      <c r="BS861" s="166"/>
      <c r="BT861" s="166"/>
      <c r="BU861" s="166"/>
      <c r="BV861" s="166"/>
      <c r="BW861" s="166"/>
      <c r="BX861" s="166"/>
    </row>
    <row r="862" spans="1:76" ht="12.75" customHeight="1">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c r="AA862" s="166"/>
      <c r="AB862" s="166"/>
      <c r="AC862" s="166"/>
      <c r="AD862" s="166"/>
      <c r="AE862" s="166"/>
      <c r="AF862" s="166"/>
      <c r="AG862" s="166"/>
      <c r="AH862" s="166"/>
      <c r="AI862" s="166"/>
      <c r="AJ862" s="166"/>
      <c r="AK862" s="166"/>
      <c r="AL862" s="166"/>
      <c r="AM862" s="166"/>
      <c r="AN862" s="166"/>
      <c r="AO862" s="166"/>
      <c r="AP862" s="166"/>
      <c r="AQ862" s="166"/>
      <c r="AR862" s="166"/>
      <c r="AS862" s="166"/>
      <c r="AT862" s="166"/>
      <c r="AU862" s="166"/>
      <c r="AV862" s="166"/>
      <c r="AW862" s="166"/>
      <c r="AX862" s="166"/>
      <c r="AY862" s="166"/>
      <c r="AZ862" s="166"/>
      <c r="BA862" s="166"/>
      <c r="BB862" s="166"/>
      <c r="BC862" s="166"/>
      <c r="BD862" s="166"/>
      <c r="BE862" s="166"/>
      <c r="BF862" s="166"/>
      <c r="BG862" s="166"/>
      <c r="BH862" s="166"/>
      <c r="BI862" s="166"/>
      <c r="BJ862" s="166"/>
      <c r="BK862" s="166"/>
      <c r="BL862" s="166"/>
      <c r="BM862" s="166"/>
      <c r="BN862" s="166"/>
      <c r="BO862" s="166"/>
      <c r="BP862" s="166"/>
      <c r="BQ862" s="166"/>
      <c r="BR862" s="166"/>
      <c r="BS862" s="166"/>
      <c r="BT862" s="166"/>
      <c r="BU862" s="166"/>
      <c r="BV862" s="166"/>
      <c r="BW862" s="166"/>
      <c r="BX862" s="166"/>
    </row>
    <row r="863" spans="1:76" ht="12.75" customHeight="1">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c r="AA863" s="166"/>
      <c r="AB863" s="166"/>
      <c r="AC863" s="166"/>
      <c r="AD863" s="166"/>
      <c r="AE863" s="166"/>
      <c r="AF863" s="166"/>
      <c r="AG863" s="166"/>
      <c r="AH863" s="166"/>
      <c r="AI863" s="166"/>
      <c r="AJ863" s="166"/>
      <c r="AK863" s="166"/>
      <c r="AL863" s="166"/>
      <c r="AM863" s="166"/>
      <c r="AN863" s="166"/>
      <c r="AO863" s="166"/>
      <c r="AP863" s="166"/>
      <c r="AQ863" s="166"/>
      <c r="AR863" s="166"/>
      <c r="AS863" s="166"/>
      <c r="AT863" s="166"/>
      <c r="AU863" s="166"/>
      <c r="AV863" s="166"/>
      <c r="AW863" s="166"/>
      <c r="AX863" s="166"/>
      <c r="AY863" s="166"/>
      <c r="AZ863" s="166"/>
      <c r="BA863" s="166"/>
      <c r="BB863" s="166"/>
      <c r="BC863" s="166"/>
      <c r="BD863" s="166"/>
      <c r="BE863" s="166"/>
      <c r="BF863" s="166"/>
      <c r="BG863" s="166"/>
      <c r="BH863" s="166"/>
      <c r="BI863" s="166"/>
      <c r="BJ863" s="166"/>
      <c r="BK863" s="166"/>
      <c r="BL863" s="166"/>
      <c r="BM863" s="166"/>
      <c r="BN863" s="166"/>
      <c r="BO863" s="166"/>
      <c r="BP863" s="166"/>
      <c r="BQ863" s="166"/>
      <c r="BR863" s="166"/>
      <c r="BS863" s="166"/>
      <c r="BT863" s="166"/>
      <c r="BU863" s="166"/>
      <c r="BV863" s="166"/>
      <c r="BW863" s="166"/>
      <c r="BX863" s="166"/>
    </row>
    <row r="864" spans="1:76" ht="12.75" customHeight="1">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c r="AA864" s="166"/>
      <c r="AB864" s="166"/>
      <c r="AC864" s="166"/>
      <c r="AD864" s="166"/>
      <c r="AE864" s="166"/>
      <c r="AF864" s="166"/>
      <c r="AG864" s="166"/>
      <c r="AH864" s="166"/>
      <c r="AI864" s="166"/>
      <c r="AJ864" s="166"/>
      <c r="AK864" s="166"/>
      <c r="AL864" s="166"/>
      <c r="AM864" s="166"/>
      <c r="AN864" s="166"/>
      <c r="AO864" s="166"/>
      <c r="AP864" s="166"/>
      <c r="AQ864" s="166"/>
      <c r="AR864" s="166"/>
      <c r="AS864" s="166"/>
      <c r="AT864" s="166"/>
      <c r="AU864" s="166"/>
      <c r="AV864" s="166"/>
      <c r="AW864" s="166"/>
      <c r="AX864" s="166"/>
      <c r="AY864" s="166"/>
      <c r="AZ864" s="166"/>
      <c r="BA864" s="166"/>
      <c r="BB864" s="166"/>
      <c r="BC864" s="166"/>
      <c r="BD864" s="166"/>
      <c r="BE864" s="166"/>
      <c r="BF864" s="166"/>
      <c r="BG864" s="166"/>
      <c r="BH864" s="166"/>
      <c r="BI864" s="166"/>
      <c r="BJ864" s="166"/>
      <c r="BK864" s="166"/>
      <c r="BL864" s="166"/>
      <c r="BM864" s="166"/>
      <c r="BN864" s="166"/>
      <c r="BO864" s="166"/>
      <c r="BP864" s="166"/>
      <c r="BQ864" s="166"/>
      <c r="BR864" s="166"/>
      <c r="BS864" s="166"/>
      <c r="BT864" s="166"/>
      <c r="BU864" s="166"/>
      <c r="BV864" s="166"/>
      <c r="BW864" s="166"/>
      <c r="BX864" s="166"/>
    </row>
    <row r="865" spans="1:76" ht="12.75" customHeight="1">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c r="AA865" s="166"/>
      <c r="AB865" s="166"/>
      <c r="AC865" s="166"/>
      <c r="AD865" s="166"/>
      <c r="AE865" s="166"/>
      <c r="AF865" s="166"/>
      <c r="AG865" s="166"/>
      <c r="AH865" s="166"/>
      <c r="AI865" s="166"/>
      <c r="AJ865" s="166"/>
      <c r="AK865" s="166"/>
      <c r="AL865" s="166"/>
      <c r="AM865" s="166"/>
      <c r="AN865" s="166"/>
      <c r="AO865" s="166"/>
      <c r="AP865" s="166"/>
      <c r="AQ865" s="166"/>
      <c r="AR865" s="166"/>
      <c r="AS865" s="166"/>
      <c r="AT865" s="166"/>
      <c r="AU865" s="166"/>
      <c r="AV865" s="166"/>
      <c r="AW865" s="166"/>
      <c r="AX865" s="166"/>
      <c r="AY865" s="166"/>
      <c r="AZ865" s="166"/>
      <c r="BA865" s="166"/>
      <c r="BB865" s="166"/>
      <c r="BC865" s="166"/>
      <c r="BD865" s="166"/>
      <c r="BE865" s="166"/>
      <c r="BF865" s="166"/>
      <c r="BG865" s="166"/>
      <c r="BH865" s="166"/>
      <c r="BI865" s="166"/>
      <c r="BJ865" s="166"/>
      <c r="BK865" s="166"/>
      <c r="BL865" s="166"/>
      <c r="BM865" s="166"/>
      <c r="BN865" s="166"/>
      <c r="BO865" s="166"/>
      <c r="BP865" s="166"/>
      <c r="BQ865" s="166"/>
      <c r="BR865" s="166"/>
      <c r="BS865" s="166"/>
      <c r="BT865" s="166"/>
      <c r="BU865" s="166"/>
      <c r="BV865" s="166"/>
      <c r="BW865" s="166"/>
      <c r="BX865" s="166"/>
    </row>
    <row r="866" spans="1:76" ht="12.75" customHeight="1">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c r="AA866" s="166"/>
      <c r="AB866" s="166"/>
      <c r="AC866" s="166"/>
      <c r="AD866" s="166"/>
      <c r="AE866" s="166"/>
      <c r="AF866" s="166"/>
      <c r="AG866" s="166"/>
      <c r="AH866" s="166"/>
      <c r="AI866" s="166"/>
      <c r="AJ866" s="166"/>
      <c r="AK866" s="166"/>
      <c r="AL866" s="166"/>
      <c r="AM866" s="166"/>
      <c r="AN866" s="166"/>
      <c r="AO866" s="166"/>
      <c r="AP866" s="166"/>
      <c r="AQ866" s="166"/>
      <c r="AR866" s="166"/>
      <c r="AS866" s="166"/>
      <c r="AT866" s="166"/>
      <c r="AU866" s="166"/>
      <c r="AV866" s="166"/>
      <c r="AW866" s="166"/>
      <c r="AX866" s="166"/>
      <c r="AY866" s="166"/>
      <c r="AZ866" s="166"/>
      <c r="BA866" s="166"/>
      <c r="BB866" s="166"/>
      <c r="BC866" s="166"/>
      <c r="BD866" s="166"/>
      <c r="BE866" s="166"/>
      <c r="BF866" s="166"/>
      <c r="BG866" s="166"/>
      <c r="BH866" s="166"/>
      <c r="BI866" s="166"/>
      <c r="BJ866" s="166"/>
      <c r="BK866" s="166"/>
      <c r="BL866" s="166"/>
      <c r="BM866" s="166"/>
      <c r="BN866" s="166"/>
      <c r="BO866" s="166"/>
      <c r="BP866" s="166"/>
      <c r="BQ866" s="166"/>
      <c r="BR866" s="166"/>
      <c r="BS866" s="166"/>
      <c r="BT866" s="166"/>
      <c r="BU866" s="166"/>
      <c r="BV866" s="166"/>
      <c r="BW866" s="166"/>
      <c r="BX866" s="166"/>
    </row>
    <row r="867" spans="1:76" ht="12.75" customHeight="1">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c r="AA867" s="166"/>
      <c r="AB867" s="166"/>
      <c r="AC867" s="166"/>
      <c r="AD867" s="166"/>
      <c r="AE867" s="166"/>
      <c r="AF867" s="166"/>
      <c r="AG867" s="166"/>
      <c r="AH867" s="166"/>
      <c r="AI867" s="166"/>
      <c r="AJ867" s="166"/>
      <c r="AK867" s="166"/>
      <c r="AL867" s="166"/>
      <c r="AM867" s="166"/>
      <c r="AN867" s="166"/>
      <c r="AO867" s="166"/>
      <c r="AP867" s="166"/>
      <c r="AQ867" s="166"/>
      <c r="AR867" s="166"/>
      <c r="AS867" s="166"/>
      <c r="AT867" s="166"/>
      <c r="AU867" s="166"/>
      <c r="AV867" s="166"/>
      <c r="AW867" s="166"/>
      <c r="AX867" s="166"/>
      <c r="AY867" s="166"/>
      <c r="AZ867" s="166"/>
      <c r="BA867" s="166"/>
      <c r="BB867" s="166"/>
      <c r="BC867" s="166"/>
      <c r="BD867" s="166"/>
      <c r="BE867" s="166"/>
      <c r="BF867" s="166"/>
      <c r="BG867" s="166"/>
      <c r="BH867" s="166"/>
      <c r="BI867" s="166"/>
      <c r="BJ867" s="166"/>
      <c r="BK867" s="166"/>
      <c r="BL867" s="166"/>
      <c r="BM867" s="166"/>
      <c r="BN867" s="166"/>
      <c r="BO867" s="166"/>
      <c r="BP867" s="166"/>
      <c r="BQ867" s="166"/>
      <c r="BR867" s="166"/>
      <c r="BS867" s="166"/>
      <c r="BT867" s="166"/>
      <c r="BU867" s="166"/>
      <c r="BV867" s="166"/>
      <c r="BW867" s="166"/>
      <c r="BX867" s="166"/>
    </row>
    <row r="868" spans="1:76" ht="12.75" customHeight="1">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c r="AA868" s="166"/>
      <c r="AB868" s="166"/>
      <c r="AC868" s="166"/>
      <c r="AD868" s="166"/>
      <c r="AE868" s="166"/>
      <c r="AF868" s="166"/>
      <c r="AG868" s="166"/>
      <c r="AH868" s="166"/>
      <c r="AI868" s="166"/>
      <c r="AJ868" s="166"/>
      <c r="AK868" s="166"/>
      <c r="AL868" s="166"/>
      <c r="AM868" s="166"/>
      <c r="AN868" s="166"/>
      <c r="AO868" s="166"/>
      <c r="AP868" s="166"/>
      <c r="AQ868" s="166"/>
      <c r="AR868" s="166"/>
      <c r="AS868" s="166"/>
      <c r="AT868" s="166"/>
      <c r="AU868" s="166"/>
      <c r="AV868" s="166"/>
      <c r="AW868" s="166"/>
      <c r="AX868" s="166"/>
      <c r="AY868" s="166"/>
      <c r="AZ868" s="166"/>
      <c r="BA868" s="166"/>
      <c r="BB868" s="166"/>
      <c r="BC868" s="166"/>
      <c r="BD868" s="166"/>
      <c r="BE868" s="166"/>
      <c r="BF868" s="166"/>
      <c r="BG868" s="166"/>
      <c r="BH868" s="166"/>
      <c r="BI868" s="166"/>
      <c r="BJ868" s="166"/>
      <c r="BK868" s="166"/>
      <c r="BL868" s="166"/>
      <c r="BM868" s="166"/>
      <c r="BN868" s="166"/>
      <c r="BO868" s="166"/>
      <c r="BP868" s="166"/>
      <c r="BQ868" s="166"/>
      <c r="BR868" s="166"/>
      <c r="BS868" s="166"/>
      <c r="BT868" s="166"/>
      <c r="BU868" s="166"/>
      <c r="BV868" s="166"/>
      <c r="BW868" s="166"/>
      <c r="BX868" s="166"/>
    </row>
    <row r="869" spans="1:76" ht="12.75" customHeight="1">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c r="AA869" s="166"/>
      <c r="AB869" s="166"/>
      <c r="AC869" s="166"/>
      <c r="AD869" s="166"/>
      <c r="AE869" s="166"/>
      <c r="AF869" s="166"/>
      <c r="AG869" s="166"/>
      <c r="AH869" s="166"/>
      <c r="AI869" s="166"/>
      <c r="AJ869" s="166"/>
      <c r="AK869" s="166"/>
      <c r="AL869" s="166"/>
      <c r="AM869" s="166"/>
      <c r="AN869" s="166"/>
      <c r="AO869" s="166"/>
      <c r="AP869" s="166"/>
      <c r="AQ869" s="166"/>
      <c r="AR869" s="166"/>
      <c r="AS869" s="166"/>
      <c r="AT869" s="166"/>
      <c r="AU869" s="166"/>
      <c r="AV869" s="166"/>
      <c r="AW869" s="166"/>
      <c r="AX869" s="166"/>
      <c r="AY869" s="166"/>
      <c r="AZ869" s="166"/>
      <c r="BA869" s="166"/>
      <c r="BB869" s="166"/>
      <c r="BC869" s="166"/>
      <c r="BD869" s="166"/>
      <c r="BE869" s="166"/>
      <c r="BF869" s="166"/>
      <c r="BG869" s="166"/>
      <c r="BH869" s="166"/>
      <c r="BI869" s="166"/>
      <c r="BJ869" s="166"/>
      <c r="BK869" s="166"/>
      <c r="BL869" s="166"/>
      <c r="BM869" s="166"/>
      <c r="BN869" s="166"/>
      <c r="BO869" s="166"/>
      <c r="BP869" s="166"/>
      <c r="BQ869" s="166"/>
      <c r="BR869" s="166"/>
      <c r="BS869" s="166"/>
      <c r="BT869" s="166"/>
      <c r="BU869" s="166"/>
      <c r="BV869" s="166"/>
      <c r="BW869" s="166"/>
      <c r="BX869" s="166"/>
    </row>
    <row r="870" spans="1:76" ht="12.75" customHeight="1">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c r="AA870" s="166"/>
      <c r="AB870" s="166"/>
      <c r="AC870" s="166"/>
      <c r="AD870" s="166"/>
      <c r="AE870" s="166"/>
      <c r="AF870" s="166"/>
      <c r="AG870" s="166"/>
      <c r="AH870" s="166"/>
      <c r="AI870" s="166"/>
      <c r="AJ870" s="166"/>
      <c r="AK870" s="166"/>
      <c r="AL870" s="166"/>
      <c r="AM870" s="166"/>
      <c r="AN870" s="166"/>
      <c r="AO870" s="166"/>
      <c r="AP870" s="166"/>
      <c r="AQ870" s="166"/>
      <c r="AR870" s="166"/>
      <c r="AS870" s="166"/>
      <c r="AT870" s="166"/>
      <c r="AU870" s="166"/>
      <c r="AV870" s="166"/>
      <c r="AW870" s="166"/>
      <c r="AX870" s="166"/>
      <c r="AY870" s="166"/>
      <c r="AZ870" s="166"/>
      <c r="BA870" s="166"/>
      <c r="BB870" s="166"/>
      <c r="BC870" s="166"/>
      <c r="BD870" s="166"/>
      <c r="BE870" s="166"/>
      <c r="BF870" s="166"/>
      <c r="BG870" s="166"/>
      <c r="BH870" s="166"/>
      <c r="BI870" s="166"/>
      <c r="BJ870" s="166"/>
      <c r="BK870" s="166"/>
      <c r="BL870" s="166"/>
      <c r="BM870" s="166"/>
      <c r="BN870" s="166"/>
      <c r="BO870" s="166"/>
      <c r="BP870" s="166"/>
      <c r="BQ870" s="166"/>
      <c r="BR870" s="166"/>
      <c r="BS870" s="166"/>
      <c r="BT870" s="166"/>
      <c r="BU870" s="166"/>
      <c r="BV870" s="166"/>
      <c r="BW870" s="166"/>
      <c r="BX870" s="166"/>
    </row>
    <row r="871" spans="1:76" ht="12.75" customHeight="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c r="AA871" s="166"/>
      <c r="AB871" s="166"/>
      <c r="AC871" s="166"/>
      <c r="AD871" s="166"/>
      <c r="AE871" s="166"/>
      <c r="AF871" s="166"/>
      <c r="AG871" s="166"/>
      <c r="AH871" s="166"/>
      <c r="AI871" s="166"/>
      <c r="AJ871" s="166"/>
      <c r="AK871" s="166"/>
      <c r="AL871" s="166"/>
      <c r="AM871" s="166"/>
      <c r="AN871" s="166"/>
      <c r="AO871" s="166"/>
      <c r="AP871" s="166"/>
      <c r="AQ871" s="166"/>
      <c r="AR871" s="166"/>
      <c r="AS871" s="166"/>
      <c r="AT871" s="166"/>
      <c r="AU871" s="166"/>
      <c r="AV871" s="166"/>
      <c r="AW871" s="166"/>
      <c r="AX871" s="166"/>
      <c r="AY871" s="166"/>
      <c r="AZ871" s="166"/>
      <c r="BA871" s="166"/>
      <c r="BB871" s="166"/>
      <c r="BC871" s="166"/>
      <c r="BD871" s="166"/>
      <c r="BE871" s="166"/>
      <c r="BF871" s="166"/>
      <c r="BG871" s="166"/>
      <c r="BH871" s="166"/>
      <c r="BI871" s="166"/>
      <c r="BJ871" s="166"/>
      <c r="BK871" s="166"/>
      <c r="BL871" s="166"/>
      <c r="BM871" s="166"/>
      <c r="BN871" s="166"/>
      <c r="BO871" s="166"/>
      <c r="BP871" s="166"/>
      <c r="BQ871" s="166"/>
      <c r="BR871" s="166"/>
      <c r="BS871" s="166"/>
      <c r="BT871" s="166"/>
      <c r="BU871" s="166"/>
      <c r="BV871" s="166"/>
      <c r="BW871" s="166"/>
      <c r="BX871" s="166"/>
    </row>
    <row r="872" spans="1:76" ht="12.75" customHeight="1">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c r="AA872" s="166"/>
      <c r="AB872" s="166"/>
      <c r="AC872" s="166"/>
      <c r="AD872" s="166"/>
      <c r="AE872" s="166"/>
      <c r="AF872" s="166"/>
      <c r="AG872" s="166"/>
      <c r="AH872" s="166"/>
      <c r="AI872" s="166"/>
      <c r="AJ872" s="166"/>
      <c r="AK872" s="166"/>
      <c r="AL872" s="166"/>
      <c r="AM872" s="166"/>
      <c r="AN872" s="166"/>
      <c r="AO872" s="166"/>
      <c r="AP872" s="166"/>
      <c r="AQ872" s="166"/>
      <c r="AR872" s="166"/>
      <c r="AS872" s="166"/>
      <c r="AT872" s="166"/>
      <c r="AU872" s="166"/>
      <c r="AV872" s="166"/>
      <c r="AW872" s="166"/>
      <c r="AX872" s="166"/>
      <c r="AY872" s="166"/>
      <c r="AZ872" s="166"/>
      <c r="BA872" s="166"/>
      <c r="BB872" s="166"/>
      <c r="BC872" s="166"/>
      <c r="BD872" s="166"/>
      <c r="BE872" s="166"/>
      <c r="BF872" s="166"/>
      <c r="BG872" s="166"/>
      <c r="BH872" s="166"/>
      <c r="BI872" s="166"/>
      <c r="BJ872" s="166"/>
      <c r="BK872" s="166"/>
      <c r="BL872" s="166"/>
      <c r="BM872" s="166"/>
      <c r="BN872" s="166"/>
      <c r="BO872" s="166"/>
      <c r="BP872" s="166"/>
      <c r="BQ872" s="166"/>
      <c r="BR872" s="166"/>
      <c r="BS872" s="166"/>
      <c r="BT872" s="166"/>
      <c r="BU872" s="166"/>
      <c r="BV872" s="166"/>
      <c r="BW872" s="166"/>
      <c r="BX872" s="166"/>
    </row>
    <row r="873" spans="1:76" ht="12.75" customHeight="1">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c r="AA873" s="166"/>
      <c r="AB873" s="166"/>
      <c r="AC873" s="166"/>
      <c r="AD873" s="166"/>
      <c r="AE873" s="166"/>
      <c r="AF873" s="166"/>
      <c r="AG873" s="166"/>
      <c r="AH873" s="166"/>
      <c r="AI873" s="166"/>
      <c r="AJ873" s="166"/>
      <c r="AK873" s="166"/>
      <c r="AL873" s="166"/>
      <c r="AM873" s="166"/>
      <c r="AN873" s="166"/>
      <c r="AO873" s="166"/>
      <c r="AP873" s="166"/>
      <c r="AQ873" s="166"/>
      <c r="AR873" s="166"/>
      <c r="AS873" s="166"/>
      <c r="AT873" s="166"/>
      <c r="AU873" s="166"/>
      <c r="AV873" s="166"/>
      <c r="AW873" s="166"/>
      <c r="AX873" s="166"/>
      <c r="AY873" s="166"/>
      <c r="AZ873" s="166"/>
      <c r="BA873" s="166"/>
      <c r="BB873" s="166"/>
      <c r="BC873" s="166"/>
      <c r="BD873" s="166"/>
      <c r="BE873" s="166"/>
      <c r="BF873" s="166"/>
      <c r="BG873" s="166"/>
      <c r="BH873" s="166"/>
      <c r="BI873" s="166"/>
      <c r="BJ873" s="166"/>
      <c r="BK873" s="166"/>
      <c r="BL873" s="166"/>
      <c r="BM873" s="166"/>
      <c r="BN873" s="166"/>
      <c r="BO873" s="166"/>
      <c r="BP873" s="166"/>
      <c r="BQ873" s="166"/>
      <c r="BR873" s="166"/>
      <c r="BS873" s="166"/>
      <c r="BT873" s="166"/>
      <c r="BU873" s="166"/>
      <c r="BV873" s="166"/>
      <c r="BW873" s="166"/>
      <c r="BX873" s="166"/>
    </row>
    <row r="874" spans="1:76" ht="12.75" customHeight="1">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c r="AA874" s="166"/>
      <c r="AB874" s="166"/>
      <c r="AC874" s="166"/>
      <c r="AD874" s="166"/>
      <c r="AE874" s="166"/>
      <c r="AF874" s="166"/>
      <c r="AG874" s="166"/>
      <c r="AH874" s="166"/>
      <c r="AI874" s="166"/>
      <c r="AJ874" s="166"/>
      <c r="AK874" s="166"/>
      <c r="AL874" s="166"/>
      <c r="AM874" s="166"/>
      <c r="AN874" s="166"/>
      <c r="AO874" s="166"/>
      <c r="AP874" s="166"/>
      <c r="AQ874" s="166"/>
      <c r="AR874" s="166"/>
      <c r="AS874" s="166"/>
      <c r="AT874" s="166"/>
      <c r="AU874" s="166"/>
      <c r="AV874" s="166"/>
      <c r="AW874" s="166"/>
      <c r="AX874" s="166"/>
      <c r="AY874" s="166"/>
      <c r="AZ874" s="166"/>
      <c r="BA874" s="166"/>
      <c r="BB874" s="166"/>
      <c r="BC874" s="166"/>
      <c r="BD874" s="166"/>
      <c r="BE874" s="166"/>
      <c r="BF874" s="166"/>
      <c r="BG874" s="166"/>
      <c r="BH874" s="166"/>
      <c r="BI874" s="166"/>
      <c r="BJ874" s="166"/>
      <c r="BK874" s="166"/>
      <c r="BL874" s="166"/>
      <c r="BM874" s="166"/>
      <c r="BN874" s="166"/>
      <c r="BO874" s="166"/>
      <c r="BP874" s="166"/>
      <c r="BQ874" s="166"/>
      <c r="BR874" s="166"/>
      <c r="BS874" s="166"/>
      <c r="BT874" s="166"/>
      <c r="BU874" s="166"/>
      <c r="BV874" s="166"/>
      <c r="BW874" s="166"/>
      <c r="BX874" s="166"/>
    </row>
    <row r="875" spans="1:76" ht="12.75" customHeight="1">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c r="AA875" s="166"/>
      <c r="AB875" s="166"/>
      <c r="AC875" s="166"/>
      <c r="AD875" s="166"/>
      <c r="AE875" s="166"/>
      <c r="AF875" s="166"/>
      <c r="AG875" s="166"/>
      <c r="AH875" s="166"/>
      <c r="AI875" s="166"/>
      <c r="AJ875" s="166"/>
      <c r="AK875" s="166"/>
      <c r="AL875" s="166"/>
      <c r="AM875" s="166"/>
      <c r="AN875" s="166"/>
      <c r="AO875" s="166"/>
      <c r="AP875" s="166"/>
      <c r="AQ875" s="166"/>
      <c r="AR875" s="166"/>
      <c r="AS875" s="166"/>
      <c r="AT875" s="166"/>
      <c r="AU875" s="166"/>
      <c r="AV875" s="166"/>
      <c r="AW875" s="166"/>
      <c r="AX875" s="166"/>
      <c r="AY875" s="166"/>
      <c r="AZ875" s="166"/>
      <c r="BA875" s="166"/>
      <c r="BB875" s="166"/>
      <c r="BC875" s="166"/>
      <c r="BD875" s="166"/>
      <c r="BE875" s="166"/>
      <c r="BF875" s="166"/>
      <c r="BG875" s="166"/>
      <c r="BH875" s="166"/>
      <c r="BI875" s="166"/>
      <c r="BJ875" s="166"/>
      <c r="BK875" s="166"/>
      <c r="BL875" s="166"/>
      <c r="BM875" s="166"/>
      <c r="BN875" s="166"/>
      <c r="BO875" s="166"/>
      <c r="BP875" s="166"/>
      <c r="BQ875" s="166"/>
      <c r="BR875" s="166"/>
      <c r="BS875" s="166"/>
      <c r="BT875" s="166"/>
      <c r="BU875" s="166"/>
      <c r="BV875" s="166"/>
      <c r="BW875" s="166"/>
      <c r="BX875" s="166"/>
    </row>
    <row r="876" spans="1:76" ht="12.75" customHeight="1">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c r="AA876" s="166"/>
      <c r="AB876" s="166"/>
      <c r="AC876" s="166"/>
      <c r="AD876" s="166"/>
      <c r="AE876" s="166"/>
      <c r="AF876" s="166"/>
      <c r="AG876" s="166"/>
      <c r="AH876" s="166"/>
      <c r="AI876" s="166"/>
      <c r="AJ876" s="166"/>
      <c r="AK876" s="166"/>
      <c r="AL876" s="166"/>
      <c r="AM876" s="166"/>
      <c r="AN876" s="166"/>
      <c r="AO876" s="166"/>
      <c r="AP876" s="166"/>
      <c r="AQ876" s="166"/>
      <c r="AR876" s="166"/>
      <c r="AS876" s="166"/>
      <c r="AT876" s="166"/>
      <c r="AU876" s="166"/>
      <c r="AV876" s="166"/>
      <c r="AW876" s="166"/>
      <c r="AX876" s="166"/>
      <c r="AY876" s="166"/>
      <c r="AZ876" s="166"/>
      <c r="BA876" s="166"/>
      <c r="BB876" s="166"/>
      <c r="BC876" s="166"/>
      <c r="BD876" s="166"/>
      <c r="BE876" s="166"/>
      <c r="BF876" s="166"/>
      <c r="BG876" s="166"/>
      <c r="BH876" s="166"/>
      <c r="BI876" s="166"/>
      <c r="BJ876" s="166"/>
      <c r="BK876" s="166"/>
      <c r="BL876" s="166"/>
      <c r="BM876" s="166"/>
      <c r="BN876" s="166"/>
      <c r="BO876" s="166"/>
      <c r="BP876" s="166"/>
      <c r="BQ876" s="166"/>
      <c r="BR876" s="166"/>
      <c r="BS876" s="166"/>
      <c r="BT876" s="166"/>
      <c r="BU876" s="166"/>
      <c r="BV876" s="166"/>
      <c r="BW876" s="166"/>
      <c r="BX876" s="166"/>
    </row>
    <row r="877" spans="1:76" ht="12.75" customHeight="1">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c r="AA877" s="166"/>
      <c r="AB877" s="166"/>
      <c r="AC877" s="166"/>
      <c r="AD877" s="166"/>
      <c r="AE877" s="166"/>
      <c r="AF877" s="166"/>
      <c r="AG877" s="166"/>
      <c r="AH877" s="166"/>
      <c r="AI877" s="166"/>
      <c r="AJ877" s="166"/>
      <c r="AK877" s="166"/>
      <c r="AL877" s="166"/>
      <c r="AM877" s="166"/>
      <c r="AN877" s="166"/>
      <c r="AO877" s="166"/>
      <c r="AP877" s="166"/>
      <c r="AQ877" s="166"/>
      <c r="AR877" s="166"/>
      <c r="AS877" s="166"/>
      <c r="AT877" s="166"/>
      <c r="AU877" s="166"/>
      <c r="AV877" s="166"/>
      <c r="AW877" s="166"/>
      <c r="AX877" s="166"/>
      <c r="AY877" s="166"/>
      <c r="AZ877" s="166"/>
      <c r="BA877" s="166"/>
      <c r="BB877" s="166"/>
      <c r="BC877" s="166"/>
      <c r="BD877" s="166"/>
      <c r="BE877" s="166"/>
      <c r="BF877" s="166"/>
      <c r="BG877" s="166"/>
      <c r="BH877" s="166"/>
      <c r="BI877" s="166"/>
      <c r="BJ877" s="166"/>
      <c r="BK877" s="166"/>
      <c r="BL877" s="166"/>
      <c r="BM877" s="166"/>
      <c r="BN877" s="166"/>
      <c r="BO877" s="166"/>
      <c r="BP877" s="166"/>
      <c r="BQ877" s="166"/>
      <c r="BR877" s="166"/>
      <c r="BS877" s="166"/>
      <c r="BT877" s="166"/>
      <c r="BU877" s="166"/>
      <c r="BV877" s="166"/>
      <c r="BW877" s="166"/>
      <c r="BX877" s="166"/>
    </row>
    <row r="878" spans="1:76" ht="12.75" customHeight="1">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c r="AA878" s="166"/>
      <c r="AB878" s="166"/>
      <c r="AC878" s="166"/>
      <c r="AD878" s="166"/>
      <c r="AE878" s="166"/>
      <c r="AF878" s="166"/>
      <c r="AG878" s="166"/>
      <c r="AH878" s="166"/>
      <c r="AI878" s="166"/>
      <c r="AJ878" s="166"/>
      <c r="AK878" s="166"/>
      <c r="AL878" s="166"/>
      <c r="AM878" s="166"/>
      <c r="AN878" s="166"/>
      <c r="AO878" s="166"/>
      <c r="AP878" s="166"/>
      <c r="AQ878" s="166"/>
      <c r="AR878" s="166"/>
      <c r="AS878" s="166"/>
      <c r="AT878" s="166"/>
      <c r="AU878" s="166"/>
      <c r="AV878" s="166"/>
      <c r="AW878" s="166"/>
      <c r="AX878" s="166"/>
      <c r="AY878" s="166"/>
      <c r="AZ878" s="166"/>
      <c r="BA878" s="166"/>
      <c r="BB878" s="166"/>
      <c r="BC878" s="166"/>
      <c r="BD878" s="166"/>
      <c r="BE878" s="166"/>
      <c r="BF878" s="166"/>
      <c r="BG878" s="166"/>
      <c r="BH878" s="166"/>
      <c r="BI878" s="166"/>
      <c r="BJ878" s="166"/>
      <c r="BK878" s="166"/>
      <c r="BL878" s="166"/>
      <c r="BM878" s="166"/>
      <c r="BN878" s="166"/>
      <c r="BO878" s="166"/>
      <c r="BP878" s="166"/>
      <c r="BQ878" s="166"/>
      <c r="BR878" s="166"/>
      <c r="BS878" s="166"/>
      <c r="BT878" s="166"/>
      <c r="BU878" s="166"/>
      <c r="BV878" s="166"/>
      <c r="BW878" s="166"/>
      <c r="BX878" s="166"/>
    </row>
    <row r="879" spans="1:76" ht="12.75" customHeight="1">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c r="AA879" s="166"/>
      <c r="AB879" s="166"/>
      <c r="AC879" s="166"/>
      <c r="AD879" s="166"/>
      <c r="AE879" s="166"/>
      <c r="AF879" s="166"/>
      <c r="AG879" s="166"/>
      <c r="AH879" s="166"/>
      <c r="AI879" s="166"/>
      <c r="AJ879" s="166"/>
      <c r="AK879" s="166"/>
      <c r="AL879" s="166"/>
      <c r="AM879" s="166"/>
      <c r="AN879" s="166"/>
      <c r="AO879" s="166"/>
      <c r="AP879" s="166"/>
      <c r="AQ879" s="166"/>
      <c r="AR879" s="166"/>
      <c r="AS879" s="166"/>
      <c r="AT879" s="166"/>
      <c r="AU879" s="166"/>
      <c r="AV879" s="166"/>
      <c r="AW879" s="166"/>
      <c r="AX879" s="166"/>
      <c r="AY879" s="166"/>
      <c r="AZ879" s="166"/>
      <c r="BA879" s="166"/>
      <c r="BB879" s="166"/>
      <c r="BC879" s="166"/>
      <c r="BD879" s="166"/>
      <c r="BE879" s="166"/>
      <c r="BF879" s="166"/>
      <c r="BG879" s="166"/>
      <c r="BH879" s="166"/>
      <c r="BI879" s="166"/>
      <c r="BJ879" s="166"/>
      <c r="BK879" s="166"/>
      <c r="BL879" s="166"/>
      <c r="BM879" s="166"/>
      <c r="BN879" s="166"/>
      <c r="BO879" s="166"/>
      <c r="BP879" s="166"/>
      <c r="BQ879" s="166"/>
      <c r="BR879" s="166"/>
      <c r="BS879" s="166"/>
      <c r="BT879" s="166"/>
      <c r="BU879" s="166"/>
      <c r="BV879" s="166"/>
      <c r="BW879" s="166"/>
      <c r="BX879" s="166"/>
    </row>
    <row r="880" spans="1:76" ht="12.75" customHeight="1">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c r="AA880" s="166"/>
      <c r="AB880" s="166"/>
      <c r="AC880" s="166"/>
      <c r="AD880" s="166"/>
      <c r="AE880" s="166"/>
      <c r="AF880" s="166"/>
      <c r="AG880" s="166"/>
      <c r="AH880" s="166"/>
      <c r="AI880" s="166"/>
      <c r="AJ880" s="166"/>
      <c r="AK880" s="166"/>
      <c r="AL880" s="166"/>
      <c r="AM880" s="166"/>
      <c r="AN880" s="166"/>
      <c r="AO880" s="166"/>
      <c r="AP880" s="166"/>
      <c r="AQ880" s="166"/>
      <c r="AR880" s="166"/>
      <c r="AS880" s="166"/>
      <c r="AT880" s="166"/>
      <c r="AU880" s="166"/>
      <c r="AV880" s="166"/>
      <c r="AW880" s="166"/>
      <c r="AX880" s="166"/>
      <c r="AY880" s="166"/>
      <c r="AZ880" s="166"/>
      <c r="BA880" s="166"/>
      <c r="BB880" s="166"/>
      <c r="BC880" s="166"/>
      <c r="BD880" s="166"/>
      <c r="BE880" s="166"/>
      <c r="BF880" s="166"/>
      <c r="BG880" s="166"/>
      <c r="BH880" s="166"/>
      <c r="BI880" s="166"/>
      <c r="BJ880" s="166"/>
      <c r="BK880" s="166"/>
      <c r="BL880" s="166"/>
      <c r="BM880" s="166"/>
      <c r="BN880" s="166"/>
      <c r="BO880" s="166"/>
      <c r="BP880" s="166"/>
      <c r="BQ880" s="166"/>
      <c r="BR880" s="166"/>
      <c r="BS880" s="166"/>
      <c r="BT880" s="166"/>
      <c r="BU880" s="166"/>
      <c r="BV880" s="166"/>
      <c r="BW880" s="166"/>
      <c r="BX880" s="166"/>
    </row>
    <row r="881" spans="1:76" ht="12.75" customHeight="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c r="AA881" s="166"/>
      <c r="AB881" s="166"/>
      <c r="AC881" s="166"/>
      <c r="AD881" s="166"/>
      <c r="AE881" s="166"/>
      <c r="AF881" s="166"/>
      <c r="AG881" s="166"/>
      <c r="AH881" s="166"/>
      <c r="AI881" s="166"/>
      <c r="AJ881" s="166"/>
      <c r="AK881" s="166"/>
      <c r="AL881" s="166"/>
      <c r="AM881" s="166"/>
      <c r="AN881" s="166"/>
      <c r="AO881" s="166"/>
      <c r="AP881" s="166"/>
      <c r="AQ881" s="166"/>
      <c r="AR881" s="166"/>
      <c r="AS881" s="166"/>
      <c r="AT881" s="166"/>
      <c r="AU881" s="166"/>
      <c r="AV881" s="166"/>
      <c r="AW881" s="166"/>
      <c r="AX881" s="166"/>
      <c r="AY881" s="166"/>
      <c r="AZ881" s="166"/>
      <c r="BA881" s="166"/>
      <c r="BB881" s="166"/>
      <c r="BC881" s="166"/>
      <c r="BD881" s="166"/>
      <c r="BE881" s="166"/>
      <c r="BF881" s="166"/>
      <c r="BG881" s="166"/>
      <c r="BH881" s="166"/>
      <c r="BI881" s="166"/>
      <c r="BJ881" s="166"/>
      <c r="BK881" s="166"/>
      <c r="BL881" s="166"/>
      <c r="BM881" s="166"/>
      <c r="BN881" s="166"/>
      <c r="BO881" s="166"/>
      <c r="BP881" s="166"/>
      <c r="BQ881" s="166"/>
      <c r="BR881" s="166"/>
      <c r="BS881" s="166"/>
      <c r="BT881" s="166"/>
      <c r="BU881" s="166"/>
      <c r="BV881" s="166"/>
      <c r="BW881" s="166"/>
      <c r="BX881" s="166"/>
    </row>
    <row r="882" spans="1:76" ht="12.75" customHeight="1">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c r="AA882" s="166"/>
      <c r="AB882" s="166"/>
      <c r="AC882" s="166"/>
      <c r="AD882" s="166"/>
      <c r="AE882" s="166"/>
      <c r="AF882" s="166"/>
      <c r="AG882" s="166"/>
      <c r="AH882" s="166"/>
      <c r="AI882" s="166"/>
      <c r="AJ882" s="166"/>
      <c r="AK882" s="166"/>
      <c r="AL882" s="166"/>
      <c r="AM882" s="166"/>
      <c r="AN882" s="166"/>
      <c r="AO882" s="166"/>
      <c r="AP882" s="166"/>
      <c r="AQ882" s="166"/>
      <c r="AR882" s="166"/>
      <c r="AS882" s="166"/>
      <c r="AT882" s="166"/>
      <c r="AU882" s="166"/>
      <c r="AV882" s="166"/>
      <c r="AW882" s="166"/>
      <c r="AX882" s="166"/>
      <c r="AY882" s="166"/>
      <c r="AZ882" s="166"/>
      <c r="BA882" s="166"/>
      <c r="BB882" s="166"/>
      <c r="BC882" s="166"/>
      <c r="BD882" s="166"/>
      <c r="BE882" s="166"/>
      <c r="BF882" s="166"/>
      <c r="BG882" s="166"/>
      <c r="BH882" s="166"/>
      <c r="BI882" s="166"/>
      <c r="BJ882" s="166"/>
      <c r="BK882" s="166"/>
      <c r="BL882" s="166"/>
      <c r="BM882" s="166"/>
      <c r="BN882" s="166"/>
      <c r="BO882" s="166"/>
      <c r="BP882" s="166"/>
      <c r="BQ882" s="166"/>
      <c r="BR882" s="166"/>
      <c r="BS882" s="166"/>
      <c r="BT882" s="166"/>
      <c r="BU882" s="166"/>
      <c r="BV882" s="166"/>
      <c r="BW882" s="166"/>
      <c r="BX882" s="166"/>
    </row>
    <row r="883" spans="1:76" ht="12.75" customHeight="1">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c r="AA883" s="166"/>
      <c r="AB883" s="166"/>
      <c r="AC883" s="166"/>
      <c r="AD883" s="166"/>
      <c r="AE883" s="166"/>
      <c r="AF883" s="166"/>
      <c r="AG883" s="166"/>
      <c r="AH883" s="166"/>
      <c r="AI883" s="166"/>
      <c r="AJ883" s="166"/>
      <c r="AK883" s="166"/>
      <c r="AL883" s="166"/>
      <c r="AM883" s="166"/>
      <c r="AN883" s="166"/>
      <c r="AO883" s="166"/>
      <c r="AP883" s="166"/>
      <c r="AQ883" s="166"/>
      <c r="AR883" s="166"/>
      <c r="AS883" s="166"/>
      <c r="AT883" s="166"/>
      <c r="AU883" s="166"/>
      <c r="AV883" s="166"/>
      <c r="AW883" s="166"/>
      <c r="AX883" s="166"/>
      <c r="AY883" s="166"/>
      <c r="AZ883" s="166"/>
      <c r="BA883" s="166"/>
      <c r="BB883" s="166"/>
      <c r="BC883" s="166"/>
      <c r="BD883" s="166"/>
      <c r="BE883" s="166"/>
      <c r="BF883" s="166"/>
      <c r="BG883" s="166"/>
      <c r="BH883" s="166"/>
      <c r="BI883" s="166"/>
      <c r="BJ883" s="166"/>
      <c r="BK883" s="166"/>
      <c r="BL883" s="166"/>
      <c r="BM883" s="166"/>
      <c r="BN883" s="166"/>
      <c r="BO883" s="166"/>
      <c r="BP883" s="166"/>
      <c r="BQ883" s="166"/>
      <c r="BR883" s="166"/>
      <c r="BS883" s="166"/>
      <c r="BT883" s="166"/>
      <c r="BU883" s="166"/>
      <c r="BV883" s="166"/>
      <c r="BW883" s="166"/>
      <c r="BX883" s="166"/>
    </row>
    <row r="884" spans="1:76" ht="12.75" customHeight="1">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c r="AA884" s="166"/>
      <c r="AB884" s="166"/>
      <c r="AC884" s="166"/>
      <c r="AD884" s="166"/>
      <c r="AE884" s="166"/>
      <c r="AF884" s="166"/>
      <c r="AG884" s="166"/>
      <c r="AH884" s="166"/>
      <c r="AI884" s="166"/>
      <c r="AJ884" s="166"/>
      <c r="AK884" s="166"/>
      <c r="AL884" s="166"/>
      <c r="AM884" s="166"/>
      <c r="AN884" s="166"/>
      <c r="AO884" s="166"/>
      <c r="AP884" s="166"/>
      <c r="AQ884" s="166"/>
      <c r="AR884" s="166"/>
      <c r="AS884" s="166"/>
      <c r="AT884" s="166"/>
      <c r="AU884" s="166"/>
      <c r="AV884" s="166"/>
      <c r="AW884" s="166"/>
      <c r="AX884" s="166"/>
      <c r="AY884" s="166"/>
      <c r="AZ884" s="166"/>
      <c r="BA884" s="166"/>
      <c r="BB884" s="166"/>
      <c r="BC884" s="166"/>
      <c r="BD884" s="166"/>
      <c r="BE884" s="166"/>
      <c r="BF884" s="166"/>
      <c r="BG884" s="166"/>
      <c r="BH884" s="166"/>
      <c r="BI884" s="166"/>
      <c r="BJ884" s="166"/>
      <c r="BK884" s="166"/>
      <c r="BL884" s="166"/>
      <c r="BM884" s="166"/>
      <c r="BN884" s="166"/>
      <c r="BO884" s="166"/>
      <c r="BP884" s="166"/>
      <c r="BQ884" s="166"/>
      <c r="BR884" s="166"/>
      <c r="BS884" s="166"/>
      <c r="BT884" s="166"/>
      <c r="BU884" s="166"/>
      <c r="BV884" s="166"/>
      <c r="BW884" s="166"/>
      <c r="BX884" s="166"/>
    </row>
    <row r="885" spans="1:76" ht="12.75" customHeight="1">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c r="AA885" s="166"/>
      <c r="AB885" s="166"/>
      <c r="AC885" s="166"/>
      <c r="AD885" s="166"/>
      <c r="AE885" s="166"/>
      <c r="AF885" s="166"/>
      <c r="AG885" s="166"/>
      <c r="AH885" s="166"/>
      <c r="AI885" s="166"/>
      <c r="AJ885" s="166"/>
      <c r="AK885" s="166"/>
      <c r="AL885" s="166"/>
      <c r="AM885" s="166"/>
      <c r="AN885" s="166"/>
      <c r="AO885" s="166"/>
      <c r="AP885" s="166"/>
      <c r="AQ885" s="166"/>
      <c r="AR885" s="166"/>
      <c r="AS885" s="166"/>
      <c r="AT885" s="166"/>
      <c r="AU885" s="166"/>
      <c r="AV885" s="166"/>
      <c r="AW885" s="166"/>
      <c r="AX885" s="166"/>
      <c r="AY885" s="166"/>
      <c r="AZ885" s="166"/>
      <c r="BA885" s="166"/>
      <c r="BB885" s="166"/>
      <c r="BC885" s="166"/>
      <c r="BD885" s="166"/>
      <c r="BE885" s="166"/>
      <c r="BF885" s="166"/>
      <c r="BG885" s="166"/>
      <c r="BH885" s="166"/>
      <c r="BI885" s="166"/>
      <c r="BJ885" s="166"/>
      <c r="BK885" s="166"/>
      <c r="BL885" s="166"/>
      <c r="BM885" s="166"/>
      <c r="BN885" s="166"/>
      <c r="BO885" s="166"/>
      <c r="BP885" s="166"/>
      <c r="BQ885" s="166"/>
      <c r="BR885" s="166"/>
      <c r="BS885" s="166"/>
      <c r="BT885" s="166"/>
      <c r="BU885" s="166"/>
      <c r="BV885" s="166"/>
      <c r="BW885" s="166"/>
      <c r="BX885" s="166"/>
    </row>
    <row r="886" spans="1:76" ht="12.75" customHeight="1">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c r="AA886" s="166"/>
      <c r="AB886" s="166"/>
      <c r="AC886" s="166"/>
      <c r="AD886" s="166"/>
      <c r="AE886" s="166"/>
      <c r="AF886" s="166"/>
      <c r="AG886" s="166"/>
      <c r="AH886" s="166"/>
      <c r="AI886" s="166"/>
      <c r="AJ886" s="166"/>
      <c r="AK886" s="166"/>
      <c r="AL886" s="166"/>
      <c r="AM886" s="166"/>
      <c r="AN886" s="166"/>
      <c r="AO886" s="166"/>
      <c r="AP886" s="166"/>
      <c r="AQ886" s="166"/>
      <c r="AR886" s="166"/>
      <c r="AS886" s="166"/>
      <c r="AT886" s="166"/>
      <c r="AU886" s="166"/>
      <c r="AV886" s="166"/>
      <c r="AW886" s="166"/>
      <c r="AX886" s="166"/>
      <c r="AY886" s="166"/>
      <c r="AZ886" s="166"/>
      <c r="BA886" s="166"/>
      <c r="BB886" s="166"/>
      <c r="BC886" s="166"/>
      <c r="BD886" s="166"/>
      <c r="BE886" s="166"/>
      <c r="BF886" s="166"/>
      <c r="BG886" s="166"/>
      <c r="BH886" s="166"/>
      <c r="BI886" s="166"/>
      <c r="BJ886" s="166"/>
      <c r="BK886" s="166"/>
      <c r="BL886" s="166"/>
      <c r="BM886" s="166"/>
      <c r="BN886" s="166"/>
      <c r="BO886" s="166"/>
      <c r="BP886" s="166"/>
      <c r="BQ886" s="166"/>
      <c r="BR886" s="166"/>
      <c r="BS886" s="166"/>
      <c r="BT886" s="166"/>
      <c r="BU886" s="166"/>
      <c r="BV886" s="166"/>
      <c r="BW886" s="166"/>
      <c r="BX886" s="166"/>
    </row>
    <row r="887" spans="1:76" ht="12.75" customHeight="1">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c r="AA887" s="166"/>
      <c r="AB887" s="166"/>
      <c r="AC887" s="166"/>
      <c r="AD887" s="166"/>
      <c r="AE887" s="166"/>
      <c r="AF887" s="166"/>
      <c r="AG887" s="166"/>
      <c r="AH887" s="166"/>
      <c r="AI887" s="166"/>
      <c r="AJ887" s="166"/>
      <c r="AK887" s="166"/>
      <c r="AL887" s="166"/>
      <c r="AM887" s="166"/>
      <c r="AN887" s="166"/>
      <c r="AO887" s="166"/>
      <c r="AP887" s="166"/>
      <c r="AQ887" s="166"/>
      <c r="AR887" s="166"/>
      <c r="AS887" s="166"/>
      <c r="AT887" s="166"/>
      <c r="AU887" s="166"/>
      <c r="AV887" s="166"/>
      <c r="AW887" s="166"/>
      <c r="AX887" s="166"/>
      <c r="AY887" s="166"/>
      <c r="AZ887" s="166"/>
      <c r="BA887" s="166"/>
      <c r="BB887" s="166"/>
      <c r="BC887" s="166"/>
      <c r="BD887" s="166"/>
      <c r="BE887" s="166"/>
      <c r="BF887" s="166"/>
      <c r="BG887" s="166"/>
      <c r="BH887" s="166"/>
      <c r="BI887" s="166"/>
      <c r="BJ887" s="166"/>
      <c r="BK887" s="166"/>
      <c r="BL887" s="166"/>
      <c r="BM887" s="166"/>
      <c r="BN887" s="166"/>
      <c r="BO887" s="166"/>
      <c r="BP887" s="166"/>
      <c r="BQ887" s="166"/>
      <c r="BR887" s="166"/>
      <c r="BS887" s="166"/>
      <c r="BT887" s="166"/>
      <c r="BU887" s="166"/>
      <c r="BV887" s="166"/>
      <c r="BW887" s="166"/>
      <c r="BX887" s="166"/>
    </row>
    <row r="888" spans="1:76" ht="12.75" customHeight="1">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c r="AA888" s="166"/>
      <c r="AB888" s="166"/>
      <c r="AC888" s="166"/>
      <c r="AD888" s="166"/>
      <c r="AE888" s="166"/>
      <c r="AF888" s="166"/>
      <c r="AG888" s="166"/>
      <c r="AH888" s="166"/>
      <c r="AI888" s="166"/>
      <c r="AJ888" s="166"/>
      <c r="AK888" s="166"/>
      <c r="AL888" s="166"/>
      <c r="AM888" s="166"/>
      <c r="AN888" s="166"/>
      <c r="AO888" s="166"/>
      <c r="AP888" s="166"/>
      <c r="AQ888" s="166"/>
      <c r="AR888" s="166"/>
      <c r="AS888" s="166"/>
      <c r="AT888" s="166"/>
      <c r="AU888" s="166"/>
      <c r="AV888" s="166"/>
      <c r="AW888" s="166"/>
      <c r="AX888" s="166"/>
      <c r="AY888" s="166"/>
      <c r="AZ888" s="166"/>
      <c r="BA888" s="166"/>
      <c r="BB888" s="166"/>
      <c r="BC888" s="166"/>
      <c r="BD888" s="166"/>
      <c r="BE888" s="166"/>
      <c r="BF888" s="166"/>
      <c r="BG888" s="166"/>
      <c r="BH888" s="166"/>
      <c r="BI888" s="166"/>
      <c r="BJ888" s="166"/>
      <c r="BK888" s="166"/>
      <c r="BL888" s="166"/>
      <c r="BM888" s="166"/>
      <c r="BN888" s="166"/>
      <c r="BO888" s="166"/>
      <c r="BP888" s="166"/>
      <c r="BQ888" s="166"/>
      <c r="BR888" s="166"/>
      <c r="BS888" s="166"/>
      <c r="BT888" s="166"/>
      <c r="BU888" s="166"/>
      <c r="BV888" s="166"/>
      <c r="BW888" s="166"/>
      <c r="BX888" s="166"/>
    </row>
    <row r="889" spans="1:76" ht="12.75" customHeight="1">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c r="AA889" s="166"/>
      <c r="AB889" s="166"/>
      <c r="AC889" s="166"/>
      <c r="AD889" s="166"/>
      <c r="AE889" s="166"/>
      <c r="AF889" s="166"/>
      <c r="AG889" s="166"/>
      <c r="AH889" s="166"/>
      <c r="AI889" s="166"/>
      <c r="AJ889" s="166"/>
      <c r="AK889" s="166"/>
      <c r="AL889" s="166"/>
      <c r="AM889" s="166"/>
      <c r="AN889" s="166"/>
      <c r="AO889" s="166"/>
      <c r="AP889" s="166"/>
      <c r="AQ889" s="166"/>
      <c r="AR889" s="166"/>
      <c r="AS889" s="166"/>
      <c r="AT889" s="166"/>
      <c r="AU889" s="166"/>
      <c r="AV889" s="166"/>
      <c r="AW889" s="166"/>
      <c r="AX889" s="166"/>
      <c r="AY889" s="166"/>
      <c r="AZ889" s="166"/>
      <c r="BA889" s="166"/>
      <c r="BB889" s="166"/>
      <c r="BC889" s="166"/>
      <c r="BD889" s="166"/>
      <c r="BE889" s="166"/>
      <c r="BF889" s="166"/>
      <c r="BG889" s="166"/>
      <c r="BH889" s="166"/>
      <c r="BI889" s="166"/>
      <c r="BJ889" s="166"/>
      <c r="BK889" s="166"/>
      <c r="BL889" s="166"/>
      <c r="BM889" s="166"/>
      <c r="BN889" s="166"/>
      <c r="BO889" s="166"/>
      <c r="BP889" s="166"/>
      <c r="BQ889" s="166"/>
      <c r="BR889" s="166"/>
      <c r="BS889" s="166"/>
      <c r="BT889" s="166"/>
      <c r="BU889" s="166"/>
      <c r="BV889" s="166"/>
      <c r="BW889" s="166"/>
      <c r="BX889" s="166"/>
    </row>
    <row r="890" spans="1:76" ht="12.75" customHeight="1">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c r="AA890" s="166"/>
      <c r="AB890" s="166"/>
      <c r="AC890" s="166"/>
      <c r="AD890" s="166"/>
      <c r="AE890" s="166"/>
      <c r="AF890" s="166"/>
      <c r="AG890" s="166"/>
      <c r="AH890" s="166"/>
      <c r="AI890" s="166"/>
      <c r="AJ890" s="166"/>
      <c r="AK890" s="166"/>
      <c r="AL890" s="166"/>
      <c r="AM890" s="166"/>
      <c r="AN890" s="166"/>
      <c r="AO890" s="166"/>
      <c r="AP890" s="166"/>
      <c r="AQ890" s="166"/>
      <c r="AR890" s="166"/>
      <c r="AS890" s="166"/>
      <c r="AT890" s="166"/>
      <c r="AU890" s="166"/>
      <c r="AV890" s="166"/>
      <c r="AW890" s="166"/>
      <c r="AX890" s="166"/>
      <c r="AY890" s="166"/>
      <c r="AZ890" s="166"/>
      <c r="BA890" s="166"/>
      <c r="BB890" s="166"/>
      <c r="BC890" s="166"/>
      <c r="BD890" s="166"/>
      <c r="BE890" s="166"/>
      <c r="BF890" s="166"/>
      <c r="BG890" s="166"/>
      <c r="BH890" s="166"/>
      <c r="BI890" s="166"/>
      <c r="BJ890" s="166"/>
      <c r="BK890" s="166"/>
      <c r="BL890" s="166"/>
      <c r="BM890" s="166"/>
      <c r="BN890" s="166"/>
      <c r="BO890" s="166"/>
      <c r="BP890" s="166"/>
      <c r="BQ890" s="166"/>
      <c r="BR890" s="166"/>
      <c r="BS890" s="166"/>
      <c r="BT890" s="166"/>
      <c r="BU890" s="166"/>
      <c r="BV890" s="166"/>
      <c r="BW890" s="166"/>
      <c r="BX890" s="166"/>
    </row>
    <row r="891" spans="1:76" ht="12.75" customHeight="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c r="AA891" s="166"/>
      <c r="AB891" s="166"/>
      <c r="AC891" s="166"/>
      <c r="AD891" s="166"/>
      <c r="AE891" s="166"/>
      <c r="AF891" s="166"/>
      <c r="AG891" s="166"/>
      <c r="AH891" s="166"/>
      <c r="AI891" s="166"/>
      <c r="AJ891" s="166"/>
      <c r="AK891" s="166"/>
      <c r="AL891" s="166"/>
      <c r="AM891" s="166"/>
      <c r="AN891" s="166"/>
      <c r="AO891" s="166"/>
      <c r="AP891" s="166"/>
      <c r="AQ891" s="166"/>
      <c r="AR891" s="166"/>
      <c r="AS891" s="166"/>
      <c r="AT891" s="166"/>
      <c r="AU891" s="166"/>
      <c r="AV891" s="166"/>
      <c r="AW891" s="166"/>
      <c r="AX891" s="166"/>
      <c r="AY891" s="166"/>
      <c r="AZ891" s="166"/>
      <c r="BA891" s="166"/>
      <c r="BB891" s="166"/>
      <c r="BC891" s="166"/>
      <c r="BD891" s="166"/>
      <c r="BE891" s="166"/>
      <c r="BF891" s="166"/>
      <c r="BG891" s="166"/>
      <c r="BH891" s="166"/>
      <c r="BI891" s="166"/>
      <c r="BJ891" s="166"/>
      <c r="BK891" s="166"/>
      <c r="BL891" s="166"/>
      <c r="BM891" s="166"/>
      <c r="BN891" s="166"/>
      <c r="BO891" s="166"/>
      <c r="BP891" s="166"/>
      <c r="BQ891" s="166"/>
      <c r="BR891" s="166"/>
      <c r="BS891" s="166"/>
      <c r="BT891" s="166"/>
      <c r="BU891" s="166"/>
      <c r="BV891" s="166"/>
      <c r="BW891" s="166"/>
      <c r="BX891" s="166"/>
    </row>
    <row r="892" spans="1:76" ht="12.75" customHeight="1">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c r="AA892" s="166"/>
      <c r="AB892" s="166"/>
      <c r="AC892" s="166"/>
      <c r="AD892" s="166"/>
      <c r="AE892" s="166"/>
      <c r="AF892" s="166"/>
      <c r="AG892" s="166"/>
      <c r="AH892" s="166"/>
      <c r="AI892" s="166"/>
      <c r="AJ892" s="166"/>
      <c r="AK892" s="166"/>
      <c r="AL892" s="166"/>
      <c r="AM892" s="166"/>
      <c r="AN892" s="166"/>
      <c r="AO892" s="166"/>
      <c r="AP892" s="166"/>
      <c r="AQ892" s="166"/>
      <c r="AR892" s="166"/>
      <c r="AS892" s="166"/>
      <c r="AT892" s="166"/>
      <c r="AU892" s="166"/>
      <c r="AV892" s="166"/>
      <c r="AW892" s="166"/>
      <c r="AX892" s="166"/>
      <c r="AY892" s="166"/>
      <c r="AZ892" s="166"/>
      <c r="BA892" s="166"/>
      <c r="BB892" s="166"/>
      <c r="BC892" s="166"/>
      <c r="BD892" s="166"/>
      <c r="BE892" s="166"/>
      <c r="BF892" s="166"/>
      <c r="BG892" s="166"/>
      <c r="BH892" s="166"/>
      <c r="BI892" s="166"/>
      <c r="BJ892" s="166"/>
      <c r="BK892" s="166"/>
      <c r="BL892" s="166"/>
      <c r="BM892" s="166"/>
      <c r="BN892" s="166"/>
      <c r="BO892" s="166"/>
      <c r="BP892" s="166"/>
      <c r="BQ892" s="166"/>
      <c r="BR892" s="166"/>
      <c r="BS892" s="166"/>
      <c r="BT892" s="166"/>
      <c r="BU892" s="166"/>
      <c r="BV892" s="166"/>
      <c r="BW892" s="166"/>
      <c r="BX892" s="166"/>
    </row>
    <row r="893" spans="1:76" ht="12.75" customHeight="1">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c r="AA893" s="166"/>
      <c r="AB893" s="166"/>
      <c r="AC893" s="166"/>
      <c r="AD893" s="166"/>
      <c r="AE893" s="166"/>
      <c r="AF893" s="166"/>
      <c r="AG893" s="166"/>
      <c r="AH893" s="166"/>
      <c r="AI893" s="166"/>
      <c r="AJ893" s="166"/>
      <c r="AK893" s="166"/>
      <c r="AL893" s="166"/>
      <c r="AM893" s="166"/>
      <c r="AN893" s="166"/>
      <c r="AO893" s="166"/>
      <c r="AP893" s="166"/>
      <c r="AQ893" s="166"/>
      <c r="AR893" s="166"/>
      <c r="AS893" s="166"/>
      <c r="AT893" s="166"/>
      <c r="AU893" s="166"/>
      <c r="AV893" s="166"/>
      <c r="AW893" s="166"/>
      <c r="AX893" s="166"/>
      <c r="AY893" s="166"/>
      <c r="AZ893" s="166"/>
      <c r="BA893" s="166"/>
      <c r="BB893" s="166"/>
      <c r="BC893" s="166"/>
      <c r="BD893" s="166"/>
      <c r="BE893" s="166"/>
      <c r="BF893" s="166"/>
      <c r="BG893" s="166"/>
      <c r="BH893" s="166"/>
      <c r="BI893" s="166"/>
      <c r="BJ893" s="166"/>
      <c r="BK893" s="166"/>
      <c r="BL893" s="166"/>
      <c r="BM893" s="166"/>
      <c r="BN893" s="166"/>
      <c r="BO893" s="166"/>
      <c r="BP893" s="166"/>
      <c r="BQ893" s="166"/>
      <c r="BR893" s="166"/>
      <c r="BS893" s="166"/>
      <c r="BT893" s="166"/>
      <c r="BU893" s="166"/>
      <c r="BV893" s="166"/>
      <c r="BW893" s="166"/>
      <c r="BX893" s="166"/>
    </row>
    <row r="894" spans="1:76" ht="12.75" customHeight="1">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c r="AA894" s="166"/>
      <c r="AB894" s="166"/>
      <c r="AC894" s="166"/>
      <c r="AD894" s="166"/>
      <c r="AE894" s="166"/>
      <c r="AF894" s="166"/>
      <c r="AG894" s="166"/>
      <c r="AH894" s="166"/>
      <c r="AI894" s="166"/>
      <c r="AJ894" s="166"/>
      <c r="AK894" s="166"/>
      <c r="AL894" s="166"/>
      <c r="AM894" s="166"/>
      <c r="AN894" s="166"/>
      <c r="AO894" s="166"/>
      <c r="AP894" s="166"/>
      <c r="AQ894" s="166"/>
      <c r="AR894" s="166"/>
      <c r="AS894" s="166"/>
      <c r="AT894" s="166"/>
      <c r="AU894" s="166"/>
      <c r="AV894" s="166"/>
      <c r="AW894" s="166"/>
      <c r="AX894" s="166"/>
      <c r="AY894" s="166"/>
      <c r="AZ894" s="166"/>
      <c r="BA894" s="166"/>
      <c r="BB894" s="166"/>
      <c r="BC894" s="166"/>
      <c r="BD894" s="166"/>
      <c r="BE894" s="166"/>
      <c r="BF894" s="166"/>
      <c r="BG894" s="166"/>
      <c r="BH894" s="166"/>
      <c r="BI894" s="166"/>
      <c r="BJ894" s="166"/>
      <c r="BK894" s="166"/>
      <c r="BL894" s="166"/>
      <c r="BM894" s="166"/>
      <c r="BN894" s="166"/>
      <c r="BO894" s="166"/>
      <c r="BP894" s="166"/>
      <c r="BQ894" s="166"/>
      <c r="BR894" s="166"/>
      <c r="BS894" s="166"/>
      <c r="BT894" s="166"/>
      <c r="BU894" s="166"/>
      <c r="BV894" s="166"/>
      <c r="BW894" s="166"/>
      <c r="BX894" s="166"/>
    </row>
    <row r="895" spans="1:76" ht="12.75" customHeight="1">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c r="AA895" s="166"/>
      <c r="AB895" s="166"/>
      <c r="AC895" s="166"/>
      <c r="AD895" s="166"/>
      <c r="AE895" s="166"/>
      <c r="AF895" s="166"/>
      <c r="AG895" s="166"/>
      <c r="AH895" s="166"/>
      <c r="AI895" s="166"/>
      <c r="AJ895" s="166"/>
      <c r="AK895" s="166"/>
      <c r="AL895" s="166"/>
      <c r="AM895" s="166"/>
      <c r="AN895" s="166"/>
      <c r="AO895" s="166"/>
      <c r="AP895" s="166"/>
      <c r="AQ895" s="166"/>
      <c r="AR895" s="166"/>
      <c r="AS895" s="166"/>
      <c r="AT895" s="166"/>
      <c r="AU895" s="166"/>
      <c r="AV895" s="166"/>
      <c r="AW895" s="166"/>
      <c r="AX895" s="166"/>
      <c r="AY895" s="166"/>
      <c r="AZ895" s="166"/>
      <c r="BA895" s="166"/>
      <c r="BB895" s="166"/>
      <c r="BC895" s="166"/>
      <c r="BD895" s="166"/>
      <c r="BE895" s="166"/>
      <c r="BF895" s="166"/>
      <c r="BG895" s="166"/>
      <c r="BH895" s="166"/>
      <c r="BI895" s="166"/>
      <c r="BJ895" s="166"/>
      <c r="BK895" s="166"/>
      <c r="BL895" s="166"/>
      <c r="BM895" s="166"/>
      <c r="BN895" s="166"/>
      <c r="BO895" s="166"/>
      <c r="BP895" s="166"/>
      <c r="BQ895" s="166"/>
      <c r="BR895" s="166"/>
      <c r="BS895" s="166"/>
      <c r="BT895" s="166"/>
      <c r="BU895" s="166"/>
      <c r="BV895" s="166"/>
      <c r="BW895" s="166"/>
      <c r="BX895" s="166"/>
    </row>
    <row r="896" spans="1:76" ht="12.75" customHeight="1">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c r="AA896" s="166"/>
      <c r="AB896" s="166"/>
      <c r="AC896" s="166"/>
      <c r="AD896" s="166"/>
      <c r="AE896" s="166"/>
      <c r="AF896" s="166"/>
      <c r="AG896" s="166"/>
      <c r="AH896" s="166"/>
      <c r="AI896" s="166"/>
      <c r="AJ896" s="166"/>
      <c r="AK896" s="166"/>
      <c r="AL896" s="166"/>
      <c r="AM896" s="166"/>
      <c r="AN896" s="166"/>
      <c r="AO896" s="166"/>
      <c r="AP896" s="166"/>
      <c r="AQ896" s="166"/>
      <c r="AR896" s="166"/>
      <c r="AS896" s="166"/>
      <c r="AT896" s="166"/>
      <c r="AU896" s="166"/>
      <c r="AV896" s="166"/>
      <c r="AW896" s="166"/>
      <c r="AX896" s="166"/>
      <c r="AY896" s="166"/>
      <c r="AZ896" s="166"/>
      <c r="BA896" s="166"/>
      <c r="BB896" s="166"/>
      <c r="BC896" s="166"/>
      <c r="BD896" s="166"/>
      <c r="BE896" s="166"/>
      <c r="BF896" s="166"/>
      <c r="BG896" s="166"/>
      <c r="BH896" s="166"/>
      <c r="BI896" s="166"/>
      <c r="BJ896" s="166"/>
      <c r="BK896" s="166"/>
      <c r="BL896" s="166"/>
      <c r="BM896" s="166"/>
      <c r="BN896" s="166"/>
      <c r="BO896" s="166"/>
      <c r="BP896" s="166"/>
      <c r="BQ896" s="166"/>
      <c r="BR896" s="166"/>
      <c r="BS896" s="166"/>
      <c r="BT896" s="166"/>
      <c r="BU896" s="166"/>
      <c r="BV896" s="166"/>
      <c r="BW896" s="166"/>
      <c r="BX896" s="166"/>
    </row>
    <row r="897" spans="1:76" ht="12.75" customHeight="1">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c r="AA897" s="166"/>
      <c r="AB897" s="166"/>
      <c r="AC897" s="166"/>
      <c r="AD897" s="166"/>
      <c r="AE897" s="166"/>
      <c r="AF897" s="166"/>
      <c r="AG897" s="166"/>
      <c r="AH897" s="166"/>
      <c r="AI897" s="166"/>
      <c r="AJ897" s="166"/>
      <c r="AK897" s="166"/>
      <c r="AL897" s="166"/>
      <c r="AM897" s="166"/>
      <c r="AN897" s="166"/>
      <c r="AO897" s="166"/>
      <c r="AP897" s="166"/>
      <c r="AQ897" s="166"/>
      <c r="AR897" s="166"/>
      <c r="AS897" s="166"/>
      <c r="AT897" s="166"/>
      <c r="AU897" s="166"/>
      <c r="AV897" s="166"/>
      <c r="AW897" s="166"/>
      <c r="AX897" s="166"/>
      <c r="AY897" s="166"/>
      <c r="AZ897" s="166"/>
      <c r="BA897" s="166"/>
      <c r="BB897" s="166"/>
      <c r="BC897" s="166"/>
      <c r="BD897" s="166"/>
      <c r="BE897" s="166"/>
      <c r="BF897" s="166"/>
      <c r="BG897" s="166"/>
      <c r="BH897" s="166"/>
      <c r="BI897" s="166"/>
      <c r="BJ897" s="166"/>
      <c r="BK897" s="166"/>
      <c r="BL897" s="166"/>
      <c r="BM897" s="166"/>
      <c r="BN897" s="166"/>
      <c r="BO897" s="166"/>
      <c r="BP897" s="166"/>
      <c r="BQ897" s="166"/>
      <c r="BR897" s="166"/>
      <c r="BS897" s="166"/>
      <c r="BT897" s="166"/>
      <c r="BU897" s="166"/>
      <c r="BV897" s="166"/>
      <c r="BW897" s="166"/>
      <c r="BX897" s="166"/>
    </row>
    <row r="898" spans="1:76" ht="12.75" customHeight="1">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c r="AA898" s="166"/>
      <c r="AB898" s="166"/>
      <c r="AC898" s="166"/>
      <c r="AD898" s="166"/>
      <c r="AE898" s="166"/>
      <c r="AF898" s="166"/>
      <c r="AG898" s="166"/>
      <c r="AH898" s="166"/>
      <c r="AI898" s="166"/>
      <c r="AJ898" s="166"/>
      <c r="AK898" s="166"/>
      <c r="AL898" s="166"/>
      <c r="AM898" s="166"/>
      <c r="AN898" s="166"/>
      <c r="AO898" s="166"/>
      <c r="AP898" s="166"/>
      <c r="AQ898" s="166"/>
      <c r="AR898" s="166"/>
      <c r="AS898" s="166"/>
      <c r="AT898" s="166"/>
      <c r="AU898" s="166"/>
      <c r="AV898" s="166"/>
      <c r="AW898" s="166"/>
      <c r="AX898" s="166"/>
      <c r="AY898" s="166"/>
      <c r="AZ898" s="166"/>
      <c r="BA898" s="166"/>
      <c r="BB898" s="166"/>
      <c r="BC898" s="166"/>
      <c r="BD898" s="166"/>
      <c r="BE898" s="166"/>
      <c r="BF898" s="166"/>
      <c r="BG898" s="166"/>
      <c r="BH898" s="166"/>
      <c r="BI898" s="166"/>
      <c r="BJ898" s="166"/>
      <c r="BK898" s="166"/>
      <c r="BL898" s="166"/>
      <c r="BM898" s="166"/>
      <c r="BN898" s="166"/>
      <c r="BO898" s="166"/>
      <c r="BP898" s="166"/>
      <c r="BQ898" s="166"/>
      <c r="BR898" s="166"/>
      <c r="BS898" s="166"/>
      <c r="BT898" s="166"/>
      <c r="BU898" s="166"/>
      <c r="BV898" s="166"/>
      <c r="BW898" s="166"/>
      <c r="BX898" s="166"/>
    </row>
    <row r="899" spans="1:76" ht="12.75" customHeight="1">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c r="AA899" s="166"/>
      <c r="AB899" s="166"/>
      <c r="AC899" s="166"/>
      <c r="AD899" s="166"/>
      <c r="AE899" s="166"/>
      <c r="AF899" s="166"/>
      <c r="AG899" s="166"/>
      <c r="AH899" s="166"/>
      <c r="AI899" s="166"/>
      <c r="AJ899" s="166"/>
      <c r="AK899" s="166"/>
      <c r="AL899" s="166"/>
      <c r="AM899" s="166"/>
      <c r="AN899" s="166"/>
      <c r="AO899" s="166"/>
      <c r="AP899" s="166"/>
      <c r="AQ899" s="166"/>
      <c r="AR899" s="166"/>
      <c r="AS899" s="166"/>
      <c r="AT899" s="166"/>
      <c r="AU899" s="166"/>
      <c r="AV899" s="166"/>
      <c r="AW899" s="166"/>
      <c r="AX899" s="166"/>
      <c r="AY899" s="166"/>
      <c r="AZ899" s="166"/>
      <c r="BA899" s="166"/>
      <c r="BB899" s="166"/>
      <c r="BC899" s="166"/>
      <c r="BD899" s="166"/>
      <c r="BE899" s="166"/>
      <c r="BF899" s="166"/>
      <c r="BG899" s="166"/>
      <c r="BH899" s="166"/>
      <c r="BI899" s="166"/>
      <c r="BJ899" s="166"/>
      <c r="BK899" s="166"/>
      <c r="BL899" s="166"/>
      <c r="BM899" s="166"/>
      <c r="BN899" s="166"/>
      <c r="BO899" s="166"/>
      <c r="BP899" s="166"/>
      <c r="BQ899" s="166"/>
      <c r="BR899" s="166"/>
      <c r="BS899" s="166"/>
      <c r="BT899" s="166"/>
      <c r="BU899" s="166"/>
      <c r="BV899" s="166"/>
      <c r="BW899" s="166"/>
      <c r="BX899" s="166"/>
    </row>
    <row r="900" spans="1:76" ht="12.75" customHeight="1">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c r="AA900" s="166"/>
      <c r="AB900" s="166"/>
      <c r="AC900" s="166"/>
      <c r="AD900" s="166"/>
      <c r="AE900" s="166"/>
      <c r="AF900" s="166"/>
      <c r="AG900" s="166"/>
      <c r="AH900" s="166"/>
      <c r="AI900" s="166"/>
      <c r="AJ900" s="166"/>
      <c r="AK900" s="166"/>
      <c r="AL900" s="166"/>
      <c r="AM900" s="166"/>
      <c r="AN900" s="166"/>
      <c r="AO900" s="166"/>
      <c r="AP900" s="166"/>
      <c r="AQ900" s="166"/>
      <c r="AR900" s="166"/>
      <c r="AS900" s="166"/>
      <c r="AT900" s="166"/>
      <c r="AU900" s="166"/>
      <c r="AV900" s="166"/>
      <c r="AW900" s="166"/>
      <c r="AX900" s="166"/>
      <c r="AY900" s="166"/>
      <c r="AZ900" s="166"/>
      <c r="BA900" s="166"/>
      <c r="BB900" s="166"/>
      <c r="BC900" s="166"/>
      <c r="BD900" s="166"/>
      <c r="BE900" s="166"/>
      <c r="BF900" s="166"/>
      <c r="BG900" s="166"/>
      <c r="BH900" s="166"/>
      <c r="BI900" s="166"/>
      <c r="BJ900" s="166"/>
      <c r="BK900" s="166"/>
      <c r="BL900" s="166"/>
      <c r="BM900" s="166"/>
      <c r="BN900" s="166"/>
      <c r="BO900" s="166"/>
      <c r="BP900" s="166"/>
      <c r="BQ900" s="166"/>
      <c r="BR900" s="166"/>
      <c r="BS900" s="166"/>
      <c r="BT900" s="166"/>
      <c r="BU900" s="166"/>
      <c r="BV900" s="166"/>
      <c r="BW900" s="166"/>
      <c r="BX900" s="166"/>
    </row>
    <row r="901" spans="1:76" ht="12.75" customHeight="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c r="AA901" s="166"/>
      <c r="AB901" s="166"/>
      <c r="AC901" s="166"/>
      <c r="AD901" s="166"/>
      <c r="AE901" s="166"/>
      <c r="AF901" s="166"/>
      <c r="AG901" s="166"/>
      <c r="AH901" s="166"/>
      <c r="AI901" s="166"/>
      <c r="AJ901" s="166"/>
      <c r="AK901" s="166"/>
      <c r="AL901" s="166"/>
      <c r="AM901" s="166"/>
      <c r="AN901" s="166"/>
      <c r="AO901" s="166"/>
      <c r="AP901" s="166"/>
      <c r="AQ901" s="166"/>
      <c r="AR901" s="166"/>
      <c r="AS901" s="166"/>
      <c r="AT901" s="166"/>
      <c r="AU901" s="166"/>
      <c r="AV901" s="166"/>
      <c r="AW901" s="166"/>
      <c r="AX901" s="166"/>
      <c r="AY901" s="166"/>
      <c r="AZ901" s="166"/>
      <c r="BA901" s="166"/>
      <c r="BB901" s="166"/>
      <c r="BC901" s="166"/>
      <c r="BD901" s="166"/>
      <c r="BE901" s="166"/>
      <c r="BF901" s="166"/>
      <c r="BG901" s="166"/>
      <c r="BH901" s="166"/>
      <c r="BI901" s="166"/>
      <c r="BJ901" s="166"/>
      <c r="BK901" s="166"/>
      <c r="BL901" s="166"/>
      <c r="BM901" s="166"/>
      <c r="BN901" s="166"/>
      <c r="BO901" s="166"/>
      <c r="BP901" s="166"/>
      <c r="BQ901" s="166"/>
      <c r="BR901" s="166"/>
      <c r="BS901" s="166"/>
      <c r="BT901" s="166"/>
      <c r="BU901" s="166"/>
      <c r="BV901" s="166"/>
      <c r="BW901" s="166"/>
      <c r="BX901" s="166"/>
    </row>
    <row r="902" spans="1:76" ht="12.75" customHeight="1">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c r="AL902" s="166"/>
      <c r="AM902" s="166"/>
      <c r="AN902" s="166"/>
      <c r="AO902" s="166"/>
      <c r="AP902" s="166"/>
      <c r="AQ902" s="166"/>
      <c r="AR902" s="166"/>
      <c r="AS902" s="166"/>
      <c r="AT902" s="166"/>
      <c r="AU902" s="166"/>
      <c r="AV902" s="166"/>
      <c r="AW902" s="166"/>
      <c r="AX902" s="166"/>
      <c r="AY902" s="166"/>
      <c r="AZ902" s="166"/>
      <c r="BA902" s="166"/>
      <c r="BB902" s="166"/>
      <c r="BC902" s="166"/>
      <c r="BD902" s="166"/>
      <c r="BE902" s="166"/>
      <c r="BF902" s="166"/>
      <c r="BG902" s="166"/>
      <c r="BH902" s="166"/>
      <c r="BI902" s="166"/>
      <c r="BJ902" s="166"/>
      <c r="BK902" s="166"/>
      <c r="BL902" s="166"/>
      <c r="BM902" s="166"/>
      <c r="BN902" s="166"/>
      <c r="BO902" s="166"/>
      <c r="BP902" s="166"/>
      <c r="BQ902" s="166"/>
      <c r="BR902" s="166"/>
      <c r="BS902" s="166"/>
      <c r="BT902" s="166"/>
      <c r="BU902" s="166"/>
      <c r="BV902" s="166"/>
      <c r="BW902" s="166"/>
      <c r="BX902" s="166"/>
    </row>
    <row r="903" spans="1:76" ht="12.75" customHeight="1">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c r="AA903" s="166"/>
      <c r="AB903" s="166"/>
      <c r="AC903" s="166"/>
      <c r="AD903" s="166"/>
      <c r="AE903" s="166"/>
      <c r="AF903" s="166"/>
      <c r="AG903" s="166"/>
      <c r="AH903" s="166"/>
      <c r="AI903" s="166"/>
      <c r="AJ903" s="166"/>
      <c r="AK903" s="166"/>
      <c r="AL903" s="166"/>
      <c r="AM903" s="166"/>
      <c r="AN903" s="166"/>
      <c r="AO903" s="166"/>
      <c r="AP903" s="166"/>
      <c r="AQ903" s="166"/>
      <c r="AR903" s="166"/>
      <c r="AS903" s="166"/>
      <c r="AT903" s="166"/>
      <c r="AU903" s="166"/>
      <c r="AV903" s="166"/>
      <c r="AW903" s="166"/>
      <c r="AX903" s="166"/>
      <c r="AY903" s="166"/>
      <c r="AZ903" s="166"/>
      <c r="BA903" s="166"/>
      <c r="BB903" s="166"/>
      <c r="BC903" s="166"/>
      <c r="BD903" s="166"/>
      <c r="BE903" s="166"/>
      <c r="BF903" s="166"/>
      <c r="BG903" s="166"/>
      <c r="BH903" s="166"/>
      <c r="BI903" s="166"/>
      <c r="BJ903" s="166"/>
      <c r="BK903" s="166"/>
      <c r="BL903" s="166"/>
      <c r="BM903" s="166"/>
      <c r="BN903" s="166"/>
      <c r="BO903" s="166"/>
      <c r="BP903" s="166"/>
      <c r="BQ903" s="166"/>
      <c r="BR903" s="166"/>
      <c r="BS903" s="166"/>
      <c r="BT903" s="166"/>
      <c r="BU903" s="166"/>
      <c r="BV903" s="166"/>
      <c r="BW903" s="166"/>
      <c r="BX903" s="166"/>
    </row>
    <row r="904" spans="1:76" ht="12.75" customHeight="1">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c r="AA904" s="166"/>
      <c r="AB904" s="166"/>
      <c r="AC904" s="166"/>
      <c r="AD904" s="166"/>
      <c r="AE904" s="166"/>
      <c r="AF904" s="166"/>
      <c r="AG904" s="166"/>
      <c r="AH904" s="166"/>
      <c r="AI904" s="166"/>
      <c r="AJ904" s="166"/>
      <c r="AK904" s="166"/>
      <c r="AL904" s="166"/>
      <c r="AM904" s="166"/>
      <c r="AN904" s="166"/>
      <c r="AO904" s="166"/>
      <c r="AP904" s="166"/>
      <c r="AQ904" s="166"/>
      <c r="AR904" s="166"/>
      <c r="AS904" s="166"/>
      <c r="AT904" s="166"/>
      <c r="AU904" s="166"/>
      <c r="AV904" s="166"/>
      <c r="AW904" s="166"/>
      <c r="AX904" s="166"/>
      <c r="AY904" s="166"/>
      <c r="AZ904" s="166"/>
      <c r="BA904" s="166"/>
      <c r="BB904" s="166"/>
      <c r="BC904" s="166"/>
      <c r="BD904" s="166"/>
      <c r="BE904" s="166"/>
      <c r="BF904" s="166"/>
      <c r="BG904" s="166"/>
      <c r="BH904" s="166"/>
      <c r="BI904" s="166"/>
      <c r="BJ904" s="166"/>
      <c r="BK904" s="166"/>
      <c r="BL904" s="166"/>
      <c r="BM904" s="166"/>
      <c r="BN904" s="166"/>
      <c r="BO904" s="166"/>
      <c r="BP904" s="166"/>
      <c r="BQ904" s="166"/>
      <c r="BR904" s="166"/>
      <c r="BS904" s="166"/>
      <c r="BT904" s="166"/>
      <c r="BU904" s="166"/>
      <c r="BV904" s="166"/>
      <c r="BW904" s="166"/>
      <c r="BX904" s="166"/>
    </row>
    <row r="905" spans="1:76" ht="12.75" customHeight="1">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c r="AA905" s="166"/>
      <c r="AB905" s="166"/>
      <c r="AC905" s="166"/>
      <c r="AD905" s="166"/>
      <c r="AE905" s="166"/>
      <c r="AF905" s="166"/>
      <c r="AG905" s="166"/>
      <c r="AH905" s="166"/>
      <c r="AI905" s="166"/>
      <c r="AJ905" s="166"/>
      <c r="AK905" s="166"/>
      <c r="AL905" s="166"/>
      <c r="AM905" s="166"/>
      <c r="AN905" s="166"/>
      <c r="AO905" s="166"/>
      <c r="AP905" s="166"/>
      <c r="AQ905" s="166"/>
      <c r="AR905" s="166"/>
      <c r="AS905" s="166"/>
      <c r="AT905" s="166"/>
      <c r="AU905" s="166"/>
      <c r="AV905" s="166"/>
      <c r="AW905" s="166"/>
      <c r="AX905" s="166"/>
      <c r="AY905" s="166"/>
      <c r="AZ905" s="166"/>
      <c r="BA905" s="166"/>
      <c r="BB905" s="166"/>
      <c r="BC905" s="166"/>
      <c r="BD905" s="166"/>
      <c r="BE905" s="166"/>
      <c r="BF905" s="166"/>
      <c r="BG905" s="166"/>
      <c r="BH905" s="166"/>
      <c r="BI905" s="166"/>
      <c r="BJ905" s="166"/>
      <c r="BK905" s="166"/>
      <c r="BL905" s="166"/>
      <c r="BM905" s="166"/>
      <c r="BN905" s="166"/>
      <c r="BO905" s="166"/>
      <c r="BP905" s="166"/>
      <c r="BQ905" s="166"/>
      <c r="BR905" s="166"/>
      <c r="BS905" s="166"/>
      <c r="BT905" s="166"/>
      <c r="BU905" s="166"/>
      <c r="BV905" s="166"/>
      <c r="BW905" s="166"/>
      <c r="BX905" s="166"/>
    </row>
    <row r="906" spans="1:76" ht="12.75" customHeight="1">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c r="AA906" s="166"/>
      <c r="AB906" s="166"/>
      <c r="AC906" s="166"/>
      <c r="AD906" s="166"/>
      <c r="AE906" s="166"/>
      <c r="AF906" s="166"/>
      <c r="AG906" s="166"/>
      <c r="AH906" s="166"/>
      <c r="AI906" s="166"/>
      <c r="AJ906" s="166"/>
      <c r="AK906" s="166"/>
      <c r="AL906" s="166"/>
      <c r="AM906" s="166"/>
      <c r="AN906" s="166"/>
      <c r="AO906" s="166"/>
      <c r="AP906" s="166"/>
      <c r="AQ906" s="166"/>
      <c r="AR906" s="166"/>
      <c r="AS906" s="166"/>
      <c r="AT906" s="166"/>
      <c r="AU906" s="166"/>
      <c r="AV906" s="166"/>
      <c r="AW906" s="166"/>
      <c r="AX906" s="166"/>
      <c r="AY906" s="166"/>
      <c r="AZ906" s="166"/>
      <c r="BA906" s="166"/>
      <c r="BB906" s="166"/>
      <c r="BC906" s="166"/>
      <c r="BD906" s="166"/>
      <c r="BE906" s="166"/>
      <c r="BF906" s="166"/>
      <c r="BG906" s="166"/>
      <c r="BH906" s="166"/>
      <c r="BI906" s="166"/>
      <c r="BJ906" s="166"/>
      <c r="BK906" s="166"/>
      <c r="BL906" s="166"/>
      <c r="BM906" s="166"/>
      <c r="BN906" s="166"/>
      <c r="BO906" s="166"/>
      <c r="BP906" s="166"/>
      <c r="BQ906" s="166"/>
      <c r="BR906" s="166"/>
      <c r="BS906" s="166"/>
      <c r="BT906" s="166"/>
      <c r="BU906" s="166"/>
      <c r="BV906" s="166"/>
      <c r="BW906" s="166"/>
      <c r="BX906" s="166"/>
    </row>
    <row r="907" spans="1:76" ht="12.75" customHeight="1">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c r="AA907" s="166"/>
      <c r="AB907" s="166"/>
      <c r="AC907" s="166"/>
      <c r="AD907" s="166"/>
      <c r="AE907" s="166"/>
      <c r="AF907" s="166"/>
      <c r="AG907" s="166"/>
      <c r="AH907" s="166"/>
      <c r="AI907" s="166"/>
      <c r="AJ907" s="166"/>
      <c r="AK907" s="166"/>
      <c r="AL907" s="166"/>
      <c r="AM907" s="166"/>
      <c r="AN907" s="166"/>
      <c r="AO907" s="166"/>
      <c r="AP907" s="166"/>
      <c r="AQ907" s="166"/>
      <c r="AR907" s="166"/>
      <c r="AS907" s="166"/>
      <c r="AT907" s="166"/>
      <c r="AU907" s="166"/>
      <c r="AV907" s="166"/>
      <c r="AW907" s="166"/>
      <c r="AX907" s="166"/>
      <c r="AY907" s="166"/>
      <c r="AZ907" s="166"/>
      <c r="BA907" s="166"/>
      <c r="BB907" s="166"/>
      <c r="BC907" s="166"/>
      <c r="BD907" s="166"/>
      <c r="BE907" s="166"/>
      <c r="BF907" s="166"/>
      <c r="BG907" s="166"/>
      <c r="BH907" s="166"/>
      <c r="BI907" s="166"/>
      <c r="BJ907" s="166"/>
      <c r="BK907" s="166"/>
      <c r="BL907" s="166"/>
      <c r="BM907" s="166"/>
      <c r="BN907" s="166"/>
      <c r="BO907" s="166"/>
      <c r="BP907" s="166"/>
      <c r="BQ907" s="166"/>
      <c r="BR907" s="166"/>
      <c r="BS907" s="166"/>
      <c r="BT907" s="166"/>
      <c r="BU907" s="166"/>
      <c r="BV907" s="166"/>
      <c r="BW907" s="166"/>
      <c r="BX907" s="166"/>
    </row>
    <row r="908" spans="1:76" ht="12.75" customHeight="1">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c r="AA908" s="166"/>
      <c r="AB908" s="166"/>
      <c r="AC908" s="166"/>
      <c r="AD908" s="166"/>
      <c r="AE908" s="166"/>
      <c r="AF908" s="166"/>
      <c r="AG908" s="166"/>
      <c r="AH908" s="166"/>
      <c r="AI908" s="166"/>
      <c r="AJ908" s="166"/>
      <c r="AK908" s="166"/>
      <c r="AL908" s="166"/>
      <c r="AM908" s="166"/>
      <c r="AN908" s="166"/>
      <c r="AO908" s="166"/>
      <c r="AP908" s="166"/>
      <c r="AQ908" s="166"/>
      <c r="AR908" s="166"/>
      <c r="AS908" s="166"/>
      <c r="AT908" s="166"/>
      <c r="AU908" s="166"/>
      <c r="AV908" s="166"/>
      <c r="AW908" s="166"/>
      <c r="AX908" s="166"/>
      <c r="AY908" s="166"/>
      <c r="AZ908" s="166"/>
      <c r="BA908" s="166"/>
      <c r="BB908" s="166"/>
      <c r="BC908" s="166"/>
      <c r="BD908" s="166"/>
      <c r="BE908" s="166"/>
      <c r="BF908" s="166"/>
      <c r="BG908" s="166"/>
      <c r="BH908" s="166"/>
      <c r="BI908" s="166"/>
      <c r="BJ908" s="166"/>
      <c r="BK908" s="166"/>
      <c r="BL908" s="166"/>
      <c r="BM908" s="166"/>
      <c r="BN908" s="166"/>
      <c r="BO908" s="166"/>
      <c r="BP908" s="166"/>
      <c r="BQ908" s="166"/>
      <c r="BR908" s="166"/>
      <c r="BS908" s="166"/>
      <c r="BT908" s="166"/>
      <c r="BU908" s="166"/>
      <c r="BV908" s="166"/>
      <c r="BW908" s="166"/>
      <c r="BX908" s="166"/>
    </row>
    <row r="909" spans="1:76" ht="12.75" customHeight="1">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c r="AA909" s="166"/>
      <c r="AB909" s="166"/>
      <c r="AC909" s="166"/>
      <c r="AD909" s="166"/>
      <c r="AE909" s="166"/>
      <c r="AF909" s="166"/>
      <c r="AG909" s="166"/>
      <c r="AH909" s="166"/>
      <c r="AI909" s="166"/>
      <c r="AJ909" s="166"/>
      <c r="AK909" s="166"/>
      <c r="AL909" s="166"/>
      <c r="AM909" s="166"/>
      <c r="AN909" s="166"/>
      <c r="AO909" s="166"/>
      <c r="AP909" s="166"/>
      <c r="AQ909" s="166"/>
      <c r="AR909" s="166"/>
      <c r="AS909" s="166"/>
      <c r="AT909" s="166"/>
      <c r="AU909" s="166"/>
      <c r="AV909" s="166"/>
      <c r="AW909" s="166"/>
      <c r="AX909" s="166"/>
      <c r="AY909" s="166"/>
      <c r="AZ909" s="166"/>
      <c r="BA909" s="166"/>
      <c r="BB909" s="166"/>
      <c r="BC909" s="166"/>
      <c r="BD909" s="166"/>
      <c r="BE909" s="166"/>
      <c r="BF909" s="166"/>
      <c r="BG909" s="166"/>
      <c r="BH909" s="166"/>
      <c r="BI909" s="166"/>
      <c r="BJ909" s="166"/>
      <c r="BK909" s="166"/>
      <c r="BL909" s="166"/>
      <c r="BM909" s="166"/>
      <c r="BN909" s="166"/>
      <c r="BO909" s="166"/>
      <c r="BP909" s="166"/>
      <c r="BQ909" s="166"/>
      <c r="BR909" s="166"/>
      <c r="BS909" s="166"/>
      <c r="BT909" s="166"/>
      <c r="BU909" s="166"/>
      <c r="BV909" s="166"/>
      <c r="BW909" s="166"/>
      <c r="BX909" s="166"/>
    </row>
    <row r="910" spans="1:76" ht="12.75" customHeight="1">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c r="AA910" s="166"/>
      <c r="AB910" s="166"/>
      <c r="AC910" s="166"/>
      <c r="AD910" s="166"/>
      <c r="AE910" s="166"/>
      <c r="AF910" s="166"/>
      <c r="AG910" s="166"/>
      <c r="AH910" s="166"/>
      <c r="AI910" s="166"/>
      <c r="AJ910" s="166"/>
      <c r="AK910" s="166"/>
      <c r="AL910" s="166"/>
      <c r="AM910" s="166"/>
      <c r="AN910" s="166"/>
      <c r="AO910" s="166"/>
      <c r="AP910" s="166"/>
      <c r="AQ910" s="166"/>
      <c r="AR910" s="166"/>
      <c r="AS910" s="166"/>
      <c r="AT910" s="166"/>
      <c r="AU910" s="166"/>
      <c r="AV910" s="166"/>
      <c r="AW910" s="166"/>
      <c r="AX910" s="166"/>
      <c r="AY910" s="166"/>
      <c r="AZ910" s="166"/>
      <c r="BA910" s="166"/>
      <c r="BB910" s="166"/>
      <c r="BC910" s="166"/>
      <c r="BD910" s="166"/>
      <c r="BE910" s="166"/>
      <c r="BF910" s="166"/>
      <c r="BG910" s="166"/>
      <c r="BH910" s="166"/>
      <c r="BI910" s="166"/>
      <c r="BJ910" s="166"/>
      <c r="BK910" s="166"/>
      <c r="BL910" s="166"/>
      <c r="BM910" s="166"/>
      <c r="BN910" s="166"/>
      <c r="BO910" s="166"/>
      <c r="BP910" s="166"/>
      <c r="BQ910" s="166"/>
      <c r="BR910" s="166"/>
      <c r="BS910" s="166"/>
      <c r="BT910" s="166"/>
      <c r="BU910" s="166"/>
      <c r="BV910" s="166"/>
      <c r="BW910" s="166"/>
      <c r="BX910" s="166"/>
    </row>
    <row r="911" spans="1:76" ht="12.75" customHeight="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c r="AA911" s="166"/>
      <c r="AB911" s="166"/>
      <c r="AC911" s="166"/>
      <c r="AD911" s="166"/>
      <c r="AE911" s="166"/>
      <c r="AF911" s="166"/>
      <c r="AG911" s="166"/>
      <c r="AH911" s="166"/>
      <c r="AI911" s="166"/>
      <c r="AJ911" s="166"/>
      <c r="AK911" s="166"/>
      <c r="AL911" s="166"/>
      <c r="AM911" s="166"/>
      <c r="AN911" s="166"/>
      <c r="AO911" s="166"/>
      <c r="AP911" s="166"/>
      <c r="AQ911" s="166"/>
      <c r="AR911" s="166"/>
      <c r="AS911" s="166"/>
      <c r="AT911" s="166"/>
      <c r="AU911" s="166"/>
      <c r="AV911" s="166"/>
      <c r="AW911" s="166"/>
      <c r="AX911" s="166"/>
      <c r="AY911" s="166"/>
      <c r="AZ911" s="166"/>
      <c r="BA911" s="166"/>
      <c r="BB911" s="166"/>
      <c r="BC911" s="166"/>
      <c r="BD911" s="166"/>
      <c r="BE911" s="166"/>
      <c r="BF911" s="166"/>
      <c r="BG911" s="166"/>
      <c r="BH911" s="166"/>
      <c r="BI911" s="166"/>
      <c r="BJ911" s="166"/>
      <c r="BK911" s="166"/>
      <c r="BL911" s="166"/>
      <c r="BM911" s="166"/>
      <c r="BN911" s="166"/>
      <c r="BO911" s="166"/>
      <c r="BP911" s="166"/>
      <c r="BQ911" s="166"/>
      <c r="BR911" s="166"/>
      <c r="BS911" s="166"/>
      <c r="BT911" s="166"/>
      <c r="BU911" s="166"/>
      <c r="BV911" s="166"/>
      <c r="BW911" s="166"/>
      <c r="BX911" s="166"/>
    </row>
    <row r="912" spans="1:76" ht="12.75" customHeight="1">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c r="AA912" s="166"/>
      <c r="AB912" s="166"/>
      <c r="AC912" s="166"/>
      <c r="AD912" s="166"/>
      <c r="AE912" s="166"/>
      <c r="AF912" s="166"/>
      <c r="AG912" s="166"/>
      <c r="AH912" s="166"/>
      <c r="AI912" s="166"/>
      <c r="AJ912" s="166"/>
      <c r="AK912" s="166"/>
      <c r="AL912" s="166"/>
      <c r="AM912" s="166"/>
      <c r="AN912" s="166"/>
      <c r="AO912" s="166"/>
      <c r="AP912" s="166"/>
      <c r="AQ912" s="166"/>
      <c r="AR912" s="166"/>
      <c r="AS912" s="166"/>
      <c r="AT912" s="166"/>
      <c r="AU912" s="166"/>
      <c r="AV912" s="166"/>
      <c r="AW912" s="166"/>
      <c r="AX912" s="166"/>
      <c r="AY912" s="166"/>
      <c r="AZ912" s="166"/>
      <c r="BA912" s="166"/>
      <c r="BB912" s="166"/>
      <c r="BC912" s="166"/>
      <c r="BD912" s="166"/>
      <c r="BE912" s="166"/>
      <c r="BF912" s="166"/>
      <c r="BG912" s="166"/>
      <c r="BH912" s="166"/>
      <c r="BI912" s="166"/>
      <c r="BJ912" s="166"/>
      <c r="BK912" s="166"/>
      <c r="BL912" s="166"/>
      <c r="BM912" s="166"/>
      <c r="BN912" s="166"/>
      <c r="BO912" s="166"/>
      <c r="BP912" s="166"/>
      <c r="BQ912" s="166"/>
      <c r="BR912" s="166"/>
      <c r="BS912" s="166"/>
      <c r="BT912" s="166"/>
      <c r="BU912" s="166"/>
      <c r="BV912" s="166"/>
      <c r="BW912" s="166"/>
      <c r="BX912" s="166"/>
    </row>
    <row r="913" spans="1:76" ht="12.75" customHeight="1">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c r="AA913" s="166"/>
      <c r="AB913" s="166"/>
      <c r="AC913" s="166"/>
      <c r="AD913" s="166"/>
      <c r="AE913" s="166"/>
      <c r="AF913" s="166"/>
      <c r="AG913" s="166"/>
      <c r="AH913" s="166"/>
      <c r="AI913" s="166"/>
      <c r="AJ913" s="166"/>
      <c r="AK913" s="166"/>
      <c r="AL913" s="166"/>
      <c r="AM913" s="166"/>
      <c r="AN913" s="166"/>
      <c r="AO913" s="166"/>
      <c r="AP913" s="166"/>
      <c r="AQ913" s="166"/>
      <c r="AR913" s="166"/>
      <c r="AS913" s="166"/>
      <c r="AT913" s="166"/>
      <c r="AU913" s="166"/>
      <c r="AV913" s="166"/>
      <c r="AW913" s="166"/>
      <c r="AX913" s="166"/>
      <c r="AY913" s="166"/>
      <c r="AZ913" s="166"/>
      <c r="BA913" s="166"/>
      <c r="BB913" s="166"/>
      <c r="BC913" s="166"/>
      <c r="BD913" s="166"/>
      <c r="BE913" s="166"/>
      <c r="BF913" s="166"/>
      <c r="BG913" s="166"/>
      <c r="BH913" s="166"/>
      <c r="BI913" s="166"/>
      <c r="BJ913" s="166"/>
      <c r="BK913" s="166"/>
      <c r="BL913" s="166"/>
      <c r="BM913" s="166"/>
      <c r="BN913" s="166"/>
      <c r="BO913" s="166"/>
      <c r="BP913" s="166"/>
      <c r="BQ913" s="166"/>
      <c r="BR913" s="166"/>
      <c r="BS913" s="166"/>
      <c r="BT913" s="166"/>
      <c r="BU913" s="166"/>
      <c r="BV913" s="166"/>
      <c r="BW913" s="166"/>
      <c r="BX913" s="166"/>
    </row>
    <row r="914" spans="1:76" ht="12.75" customHeight="1">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c r="AA914" s="166"/>
      <c r="AB914" s="166"/>
      <c r="AC914" s="166"/>
      <c r="AD914" s="166"/>
      <c r="AE914" s="166"/>
      <c r="AF914" s="166"/>
      <c r="AG914" s="166"/>
      <c r="AH914" s="166"/>
      <c r="AI914" s="166"/>
      <c r="AJ914" s="166"/>
      <c r="AK914" s="166"/>
      <c r="AL914" s="166"/>
      <c r="AM914" s="166"/>
      <c r="AN914" s="166"/>
      <c r="AO914" s="166"/>
      <c r="AP914" s="166"/>
      <c r="AQ914" s="166"/>
      <c r="AR914" s="166"/>
      <c r="AS914" s="166"/>
      <c r="AT914" s="166"/>
      <c r="AU914" s="166"/>
      <c r="AV914" s="166"/>
      <c r="AW914" s="166"/>
      <c r="AX914" s="166"/>
      <c r="AY914" s="166"/>
      <c r="AZ914" s="166"/>
      <c r="BA914" s="166"/>
      <c r="BB914" s="166"/>
      <c r="BC914" s="166"/>
      <c r="BD914" s="166"/>
      <c r="BE914" s="166"/>
      <c r="BF914" s="166"/>
      <c r="BG914" s="166"/>
      <c r="BH914" s="166"/>
      <c r="BI914" s="166"/>
      <c r="BJ914" s="166"/>
      <c r="BK914" s="166"/>
      <c r="BL914" s="166"/>
      <c r="BM914" s="166"/>
      <c r="BN914" s="166"/>
      <c r="BO914" s="166"/>
      <c r="BP914" s="166"/>
      <c r="BQ914" s="166"/>
      <c r="BR914" s="166"/>
      <c r="BS914" s="166"/>
      <c r="BT914" s="166"/>
      <c r="BU914" s="166"/>
      <c r="BV914" s="166"/>
      <c r="BW914" s="166"/>
      <c r="BX914" s="166"/>
    </row>
    <row r="915" spans="1:76" ht="12.75" customHeight="1">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c r="AA915" s="166"/>
      <c r="AB915" s="166"/>
      <c r="AC915" s="166"/>
      <c r="AD915" s="166"/>
      <c r="AE915" s="166"/>
      <c r="AF915" s="166"/>
      <c r="AG915" s="166"/>
      <c r="AH915" s="166"/>
      <c r="AI915" s="166"/>
      <c r="AJ915" s="166"/>
      <c r="AK915" s="166"/>
      <c r="AL915" s="166"/>
      <c r="AM915" s="166"/>
      <c r="AN915" s="166"/>
      <c r="AO915" s="166"/>
      <c r="AP915" s="166"/>
      <c r="AQ915" s="166"/>
      <c r="AR915" s="166"/>
      <c r="AS915" s="166"/>
      <c r="AT915" s="166"/>
      <c r="AU915" s="166"/>
      <c r="AV915" s="166"/>
      <c r="AW915" s="166"/>
      <c r="AX915" s="166"/>
      <c r="AY915" s="166"/>
      <c r="AZ915" s="166"/>
      <c r="BA915" s="166"/>
      <c r="BB915" s="166"/>
      <c r="BC915" s="166"/>
      <c r="BD915" s="166"/>
      <c r="BE915" s="166"/>
      <c r="BF915" s="166"/>
      <c r="BG915" s="166"/>
      <c r="BH915" s="166"/>
      <c r="BI915" s="166"/>
      <c r="BJ915" s="166"/>
      <c r="BK915" s="166"/>
      <c r="BL915" s="166"/>
      <c r="BM915" s="166"/>
      <c r="BN915" s="166"/>
      <c r="BO915" s="166"/>
      <c r="BP915" s="166"/>
      <c r="BQ915" s="166"/>
      <c r="BR915" s="166"/>
      <c r="BS915" s="166"/>
      <c r="BT915" s="166"/>
      <c r="BU915" s="166"/>
      <c r="BV915" s="166"/>
      <c r="BW915" s="166"/>
      <c r="BX915" s="166"/>
    </row>
    <row r="916" spans="1:76" ht="12.75" customHeight="1">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c r="AA916" s="166"/>
      <c r="AB916" s="166"/>
      <c r="AC916" s="166"/>
      <c r="AD916" s="166"/>
      <c r="AE916" s="166"/>
      <c r="AF916" s="166"/>
      <c r="AG916" s="166"/>
      <c r="AH916" s="166"/>
      <c r="AI916" s="166"/>
      <c r="AJ916" s="166"/>
      <c r="AK916" s="166"/>
      <c r="AL916" s="166"/>
      <c r="AM916" s="166"/>
      <c r="AN916" s="166"/>
      <c r="AO916" s="166"/>
      <c r="AP916" s="166"/>
      <c r="AQ916" s="166"/>
      <c r="AR916" s="166"/>
      <c r="AS916" s="166"/>
      <c r="AT916" s="166"/>
      <c r="AU916" s="166"/>
      <c r="AV916" s="166"/>
      <c r="AW916" s="166"/>
      <c r="AX916" s="166"/>
      <c r="AY916" s="166"/>
      <c r="AZ916" s="166"/>
      <c r="BA916" s="166"/>
      <c r="BB916" s="166"/>
      <c r="BC916" s="166"/>
      <c r="BD916" s="166"/>
      <c r="BE916" s="166"/>
      <c r="BF916" s="166"/>
      <c r="BG916" s="166"/>
      <c r="BH916" s="166"/>
      <c r="BI916" s="166"/>
      <c r="BJ916" s="166"/>
      <c r="BK916" s="166"/>
      <c r="BL916" s="166"/>
      <c r="BM916" s="166"/>
      <c r="BN916" s="166"/>
      <c r="BO916" s="166"/>
      <c r="BP916" s="166"/>
      <c r="BQ916" s="166"/>
      <c r="BR916" s="166"/>
      <c r="BS916" s="166"/>
      <c r="BT916" s="166"/>
      <c r="BU916" s="166"/>
      <c r="BV916" s="166"/>
      <c r="BW916" s="166"/>
      <c r="BX916" s="166"/>
    </row>
    <row r="917" spans="1:76" ht="12.75" customHeight="1">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c r="AA917" s="166"/>
      <c r="AB917" s="166"/>
      <c r="AC917" s="166"/>
      <c r="AD917" s="166"/>
      <c r="AE917" s="166"/>
      <c r="AF917" s="166"/>
      <c r="AG917" s="166"/>
      <c r="AH917" s="166"/>
      <c r="AI917" s="166"/>
      <c r="AJ917" s="166"/>
      <c r="AK917" s="166"/>
      <c r="AL917" s="166"/>
      <c r="AM917" s="166"/>
      <c r="AN917" s="166"/>
      <c r="AO917" s="166"/>
      <c r="AP917" s="166"/>
      <c r="AQ917" s="166"/>
      <c r="AR917" s="166"/>
      <c r="AS917" s="166"/>
      <c r="AT917" s="166"/>
      <c r="AU917" s="166"/>
      <c r="AV917" s="166"/>
      <c r="AW917" s="166"/>
      <c r="AX917" s="166"/>
      <c r="AY917" s="166"/>
      <c r="AZ917" s="166"/>
      <c r="BA917" s="166"/>
      <c r="BB917" s="166"/>
      <c r="BC917" s="166"/>
      <c r="BD917" s="166"/>
      <c r="BE917" s="166"/>
      <c r="BF917" s="166"/>
      <c r="BG917" s="166"/>
      <c r="BH917" s="166"/>
      <c r="BI917" s="166"/>
      <c r="BJ917" s="166"/>
      <c r="BK917" s="166"/>
      <c r="BL917" s="166"/>
      <c r="BM917" s="166"/>
      <c r="BN917" s="166"/>
      <c r="BO917" s="166"/>
      <c r="BP917" s="166"/>
      <c r="BQ917" s="166"/>
      <c r="BR917" s="166"/>
      <c r="BS917" s="166"/>
      <c r="BT917" s="166"/>
      <c r="BU917" s="166"/>
      <c r="BV917" s="166"/>
      <c r="BW917" s="166"/>
      <c r="BX917" s="166"/>
    </row>
    <row r="918" spans="1:76" ht="12.75" customHeight="1">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c r="AA918" s="166"/>
      <c r="AB918" s="166"/>
      <c r="AC918" s="166"/>
      <c r="AD918" s="166"/>
      <c r="AE918" s="166"/>
      <c r="AF918" s="166"/>
      <c r="AG918" s="166"/>
      <c r="AH918" s="166"/>
      <c r="AI918" s="166"/>
      <c r="AJ918" s="166"/>
      <c r="AK918" s="166"/>
      <c r="AL918" s="166"/>
      <c r="AM918" s="166"/>
      <c r="AN918" s="166"/>
      <c r="AO918" s="166"/>
      <c r="AP918" s="166"/>
      <c r="AQ918" s="166"/>
      <c r="AR918" s="166"/>
      <c r="AS918" s="166"/>
      <c r="AT918" s="166"/>
      <c r="AU918" s="166"/>
      <c r="AV918" s="166"/>
      <c r="AW918" s="166"/>
      <c r="AX918" s="166"/>
      <c r="AY918" s="166"/>
      <c r="AZ918" s="166"/>
      <c r="BA918" s="166"/>
      <c r="BB918" s="166"/>
      <c r="BC918" s="166"/>
      <c r="BD918" s="166"/>
      <c r="BE918" s="166"/>
      <c r="BF918" s="166"/>
      <c r="BG918" s="166"/>
      <c r="BH918" s="166"/>
      <c r="BI918" s="166"/>
      <c r="BJ918" s="166"/>
      <c r="BK918" s="166"/>
      <c r="BL918" s="166"/>
      <c r="BM918" s="166"/>
      <c r="BN918" s="166"/>
      <c r="BO918" s="166"/>
      <c r="BP918" s="166"/>
      <c r="BQ918" s="166"/>
      <c r="BR918" s="166"/>
      <c r="BS918" s="166"/>
      <c r="BT918" s="166"/>
      <c r="BU918" s="166"/>
      <c r="BV918" s="166"/>
      <c r="BW918" s="166"/>
      <c r="BX918" s="166"/>
    </row>
    <row r="919" spans="1:76" ht="12.75" customHeight="1">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c r="AA919" s="166"/>
      <c r="AB919" s="166"/>
      <c r="AC919" s="166"/>
      <c r="AD919" s="166"/>
      <c r="AE919" s="166"/>
      <c r="AF919" s="166"/>
      <c r="AG919" s="166"/>
      <c r="AH919" s="166"/>
      <c r="AI919" s="166"/>
      <c r="AJ919" s="166"/>
      <c r="AK919" s="166"/>
      <c r="AL919" s="166"/>
      <c r="AM919" s="166"/>
      <c r="AN919" s="166"/>
      <c r="AO919" s="166"/>
      <c r="AP919" s="166"/>
      <c r="AQ919" s="166"/>
      <c r="AR919" s="166"/>
      <c r="AS919" s="166"/>
      <c r="AT919" s="166"/>
      <c r="AU919" s="166"/>
      <c r="AV919" s="166"/>
      <c r="AW919" s="166"/>
      <c r="AX919" s="166"/>
      <c r="AY919" s="166"/>
      <c r="AZ919" s="166"/>
      <c r="BA919" s="166"/>
      <c r="BB919" s="166"/>
      <c r="BC919" s="166"/>
      <c r="BD919" s="166"/>
      <c r="BE919" s="166"/>
      <c r="BF919" s="166"/>
      <c r="BG919" s="166"/>
      <c r="BH919" s="166"/>
      <c r="BI919" s="166"/>
      <c r="BJ919" s="166"/>
      <c r="BK919" s="166"/>
      <c r="BL919" s="166"/>
      <c r="BM919" s="166"/>
      <c r="BN919" s="166"/>
      <c r="BO919" s="166"/>
      <c r="BP919" s="166"/>
      <c r="BQ919" s="166"/>
      <c r="BR919" s="166"/>
      <c r="BS919" s="166"/>
      <c r="BT919" s="166"/>
      <c r="BU919" s="166"/>
      <c r="BV919" s="166"/>
      <c r="BW919" s="166"/>
      <c r="BX919" s="166"/>
    </row>
    <row r="920" spans="1:76" ht="12.75" customHeight="1">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c r="AA920" s="166"/>
      <c r="AB920" s="166"/>
      <c r="AC920" s="166"/>
      <c r="AD920" s="166"/>
      <c r="AE920" s="166"/>
      <c r="AF920" s="166"/>
      <c r="AG920" s="166"/>
      <c r="AH920" s="166"/>
      <c r="AI920" s="166"/>
      <c r="AJ920" s="166"/>
      <c r="AK920" s="166"/>
      <c r="AL920" s="166"/>
      <c r="AM920" s="166"/>
      <c r="AN920" s="166"/>
      <c r="AO920" s="166"/>
      <c r="AP920" s="166"/>
      <c r="AQ920" s="166"/>
      <c r="AR920" s="166"/>
      <c r="AS920" s="166"/>
      <c r="AT920" s="166"/>
      <c r="AU920" s="166"/>
      <c r="AV920" s="166"/>
      <c r="AW920" s="166"/>
      <c r="AX920" s="166"/>
      <c r="AY920" s="166"/>
      <c r="AZ920" s="166"/>
      <c r="BA920" s="166"/>
      <c r="BB920" s="166"/>
      <c r="BC920" s="166"/>
      <c r="BD920" s="166"/>
      <c r="BE920" s="166"/>
      <c r="BF920" s="166"/>
      <c r="BG920" s="166"/>
      <c r="BH920" s="166"/>
      <c r="BI920" s="166"/>
      <c r="BJ920" s="166"/>
      <c r="BK920" s="166"/>
      <c r="BL920" s="166"/>
      <c r="BM920" s="166"/>
      <c r="BN920" s="166"/>
      <c r="BO920" s="166"/>
      <c r="BP920" s="166"/>
      <c r="BQ920" s="166"/>
      <c r="BR920" s="166"/>
      <c r="BS920" s="166"/>
      <c r="BT920" s="166"/>
      <c r="BU920" s="166"/>
      <c r="BV920" s="166"/>
      <c r="BW920" s="166"/>
      <c r="BX920" s="166"/>
    </row>
    <row r="921" spans="1:76" ht="12.75" customHeight="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c r="AA921" s="166"/>
      <c r="AB921" s="166"/>
      <c r="AC921" s="166"/>
      <c r="AD921" s="166"/>
      <c r="AE921" s="166"/>
      <c r="AF921" s="166"/>
      <c r="AG921" s="166"/>
      <c r="AH921" s="166"/>
      <c r="AI921" s="166"/>
      <c r="AJ921" s="166"/>
      <c r="AK921" s="166"/>
      <c r="AL921" s="166"/>
      <c r="AM921" s="166"/>
      <c r="AN921" s="166"/>
      <c r="AO921" s="166"/>
      <c r="AP921" s="166"/>
      <c r="AQ921" s="166"/>
      <c r="AR921" s="166"/>
      <c r="AS921" s="166"/>
      <c r="AT921" s="166"/>
      <c r="AU921" s="166"/>
      <c r="AV921" s="166"/>
      <c r="AW921" s="166"/>
      <c r="AX921" s="166"/>
      <c r="AY921" s="166"/>
      <c r="AZ921" s="166"/>
      <c r="BA921" s="166"/>
      <c r="BB921" s="166"/>
      <c r="BC921" s="166"/>
      <c r="BD921" s="166"/>
      <c r="BE921" s="166"/>
      <c r="BF921" s="166"/>
      <c r="BG921" s="166"/>
      <c r="BH921" s="166"/>
      <c r="BI921" s="166"/>
      <c r="BJ921" s="166"/>
      <c r="BK921" s="166"/>
      <c r="BL921" s="166"/>
      <c r="BM921" s="166"/>
      <c r="BN921" s="166"/>
      <c r="BO921" s="166"/>
      <c r="BP921" s="166"/>
      <c r="BQ921" s="166"/>
      <c r="BR921" s="166"/>
      <c r="BS921" s="166"/>
      <c r="BT921" s="166"/>
      <c r="BU921" s="166"/>
      <c r="BV921" s="166"/>
      <c r="BW921" s="166"/>
      <c r="BX921" s="166"/>
    </row>
    <row r="922" spans="1:76" ht="12.75" customHeight="1">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c r="AA922" s="166"/>
      <c r="AB922" s="166"/>
      <c r="AC922" s="166"/>
      <c r="AD922" s="166"/>
      <c r="AE922" s="166"/>
      <c r="AF922" s="166"/>
      <c r="AG922" s="166"/>
      <c r="AH922" s="166"/>
      <c r="AI922" s="166"/>
      <c r="AJ922" s="166"/>
      <c r="AK922" s="166"/>
      <c r="AL922" s="166"/>
      <c r="AM922" s="166"/>
      <c r="AN922" s="166"/>
      <c r="AO922" s="166"/>
      <c r="AP922" s="166"/>
      <c r="AQ922" s="166"/>
      <c r="AR922" s="166"/>
      <c r="AS922" s="166"/>
      <c r="AT922" s="166"/>
      <c r="AU922" s="166"/>
      <c r="AV922" s="166"/>
      <c r="AW922" s="166"/>
      <c r="AX922" s="166"/>
      <c r="AY922" s="166"/>
      <c r="AZ922" s="166"/>
      <c r="BA922" s="166"/>
      <c r="BB922" s="166"/>
      <c r="BC922" s="166"/>
      <c r="BD922" s="166"/>
      <c r="BE922" s="166"/>
      <c r="BF922" s="166"/>
      <c r="BG922" s="166"/>
      <c r="BH922" s="166"/>
      <c r="BI922" s="166"/>
      <c r="BJ922" s="166"/>
      <c r="BK922" s="166"/>
      <c r="BL922" s="166"/>
      <c r="BM922" s="166"/>
      <c r="BN922" s="166"/>
      <c r="BO922" s="166"/>
      <c r="BP922" s="166"/>
      <c r="BQ922" s="166"/>
      <c r="BR922" s="166"/>
      <c r="BS922" s="166"/>
      <c r="BT922" s="166"/>
      <c r="BU922" s="166"/>
      <c r="BV922" s="166"/>
      <c r="BW922" s="166"/>
      <c r="BX922" s="166"/>
    </row>
    <row r="923" spans="1:76" ht="12.75" customHeight="1">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c r="AA923" s="166"/>
      <c r="AB923" s="166"/>
      <c r="AC923" s="166"/>
      <c r="AD923" s="166"/>
      <c r="AE923" s="166"/>
      <c r="AF923" s="166"/>
      <c r="AG923" s="166"/>
      <c r="AH923" s="166"/>
      <c r="AI923" s="166"/>
      <c r="AJ923" s="166"/>
      <c r="AK923" s="166"/>
      <c r="AL923" s="166"/>
      <c r="AM923" s="166"/>
      <c r="AN923" s="166"/>
      <c r="AO923" s="166"/>
      <c r="AP923" s="166"/>
      <c r="AQ923" s="166"/>
      <c r="AR923" s="166"/>
      <c r="AS923" s="166"/>
      <c r="AT923" s="166"/>
      <c r="AU923" s="166"/>
      <c r="AV923" s="166"/>
      <c r="AW923" s="166"/>
      <c r="AX923" s="166"/>
      <c r="AY923" s="166"/>
      <c r="AZ923" s="166"/>
      <c r="BA923" s="166"/>
      <c r="BB923" s="166"/>
      <c r="BC923" s="166"/>
      <c r="BD923" s="166"/>
      <c r="BE923" s="166"/>
      <c r="BF923" s="166"/>
      <c r="BG923" s="166"/>
      <c r="BH923" s="166"/>
      <c r="BI923" s="166"/>
      <c r="BJ923" s="166"/>
      <c r="BK923" s="166"/>
      <c r="BL923" s="166"/>
      <c r="BM923" s="166"/>
      <c r="BN923" s="166"/>
      <c r="BO923" s="166"/>
      <c r="BP923" s="166"/>
      <c r="BQ923" s="166"/>
      <c r="BR923" s="166"/>
      <c r="BS923" s="166"/>
      <c r="BT923" s="166"/>
      <c r="BU923" s="166"/>
      <c r="BV923" s="166"/>
      <c r="BW923" s="166"/>
      <c r="BX923" s="166"/>
    </row>
    <row r="924" spans="1:76" ht="12.75" customHeight="1">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c r="AA924" s="166"/>
      <c r="AB924" s="166"/>
      <c r="AC924" s="166"/>
      <c r="AD924" s="166"/>
      <c r="AE924" s="166"/>
      <c r="AF924" s="166"/>
      <c r="AG924" s="166"/>
      <c r="AH924" s="166"/>
      <c r="AI924" s="166"/>
      <c r="AJ924" s="166"/>
      <c r="AK924" s="166"/>
      <c r="AL924" s="166"/>
      <c r="AM924" s="166"/>
      <c r="AN924" s="166"/>
      <c r="AO924" s="166"/>
      <c r="AP924" s="166"/>
      <c r="AQ924" s="166"/>
      <c r="AR924" s="166"/>
      <c r="AS924" s="166"/>
      <c r="AT924" s="166"/>
      <c r="AU924" s="166"/>
      <c r="AV924" s="166"/>
      <c r="AW924" s="166"/>
      <c r="AX924" s="166"/>
      <c r="AY924" s="166"/>
      <c r="AZ924" s="166"/>
      <c r="BA924" s="166"/>
      <c r="BB924" s="166"/>
      <c r="BC924" s="166"/>
      <c r="BD924" s="166"/>
      <c r="BE924" s="166"/>
      <c r="BF924" s="166"/>
      <c r="BG924" s="166"/>
      <c r="BH924" s="166"/>
      <c r="BI924" s="166"/>
      <c r="BJ924" s="166"/>
      <c r="BK924" s="166"/>
      <c r="BL924" s="166"/>
      <c r="BM924" s="166"/>
      <c r="BN924" s="166"/>
      <c r="BO924" s="166"/>
      <c r="BP924" s="166"/>
      <c r="BQ924" s="166"/>
      <c r="BR924" s="166"/>
      <c r="BS924" s="166"/>
      <c r="BT924" s="166"/>
      <c r="BU924" s="166"/>
      <c r="BV924" s="166"/>
      <c r="BW924" s="166"/>
      <c r="BX924" s="166"/>
    </row>
    <row r="925" spans="1:76" ht="12.75" customHeight="1">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c r="AA925" s="166"/>
      <c r="AB925" s="166"/>
      <c r="AC925" s="166"/>
      <c r="AD925" s="166"/>
      <c r="AE925" s="166"/>
      <c r="AF925" s="166"/>
      <c r="AG925" s="166"/>
      <c r="AH925" s="166"/>
      <c r="AI925" s="166"/>
      <c r="AJ925" s="166"/>
      <c r="AK925" s="166"/>
      <c r="AL925" s="166"/>
      <c r="AM925" s="166"/>
      <c r="AN925" s="166"/>
      <c r="AO925" s="166"/>
      <c r="AP925" s="166"/>
      <c r="AQ925" s="166"/>
      <c r="AR925" s="166"/>
      <c r="AS925" s="166"/>
      <c r="AT925" s="166"/>
      <c r="AU925" s="166"/>
      <c r="AV925" s="166"/>
      <c r="AW925" s="166"/>
      <c r="AX925" s="166"/>
      <c r="AY925" s="166"/>
      <c r="AZ925" s="166"/>
      <c r="BA925" s="166"/>
      <c r="BB925" s="166"/>
      <c r="BC925" s="166"/>
      <c r="BD925" s="166"/>
      <c r="BE925" s="166"/>
      <c r="BF925" s="166"/>
      <c r="BG925" s="166"/>
      <c r="BH925" s="166"/>
      <c r="BI925" s="166"/>
      <c r="BJ925" s="166"/>
      <c r="BK925" s="166"/>
      <c r="BL925" s="166"/>
      <c r="BM925" s="166"/>
      <c r="BN925" s="166"/>
      <c r="BO925" s="166"/>
      <c r="BP925" s="166"/>
      <c r="BQ925" s="166"/>
      <c r="BR925" s="166"/>
      <c r="BS925" s="166"/>
      <c r="BT925" s="166"/>
      <c r="BU925" s="166"/>
      <c r="BV925" s="166"/>
      <c r="BW925" s="166"/>
      <c r="BX925" s="166"/>
    </row>
    <row r="926" spans="1:76" ht="12.75" customHeight="1">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c r="AA926" s="166"/>
      <c r="AB926" s="166"/>
      <c r="AC926" s="166"/>
      <c r="AD926" s="166"/>
      <c r="AE926" s="166"/>
      <c r="AF926" s="166"/>
      <c r="AG926" s="166"/>
      <c r="AH926" s="166"/>
      <c r="AI926" s="166"/>
      <c r="AJ926" s="166"/>
      <c r="AK926" s="166"/>
      <c r="AL926" s="166"/>
      <c r="AM926" s="166"/>
      <c r="AN926" s="166"/>
      <c r="AO926" s="166"/>
      <c r="AP926" s="166"/>
      <c r="AQ926" s="166"/>
      <c r="AR926" s="166"/>
      <c r="AS926" s="166"/>
      <c r="AT926" s="166"/>
      <c r="AU926" s="166"/>
      <c r="AV926" s="166"/>
      <c r="AW926" s="166"/>
      <c r="AX926" s="166"/>
      <c r="AY926" s="166"/>
      <c r="AZ926" s="166"/>
      <c r="BA926" s="166"/>
      <c r="BB926" s="166"/>
      <c r="BC926" s="166"/>
      <c r="BD926" s="166"/>
      <c r="BE926" s="166"/>
      <c r="BF926" s="166"/>
      <c r="BG926" s="166"/>
      <c r="BH926" s="166"/>
      <c r="BI926" s="166"/>
      <c r="BJ926" s="166"/>
      <c r="BK926" s="166"/>
      <c r="BL926" s="166"/>
      <c r="BM926" s="166"/>
      <c r="BN926" s="166"/>
      <c r="BO926" s="166"/>
      <c r="BP926" s="166"/>
      <c r="BQ926" s="166"/>
      <c r="BR926" s="166"/>
      <c r="BS926" s="166"/>
      <c r="BT926" s="166"/>
      <c r="BU926" s="166"/>
      <c r="BV926" s="166"/>
      <c r="BW926" s="166"/>
      <c r="BX926" s="166"/>
    </row>
    <row r="927" spans="1:76" ht="12.75" customHeight="1">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c r="AA927" s="166"/>
      <c r="AB927" s="166"/>
      <c r="AC927" s="166"/>
      <c r="AD927" s="166"/>
      <c r="AE927" s="166"/>
      <c r="AF927" s="166"/>
      <c r="AG927" s="166"/>
      <c r="AH927" s="166"/>
      <c r="AI927" s="166"/>
      <c r="AJ927" s="166"/>
      <c r="AK927" s="166"/>
      <c r="AL927" s="166"/>
      <c r="AM927" s="166"/>
      <c r="AN927" s="166"/>
      <c r="AO927" s="166"/>
      <c r="AP927" s="166"/>
      <c r="AQ927" s="166"/>
      <c r="AR927" s="166"/>
      <c r="AS927" s="166"/>
      <c r="AT927" s="166"/>
      <c r="AU927" s="166"/>
      <c r="AV927" s="166"/>
      <c r="AW927" s="166"/>
      <c r="AX927" s="166"/>
      <c r="AY927" s="166"/>
      <c r="AZ927" s="166"/>
      <c r="BA927" s="166"/>
      <c r="BB927" s="166"/>
      <c r="BC927" s="166"/>
      <c r="BD927" s="166"/>
      <c r="BE927" s="166"/>
      <c r="BF927" s="166"/>
      <c r="BG927" s="166"/>
      <c r="BH927" s="166"/>
      <c r="BI927" s="166"/>
      <c r="BJ927" s="166"/>
      <c r="BK927" s="166"/>
      <c r="BL927" s="166"/>
      <c r="BM927" s="166"/>
      <c r="BN927" s="166"/>
      <c r="BO927" s="166"/>
      <c r="BP927" s="166"/>
      <c r="BQ927" s="166"/>
      <c r="BR927" s="166"/>
      <c r="BS927" s="166"/>
      <c r="BT927" s="166"/>
      <c r="BU927" s="166"/>
      <c r="BV927" s="166"/>
      <c r="BW927" s="166"/>
      <c r="BX927" s="166"/>
    </row>
    <row r="928" spans="1:76" ht="12.75" customHeight="1">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c r="AA928" s="166"/>
      <c r="AB928" s="166"/>
      <c r="AC928" s="166"/>
      <c r="AD928" s="166"/>
      <c r="AE928" s="166"/>
      <c r="AF928" s="166"/>
      <c r="AG928" s="166"/>
      <c r="AH928" s="166"/>
      <c r="AI928" s="166"/>
      <c r="AJ928" s="166"/>
      <c r="AK928" s="166"/>
      <c r="AL928" s="166"/>
      <c r="AM928" s="166"/>
      <c r="AN928" s="166"/>
      <c r="AO928" s="166"/>
      <c r="AP928" s="166"/>
      <c r="AQ928" s="166"/>
      <c r="AR928" s="166"/>
      <c r="AS928" s="166"/>
      <c r="AT928" s="166"/>
      <c r="AU928" s="166"/>
      <c r="AV928" s="166"/>
      <c r="AW928" s="166"/>
      <c r="AX928" s="166"/>
      <c r="AY928" s="166"/>
      <c r="AZ928" s="166"/>
      <c r="BA928" s="166"/>
      <c r="BB928" s="166"/>
      <c r="BC928" s="166"/>
      <c r="BD928" s="166"/>
      <c r="BE928" s="166"/>
      <c r="BF928" s="166"/>
      <c r="BG928" s="166"/>
      <c r="BH928" s="166"/>
      <c r="BI928" s="166"/>
      <c r="BJ928" s="166"/>
      <c r="BK928" s="166"/>
      <c r="BL928" s="166"/>
      <c r="BM928" s="166"/>
      <c r="BN928" s="166"/>
      <c r="BO928" s="166"/>
      <c r="BP928" s="166"/>
      <c r="BQ928" s="166"/>
      <c r="BR928" s="166"/>
      <c r="BS928" s="166"/>
      <c r="BT928" s="166"/>
      <c r="BU928" s="166"/>
      <c r="BV928" s="166"/>
      <c r="BW928" s="166"/>
      <c r="BX928" s="166"/>
    </row>
    <row r="929" spans="1:76" ht="12.75" customHeight="1">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c r="AA929" s="166"/>
      <c r="AB929" s="166"/>
      <c r="AC929" s="166"/>
      <c r="AD929" s="166"/>
      <c r="AE929" s="166"/>
      <c r="AF929" s="166"/>
      <c r="AG929" s="166"/>
      <c r="AH929" s="166"/>
      <c r="AI929" s="166"/>
      <c r="AJ929" s="166"/>
      <c r="AK929" s="166"/>
      <c r="AL929" s="166"/>
      <c r="AM929" s="166"/>
      <c r="AN929" s="166"/>
      <c r="AO929" s="166"/>
      <c r="AP929" s="166"/>
      <c r="AQ929" s="166"/>
      <c r="AR929" s="166"/>
      <c r="AS929" s="166"/>
      <c r="AT929" s="166"/>
      <c r="AU929" s="166"/>
      <c r="AV929" s="166"/>
      <c r="AW929" s="166"/>
      <c r="AX929" s="166"/>
      <c r="AY929" s="166"/>
      <c r="AZ929" s="166"/>
      <c r="BA929" s="166"/>
      <c r="BB929" s="166"/>
      <c r="BC929" s="166"/>
      <c r="BD929" s="166"/>
      <c r="BE929" s="166"/>
      <c r="BF929" s="166"/>
      <c r="BG929" s="166"/>
      <c r="BH929" s="166"/>
      <c r="BI929" s="166"/>
      <c r="BJ929" s="166"/>
      <c r="BK929" s="166"/>
      <c r="BL929" s="166"/>
      <c r="BM929" s="166"/>
      <c r="BN929" s="166"/>
      <c r="BO929" s="166"/>
      <c r="BP929" s="166"/>
      <c r="BQ929" s="166"/>
      <c r="BR929" s="166"/>
      <c r="BS929" s="166"/>
      <c r="BT929" s="166"/>
      <c r="BU929" s="166"/>
      <c r="BV929" s="166"/>
      <c r="BW929" s="166"/>
      <c r="BX929" s="166"/>
    </row>
    <row r="930" spans="1:76" ht="12.75" customHeight="1">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c r="AA930" s="166"/>
      <c r="AB930" s="166"/>
      <c r="AC930" s="166"/>
      <c r="AD930" s="166"/>
      <c r="AE930" s="166"/>
      <c r="AF930" s="166"/>
      <c r="AG930" s="166"/>
      <c r="AH930" s="166"/>
      <c r="AI930" s="166"/>
      <c r="AJ930" s="166"/>
      <c r="AK930" s="166"/>
      <c r="AL930" s="166"/>
      <c r="AM930" s="166"/>
      <c r="AN930" s="166"/>
      <c r="AO930" s="166"/>
      <c r="AP930" s="166"/>
      <c r="AQ930" s="166"/>
      <c r="AR930" s="166"/>
      <c r="AS930" s="166"/>
      <c r="AT930" s="166"/>
      <c r="AU930" s="166"/>
      <c r="AV930" s="166"/>
      <c r="AW930" s="166"/>
      <c r="AX930" s="166"/>
      <c r="AY930" s="166"/>
      <c r="AZ930" s="166"/>
      <c r="BA930" s="166"/>
      <c r="BB930" s="166"/>
      <c r="BC930" s="166"/>
      <c r="BD930" s="166"/>
      <c r="BE930" s="166"/>
      <c r="BF930" s="166"/>
      <c r="BG930" s="166"/>
      <c r="BH930" s="166"/>
      <c r="BI930" s="166"/>
      <c r="BJ930" s="166"/>
      <c r="BK930" s="166"/>
      <c r="BL930" s="166"/>
      <c r="BM930" s="166"/>
      <c r="BN930" s="166"/>
      <c r="BO930" s="166"/>
      <c r="BP930" s="166"/>
      <c r="BQ930" s="166"/>
      <c r="BR930" s="166"/>
      <c r="BS930" s="166"/>
      <c r="BT930" s="166"/>
      <c r="BU930" s="166"/>
      <c r="BV930" s="166"/>
      <c r="BW930" s="166"/>
      <c r="BX930" s="166"/>
    </row>
    <row r="931" spans="1:76" ht="12.75" customHeight="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c r="AA931" s="166"/>
      <c r="AB931" s="166"/>
      <c r="AC931" s="166"/>
      <c r="AD931" s="166"/>
      <c r="AE931" s="166"/>
      <c r="AF931" s="166"/>
      <c r="AG931" s="166"/>
      <c r="AH931" s="166"/>
      <c r="AI931" s="166"/>
      <c r="AJ931" s="166"/>
      <c r="AK931" s="166"/>
      <c r="AL931" s="166"/>
      <c r="AM931" s="166"/>
      <c r="AN931" s="166"/>
      <c r="AO931" s="166"/>
      <c r="AP931" s="166"/>
      <c r="AQ931" s="166"/>
      <c r="AR931" s="166"/>
      <c r="AS931" s="166"/>
      <c r="AT931" s="166"/>
      <c r="AU931" s="166"/>
      <c r="AV931" s="166"/>
      <c r="AW931" s="166"/>
      <c r="AX931" s="166"/>
      <c r="AY931" s="166"/>
      <c r="AZ931" s="166"/>
      <c r="BA931" s="166"/>
      <c r="BB931" s="166"/>
      <c r="BC931" s="166"/>
      <c r="BD931" s="166"/>
      <c r="BE931" s="166"/>
      <c r="BF931" s="166"/>
      <c r="BG931" s="166"/>
      <c r="BH931" s="166"/>
      <c r="BI931" s="166"/>
      <c r="BJ931" s="166"/>
      <c r="BK931" s="166"/>
      <c r="BL931" s="166"/>
      <c r="BM931" s="166"/>
      <c r="BN931" s="166"/>
      <c r="BO931" s="166"/>
      <c r="BP931" s="166"/>
      <c r="BQ931" s="166"/>
      <c r="BR931" s="166"/>
      <c r="BS931" s="166"/>
      <c r="BT931" s="166"/>
      <c r="BU931" s="166"/>
      <c r="BV931" s="166"/>
      <c r="BW931" s="166"/>
      <c r="BX931" s="166"/>
    </row>
    <row r="932" spans="1:76" ht="12.75" customHeight="1">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c r="AA932" s="166"/>
      <c r="AB932" s="166"/>
      <c r="AC932" s="166"/>
      <c r="AD932" s="166"/>
      <c r="AE932" s="166"/>
      <c r="AF932" s="166"/>
      <c r="AG932" s="166"/>
      <c r="AH932" s="166"/>
      <c r="AI932" s="166"/>
      <c r="AJ932" s="166"/>
      <c r="AK932" s="166"/>
      <c r="AL932" s="166"/>
      <c r="AM932" s="166"/>
      <c r="AN932" s="166"/>
      <c r="AO932" s="166"/>
      <c r="AP932" s="166"/>
      <c r="AQ932" s="166"/>
      <c r="AR932" s="166"/>
      <c r="AS932" s="166"/>
      <c r="AT932" s="166"/>
      <c r="AU932" s="166"/>
      <c r="AV932" s="166"/>
      <c r="AW932" s="166"/>
      <c r="AX932" s="166"/>
      <c r="AY932" s="166"/>
      <c r="AZ932" s="166"/>
      <c r="BA932" s="166"/>
      <c r="BB932" s="166"/>
      <c r="BC932" s="166"/>
      <c r="BD932" s="166"/>
      <c r="BE932" s="166"/>
      <c r="BF932" s="166"/>
      <c r="BG932" s="166"/>
      <c r="BH932" s="166"/>
      <c r="BI932" s="166"/>
      <c r="BJ932" s="166"/>
      <c r="BK932" s="166"/>
      <c r="BL932" s="166"/>
      <c r="BM932" s="166"/>
      <c r="BN932" s="166"/>
      <c r="BO932" s="166"/>
      <c r="BP932" s="166"/>
      <c r="BQ932" s="166"/>
      <c r="BR932" s="166"/>
      <c r="BS932" s="166"/>
      <c r="BT932" s="166"/>
      <c r="BU932" s="166"/>
      <c r="BV932" s="166"/>
      <c r="BW932" s="166"/>
      <c r="BX932" s="166"/>
    </row>
    <row r="933" spans="1:76" ht="12.75" customHeight="1">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c r="AA933" s="166"/>
      <c r="AB933" s="166"/>
      <c r="AC933" s="166"/>
      <c r="AD933" s="166"/>
      <c r="AE933" s="166"/>
      <c r="AF933" s="166"/>
      <c r="AG933" s="166"/>
      <c r="AH933" s="166"/>
      <c r="AI933" s="166"/>
      <c r="AJ933" s="166"/>
      <c r="AK933" s="166"/>
      <c r="AL933" s="166"/>
      <c r="AM933" s="166"/>
      <c r="AN933" s="166"/>
      <c r="AO933" s="166"/>
      <c r="AP933" s="166"/>
      <c r="AQ933" s="166"/>
      <c r="AR933" s="166"/>
      <c r="AS933" s="166"/>
      <c r="AT933" s="166"/>
      <c r="AU933" s="166"/>
      <c r="AV933" s="166"/>
      <c r="AW933" s="166"/>
      <c r="AX933" s="166"/>
      <c r="AY933" s="166"/>
      <c r="AZ933" s="166"/>
      <c r="BA933" s="166"/>
      <c r="BB933" s="166"/>
      <c r="BC933" s="166"/>
      <c r="BD933" s="166"/>
      <c r="BE933" s="166"/>
      <c r="BF933" s="166"/>
      <c r="BG933" s="166"/>
      <c r="BH933" s="166"/>
      <c r="BI933" s="166"/>
      <c r="BJ933" s="166"/>
      <c r="BK933" s="166"/>
      <c r="BL933" s="166"/>
      <c r="BM933" s="166"/>
      <c r="BN933" s="166"/>
      <c r="BO933" s="166"/>
      <c r="BP933" s="166"/>
      <c r="BQ933" s="166"/>
      <c r="BR933" s="166"/>
      <c r="BS933" s="166"/>
      <c r="BT933" s="166"/>
      <c r="BU933" s="166"/>
      <c r="BV933" s="166"/>
      <c r="BW933" s="166"/>
      <c r="BX933" s="166"/>
    </row>
    <row r="934" spans="1:76" ht="12.75" customHeight="1">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c r="AA934" s="166"/>
      <c r="AB934" s="166"/>
      <c r="AC934" s="166"/>
      <c r="AD934" s="166"/>
      <c r="AE934" s="166"/>
      <c r="AF934" s="166"/>
      <c r="AG934" s="166"/>
      <c r="AH934" s="166"/>
      <c r="AI934" s="166"/>
      <c r="AJ934" s="166"/>
      <c r="AK934" s="166"/>
      <c r="AL934" s="166"/>
      <c r="AM934" s="166"/>
      <c r="AN934" s="166"/>
      <c r="AO934" s="166"/>
      <c r="AP934" s="166"/>
      <c r="AQ934" s="166"/>
      <c r="AR934" s="166"/>
      <c r="AS934" s="166"/>
      <c r="AT934" s="166"/>
      <c r="AU934" s="166"/>
      <c r="AV934" s="166"/>
      <c r="AW934" s="166"/>
      <c r="AX934" s="166"/>
      <c r="AY934" s="166"/>
      <c r="AZ934" s="166"/>
      <c r="BA934" s="166"/>
      <c r="BB934" s="166"/>
      <c r="BC934" s="166"/>
      <c r="BD934" s="166"/>
      <c r="BE934" s="166"/>
      <c r="BF934" s="166"/>
      <c r="BG934" s="166"/>
      <c r="BH934" s="166"/>
      <c r="BI934" s="166"/>
      <c r="BJ934" s="166"/>
      <c r="BK934" s="166"/>
      <c r="BL934" s="166"/>
      <c r="BM934" s="166"/>
      <c r="BN934" s="166"/>
      <c r="BO934" s="166"/>
      <c r="BP934" s="166"/>
      <c r="BQ934" s="166"/>
      <c r="BR934" s="166"/>
      <c r="BS934" s="166"/>
      <c r="BT934" s="166"/>
      <c r="BU934" s="166"/>
      <c r="BV934" s="166"/>
      <c r="BW934" s="166"/>
      <c r="BX934" s="166"/>
    </row>
    <row r="935" spans="1:76" ht="12.75" customHeight="1">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c r="AA935" s="166"/>
      <c r="AB935" s="166"/>
      <c r="AC935" s="166"/>
      <c r="AD935" s="166"/>
      <c r="AE935" s="166"/>
      <c r="AF935" s="166"/>
      <c r="AG935" s="166"/>
      <c r="AH935" s="166"/>
      <c r="AI935" s="166"/>
      <c r="AJ935" s="166"/>
      <c r="AK935" s="166"/>
      <c r="AL935" s="166"/>
      <c r="AM935" s="166"/>
      <c r="AN935" s="166"/>
      <c r="AO935" s="166"/>
      <c r="AP935" s="166"/>
      <c r="AQ935" s="166"/>
      <c r="AR935" s="166"/>
      <c r="AS935" s="166"/>
      <c r="AT935" s="166"/>
      <c r="AU935" s="166"/>
      <c r="AV935" s="166"/>
      <c r="AW935" s="166"/>
      <c r="AX935" s="166"/>
      <c r="AY935" s="166"/>
      <c r="AZ935" s="166"/>
      <c r="BA935" s="166"/>
      <c r="BB935" s="166"/>
      <c r="BC935" s="166"/>
      <c r="BD935" s="166"/>
      <c r="BE935" s="166"/>
      <c r="BF935" s="166"/>
      <c r="BG935" s="166"/>
      <c r="BH935" s="166"/>
      <c r="BI935" s="166"/>
      <c r="BJ935" s="166"/>
      <c r="BK935" s="166"/>
      <c r="BL935" s="166"/>
      <c r="BM935" s="166"/>
      <c r="BN935" s="166"/>
      <c r="BO935" s="166"/>
      <c r="BP935" s="166"/>
      <c r="BQ935" s="166"/>
      <c r="BR935" s="166"/>
      <c r="BS935" s="166"/>
      <c r="BT935" s="166"/>
      <c r="BU935" s="166"/>
      <c r="BV935" s="166"/>
      <c r="BW935" s="166"/>
      <c r="BX935" s="166"/>
    </row>
    <row r="936" spans="1:76" ht="12.75" customHeight="1">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c r="AA936" s="166"/>
      <c r="AB936" s="166"/>
      <c r="AC936" s="166"/>
      <c r="AD936" s="166"/>
      <c r="AE936" s="166"/>
      <c r="AF936" s="166"/>
      <c r="AG936" s="166"/>
      <c r="AH936" s="166"/>
      <c r="AI936" s="166"/>
      <c r="AJ936" s="166"/>
      <c r="AK936" s="166"/>
      <c r="AL936" s="166"/>
      <c r="AM936" s="166"/>
      <c r="AN936" s="166"/>
      <c r="AO936" s="166"/>
      <c r="AP936" s="166"/>
      <c r="AQ936" s="166"/>
      <c r="AR936" s="166"/>
      <c r="AS936" s="166"/>
      <c r="AT936" s="166"/>
      <c r="AU936" s="166"/>
      <c r="AV936" s="166"/>
      <c r="AW936" s="166"/>
      <c r="AX936" s="166"/>
      <c r="AY936" s="166"/>
      <c r="AZ936" s="166"/>
      <c r="BA936" s="166"/>
      <c r="BB936" s="166"/>
      <c r="BC936" s="166"/>
      <c r="BD936" s="166"/>
      <c r="BE936" s="166"/>
      <c r="BF936" s="166"/>
      <c r="BG936" s="166"/>
      <c r="BH936" s="166"/>
      <c r="BI936" s="166"/>
      <c r="BJ936" s="166"/>
      <c r="BK936" s="166"/>
      <c r="BL936" s="166"/>
      <c r="BM936" s="166"/>
      <c r="BN936" s="166"/>
      <c r="BO936" s="166"/>
      <c r="BP936" s="166"/>
      <c r="BQ936" s="166"/>
      <c r="BR936" s="166"/>
      <c r="BS936" s="166"/>
      <c r="BT936" s="166"/>
      <c r="BU936" s="166"/>
      <c r="BV936" s="166"/>
      <c r="BW936" s="166"/>
      <c r="BX936" s="166"/>
    </row>
    <row r="937" spans="1:76" ht="12.75" customHeight="1">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c r="AA937" s="166"/>
      <c r="AB937" s="166"/>
      <c r="AC937" s="166"/>
      <c r="AD937" s="166"/>
      <c r="AE937" s="166"/>
      <c r="AF937" s="166"/>
      <c r="AG937" s="166"/>
      <c r="AH937" s="166"/>
      <c r="AI937" s="166"/>
      <c r="AJ937" s="166"/>
      <c r="AK937" s="166"/>
      <c r="AL937" s="166"/>
      <c r="AM937" s="166"/>
      <c r="AN937" s="166"/>
      <c r="AO937" s="166"/>
      <c r="AP937" s="166"/>
      <c r="AQ937" s="166"/>
      <c r="AR937" s="166"/>
      <c r="AS937" s="166"/>
      <c r="AT937" s="166"/>
      <c r="AU937" s="166"/>
      <c r="AV937" s="166"/>
      <c r="AW937" s="166"/>
      <c r="AX937" s="166"/>
      <c r="AY937" s="166"/>
      <c r="AZ937" s="166"/>
      <c r="BA937" s="166"/>
      <c r="BB937" s="166"/>
      <c r="BC937" s="166"/>
      <c r="BD937" s="166"/>
      <c r="BE937" s="166"/>
      <c r="BF937" s="166"/>
      <c r="BG937" s="166"/>
      <c r="BH937" s="166"/>
      <c r="BI937" s="166"/>
      <c r="BJ937" s="166"/>
      <c r="BK937" s="166"/>
      <c r="BL937" s="166"/>
      <c r="BM937" s="166"/>
      <c r="BN937" s="166"/>
      <c r="BO937" s="166"/>
      <c r="BP937" s="166"/>
      <c r="BQ937" s="166"/>
      <c r="BR937" s="166"/>
      <c r="BS937" s="166"/>
      <c r="BT937" s="166"/>
      <c r="BU937" s="166"/>
      <c r="BV937" s="166"/>
      <c r="BW937" s="166"/>
      <c r="BX937" s="166"/>
    </row>
    <row r="938" spans="1:76" ht="12.75" customHeight="1">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c r="AA938" s="166"/>
      <c r="AB938" s="166"/>
      <c r="AC938" s="166"/>
      <c r="AD938" s="166"/>
      <c r="AE938" s="166"/>
      <c r="AF938" s="166"/>
      <c r="AG938" s="166"/>
      <c r="AH938" s="166"/>
      <c r="AI938" s="166"/>
      <c r="AJ938" s="166"/>
      <c r="AK938" s="166"/>
      <c r="AL938" s="166"/>
      <c r="AM938" s="166"/>
      <c r="AN938" s="166"/>
      <c r="AO938" s="166"/>
      <c r="AP938" s="166"/>
      <c r="AQ938" s="166"/>
      <c r="AR938" s="166"/>
      <c r="AS938" s="166"/>
      <c r="AT938" s="166"/>
      <c r="AU938" s="166"/>
      <c r="AV938" s="166"/>
      <c r="AW938" s="166"/>
      <c r="AX938" s="166"/>
      <c r="AY938" s="166"/>
      <c r="AZ938" s="166"/>
      <c r="BA938" s="166"/>
      <c r="BB938" s="166"/>
      <c r="BC938" s="166"/>
      <c r="BD938" s="166"/>
      <c r="BE938" s="166"/>
      <c r="BF938" s="166"/>
      <c r="BG938" s="166"/>
      <c r="BH938" s="166"/>
      <c r="BI938" s="166"/>
      <c r="BJ938" s="166"/>
      <c r="BK938" s="166"/>
      <c r="BL938" s="166"/>
      <c r="BM938" s="166"/>
      <c r="BN938" s="166"/>
      <c r="BO938" s="166"/>
      <c r="BP938" s="166"/>
      <c r="BQ938" s="166"/>
      <c r="BR938" s="166"/>
      <c r="BS938" s="166"/>
      <c r="BT938" s="166"/>
      <c r="BU938" s="166"/>
      <c r="BV938" s="166"/>
      <c r="BW938" s="166"/>
      <c r="BX938" s="166"/>
    </row>
    <row r="939" spans="1:76" ht="12.75" customHeight="1">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c r="AA939" s="166"/>
      <c r="AB939" s="166"/>
      <c r="AC939" s="166"/>
      <c r="AD939" s="166"/>
      <c r="AE939" s="166"/>
      <c r="AF939" s="166"/>
      <c r="AG939" s="166"/>
      <c r="AH939" s="166"/>
      <c r="AI939" s="166"/>
      <c r="AJ939" s="166"/>
      <c r="AK939" s="166"/>
      <c r="AL939" s="166"/>
      <c r="AM939" s="166"/>
      <c r="AN939" s="166"/>
      <c r="AO939" s="166"/>
      <c r="AP939" s="166"/>
      <c r="AQ939" s="166"/>
      <c r="AR939" s="166"/>
      <c r="AS939" s="166"/>
      <c r="AT939" s="166"/>
      <c r="AU939" s="166"/>
      <c r="AV939" s="166"/>
      <c r="AW939" s="166"/>
      <c r="AX939" s="166"/>
      <c r="AY939" s="166"/>
      <c r="AZ939" s="166"/>
      <c r="BA939" s="166"/>
      <c r="BB939" s="166"/>
      <c r="BC939" s="166"/>
      <c r="BD939" s="166"/>
      <c r="BE939" s="166"/>
      <c r="BF939" s="166"/>
      <c r="BG939" s="166"/>
      <c r="BH939" s="166"/>
      <c r="BI939" s="166"/>
      <c r="BJ939" s="166"/>
      <c r="BK939" s="166"/>
      <c r="BL939" s="166"/>
      <c r="BM939" s="166"/>
      <c r="BN939" s="166"/>
      <c r="BO939" s="166"/>
      <c r="BP939" s="166"/>
      <c r="BQ939" s="166"/>
      <c r="BR939" s="166"/>
      <c r="BS939" s="166"/>
      <c r="BT939" s="166"/>
      <c r="BU939" s="166"/>
      <c r="BV939" s="166"/>
      <c r="BW939" s="166"/>
      <c r="BX939" s="166"/>
    </row>
    <row r="940" spans="1:76" ht="12.75" customHeight="1">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c r="AA940" s="166"/>
      <c r="AB940" s="166"/>
      <c r="AC940" s="166"/>
      <c r="AD940" s="166"/>
      <c r="AE940" s="166"/>
      <c r="AF940" s="166"/>
      <c r="AG940" s="166"/>
      <c r="AH940" s="166"/>
      <c r="AI940" s="166"/>
      <c r="AJ940" s="166"/>
      <c r="AK940" s="166"/>
      <c r="AL940" s="166"/>
      <c r="AM940" s="166"/>
      <c r="AN940" s="166"/>
      <c r="AO940" s="166"/>
      <c r="AP940" s="166"/>
      <c r="AQ940" s="166"/>
      <c r="AR940" s="166"/>
      <c r="AS940" s="166"/>
      <c r="AT940" s="166"/>
      <c r="AU940" s="166"/>
      <c r="AV940" s="166"/>
      <c r="AW940" s="166"/>
      <c r="AX940" s="166"/>
      <c r="AY940" s="166"/>
      <c r="AZ940" s="166"/>
      <c r="BA940" s="166"/>
      <c r="BB940" s="166"/>
      <c r="BC940" s="166"/>
      <c r="BD940" s="166"/>
      <c r="BE940" s="166"/>
      <c r="BF940" s="166"/>
      <c r="BG940" s="166"/>
      <c r="BH940" s="166"/>
      <c r="BI940" s="166"/>
      <c r="BJ940" s="166"/>
      <c r="BK940" s="166"/>
      <c r="BL940" s="166"/>
      <c r="BM940" s="166"/>
      <c r="BN940" s="166"/>
      <c r="BO940" s="166"/>
      <c r="BP940" s="166"/>
      <c r="BQ940" s="166"/>
      <c r="BR940" s="166"/>
      <c r="BS940" s="166"/>
      <c r="BT940" s="166"/>
      <c r="BU940" s="166"/>
      <c r="BV940" s="166"/>
      <c r="BW940" s="166"/>
      <c r="BX940" s="166"/>
    </row>
    <row r="941" spans="1:76" ht="12.75" customHeight="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c r="AA941" s="166"/>
      <c r="AB941" s="166"/>
      <c r="AC941" s="166"/>
      <c r="AD941" s="166"/>
      <c r="AE941" s="166"/>
      <c r="AF941" s="166"/>
      <c r="AG941" s="166"/>
      <c r="AH941" s="166"/>
      <c r="AI941" s="166"/>
      <c r="AJ941" s="166"/>
      <c r="AK941" s="166"/>
      <c r="AL941" s="166"/>
      <c r="AM941" s="166"/>
      <c r="AN941" s="166"/>
      <c r="AO941" s="166"/>
      <c r="AP941" s="166"/>
      <c r="AQ941" s="166"/>
      <c r="AR941" s="166"/>
      <c r="AS941" s="166"/>
      <c r="AT941" s="166"/>
      <c r="AU941" s="166"/>
      <c r="AV941" s="166"/>
      <c r="AW941" s="166"/>
      <c r="AX941" s="166"/>
      <c r="AY941" s="166"/>
      <c r="AZ941" s="166"/>
      <c r="BA941" s="166"/>
      <c r="BB941" s="166"/>
      <c r="BC941" s="166"/>
      <c r="BD941" s="166"/>
      <c r="BE941" s="166"/>
      <c r="BF941" s="166"/>
      <c r="BG941" s="166"/>
      <c r="BH941" s="166"/>
      <c r="BI941" s="166"/>
      <c r="BJ941" s="166"/>
      <c r="BK941" s="166"/>
      <c r="BL941" s="166"/>
      <c r="BM941" s="166"/>
      <c r="BN941" s="166"/>
      <c r="BO941" s="166"/>
      <c r="BP941" s="166"/>
      <c r="BQ941" s="166"/>
      <c r="BR941" s="166"/>
      <c r="BS941" s="166"/>
      <c r="BT941" s="166"/>
      <c r="BU941" s="166"/>
      <c r="BV941" s="166"/>
      <c r="BW941" s="166"/>
      <c r="BX941" s="166"/>
    </row>
    <row r="942" spans="1:76" ht="12.75" customHeight="1">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c r="AA942" s="166"/>
      <c r="AB942" s="166"/>
      <c r="AC942" s="166"/>
      <c r="AD942" s="166"/>
      <c r="AE942" s="166"/>
      <c r="AF942" s="166"/>
      <c r="AG942" s="166"/>
      <c r="AH942" s="166"/>
      <c r="AI942" s="166"/>
      <c r="AJ942" s="166"/>
      <c r="AK942" s="166"/>
      <c r="AL942" s="166"/>
      <c r="AM942" s="166"/>
      <c r="AN942" s="166"/>
      <c r="AO942" s="166"/>
      <c r="AP942" s="166"/>
      <c r="AQ942" s="166"/>
      <c r="AR942" s="166"/>
      <c r="AS942" s="166"/>
      <c r="AT942" s="166"/>
      <c r="AU942" s="166"/>
      <c r="AV942" s="166"/>
      <c r="AW942" s="166"/>
      <c r="AX942" s="166"/>
      <c r="AY942" s="166"/>
      <c r="AZ942" s="166"/>
      <c r="BA942" s="166"/>
      <c r="BB942" s="166"/>
      <c r="BC942" s="166"/>
      <c r="BD942" s="166"/>
      <c r="BE942" s="166"/>
      <c r="BF942" s="166"/>
      <c r="BG942" s="166"/>
      <c r="BH942" s="166"/>
      <c r="BI942" s="166"/>
      <c r="BJ942" s="166"/>
      <c r="BK942" s="166"/>
      <c r="BL942" s="166"/>
      <c r="BM942" s="166"/>
      <c r="BN942" s="166"/>
      <c r="BO942" s="166"/>
      <c r="BP942" s="166"/>
      <c r="BQ942" s="166"/>
      <c r="BR942" s="166"/>
      <c r="BS942" s="166"/>
      <c r="BT942" s="166"/>
      <c r="BU942" s="166"/>
      <c r="BV942" s="166"/>
      <c r="BW942" s="166"/>
      <c r="BX942" s="166"/>
    </row>
    <row r="943" spans="1:76" ht="12.75" customHeight="1">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c r="AA943" s="166"/>
      <c r="AB943" s="166"/>
      <c r="AC943" s="166"/>
      <c r="AD943" s="166"/>
      <c r="AE943" s="166"/>
      <c r="AF943" s="166"/>
      <c r="AG943" s="166"/>
      <c r="AH943" s="166"/>
      <c r="AI943" s="166"/>
      <c r="AJ943" s="166"/>
      <c r="AK943" s="166"/>
      <c r="AL943" s="166"/>
      <c r="AM943" s="166"/>
      <c r="AN943" s="166"/>
      <c r="AO943" s="166"/>
      <c r="AP943" s="166"/>
      <c r="AQ943" s="166"/>
      <c r="AR943" s="166"/>
      <c r="AS943" s="166"/>
      <c r="AT943" s="166"/>
      <c r="AU943" s="166"/>
      <c r="AV943" s="166"/>
      <c r="AW943" s="166"/>
      <c r="AX943" s="166"/>
      <c r="AY943" s="166"/>
      <c r="AZ943" s="166"/>
      <c r="BA943" s="166"/>
      <c r="BB943" s="166"/>
      <c r="BC943" s="166"/>
      <c r="BD943" s="166"/>
      <c r="BE943" s="166"/>
      <c r="BF943" s="166"/>
      <c r="BG943" s="166"/>
      <c r="BH943" s="166"/>
      <c r="BI943" s="166"/>
      <c r="BJ943" s="166"/>
      <c r="BK943" s="166"/>
      <c r="BL943" s="166"/>
      <c r="BM943" s="166"/>
      <c r="BN943" s="166"/>
      <c r="BO943" s="166"/>
      <c r="BP943" s="166"/>
      <c r="BQ943" s="166"/>
      <c r="BR943" s="166"/>
      <c r="BS943" s="166"/>
      <c r="BT943" s="166"/>
      <c r="BU943" s="166"/>
      <c r="BV943" s="166"/>
      <c r="BW943" s="166"/>
      <c r="BX943" s="166"/>
    </row>
    <row r="944" spans="1:76" ht="12.75" customHeight="1">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c r="AA944" s="166"/>
      <c r="AB944" s="166"/>
      <c r="AC944" s="166"/>
      <c r="AD944" s="166"/>
      <c r="AE944" s="166"/>
      <c r="AF944" s="166"/>
      <c r="AG944" s="166"/>
      <c r="AH944" s="166"/>
      <c r="AI944" s="166"/>
      <c r="AJ944" s="166"/>
      <c r="AK944" s="166"/>
      <c r="AL944" s="166"/>
      <c r="AM944" s="166"/>
      <c r="AN944" s="166"/>
      <c r="AO944" s="166"/>
      <c r="AP944" s="166"/>
      <c r="AQ944" s="166"/>
      <c r="AR944" s="166"/>
      <c r="AS944" s="166"/>
      <c r="AT944" s="166"/>
      <c r="AU944" s="166"/>
      <c r="AV944" s="166"/>
      <c r="AW944" s="166"/>
      <c r="AX944" s="166"/>
      <c r="AY944" s="166"/>
      <c r="AZ944" s="166"/>
      <c r="BA944" s="166"/>
      <c r="BB944" s="166"/>
      <c r="BC944" s="166"/>
      <c r="BD944" s="166"/>
      <c r="BE944" s="166"/>
      <c r="BF944" s="166"/>
      <c r="BG944" s="166"/>
      <c r="BH944" s="166"/>
      <c r="BI944" s="166"/>
      <c r="BJ944" s="166"/>
      <c r="BK944" s="166"/>
      <c r="BL944" s="166"/>
      <c r="BM944" s="166"/>
      <c r="BN944" s="166"/>
      <c r="BO944" s="166"/>
      <c r="BP944" s="166"/>
      <c r="BQ944" s="166"/>
      <c r="BR944" s="166"/>
      <c r="BS944" s="166"/>
      <c r="BT944" s="166"/>
      <c r="BU944" s="166"/>
      <c r="BV944" s="166"/>
      <c r="BW944" s="166"/>
      <c r="BX944" s="166"/>
    </row>
    <row r="945" spans="1:76" ht="12.75" customHeight="1">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c r="AA945" s="166"/>
      <c r="AB945" s="166"/>
      <c r="AC945" s="166"/>
      <c r="AD945" s="166"/>
      <c r="AE945" s="166"/>
      <c r="AF945" s="166"/>
      <c r="AG945" s="166"/>
      <c r="AH945" s="166"/>
      <c r="AI945" s="166"/>
      <c r="AJ945" s="166"/>
      <c r="AK945" s="166"/>
      <c r="AL945" s="166"/>
      <c r="AM945" s="166"/>
      <c r="AN945" s="166"/>
      <c r="AO945" s="166"/>
      <c r="AP945" s="166"/>
      <c r="AQ945" s="166"/>
      <c r="AR945" s="166"/>
      <c r="AS945" s="166"/>
      <c r="AT945" s="166"/>
      <c r="AU945" s="166"/>
      <c r="AV945" s="166"/>
      <c r="AW945" s="166"/>
      <c r="AX945" s="166"/>
      <c r="AY945" s="166"/>
      <c r="AZ945" s="166"/>
      <c r="BA945" s="166"/>
      <c r="BB945" s="166"/>
      <c r="BC945" s="166"/>
      <c r="BD945" s="166"/>
      <c r="BE945" s="166"/>
      <c r="BF945" s="166"/>
      <c r="BG945" s="166"/>
      <c r="BH945" s="166"/>
      <c r="BI945" s="166"/>
      <c r="BJ945" s="166"/>
      <c r="BK945" s="166"/>
      <c r="BL945" s="166"/>
      <c r="BM945" s="166"/>
      <c r="BN945" s="166"/>
      <c r="BO945" s="166"/>
      <c r="BP945" s="166"/>
      <c r="BQ945" s="166"/>
      <c r="BR945" s="166"/>
      <c r="BS945" s="166"/>
      <c r="BT945" s="166"/>
      <c r="BU945" s="166"/>
      <c r="BV945" s="166"/>
      <c r="BW945" s="166"/>
      <c r="BX945" s="166"/>
    </row>
    <row r="946" spans="1:76" ht="12.75" customHeight="1">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c r="AA946" s="166"/>
      <c r="AB946" s="166"/>
      <c r="AC946" s="166"/>
      <c r="AD946" s="166"/>
      <c r="AE946" s="166"/>
      <c r="AF946" s="166"/>
      <c r="AG946" s="166"/>
      <c r="AH946" s="166"/>
      <c r="AI946" s="166"/>
      <c r="AJ946" s="166"/>
      <c r="AK946" s="166"/>
      <c r="AL946" s="166"/>
      <c r="AM946" s="166"/>
      <c r="AN946" s="166"/>
      <c r="AO946" s="166"/>
      <c r="AP946" s="166"/>
      <c r="AQ946" s="166"/>
      <c r="AR946" s="166"/>
      <c r="AS946" s="166"/>
      <c r="AT946" s="166"/>
      <c r="AU946" s="166"/>
      <c r="AV946" s="166"/>
      <c r="AW946" s="166"/>
      <c r="AX946" s="166"/>
      <c r="AY946" s="166"/>
      <c r="AZ946" s="166"/>
      <c r="BA946" s="166"/>
      <c r="BB946" s="166"/>
      <c r="BC946" s="166"/>
      <c r="BD946" s="166"/>
      <c r="BE946" s="166"/>
      <c r="BF946" s="166"/>
      <c r="BG946" s="166"/>
      <c r="BH946" s="166"/>
      <c r="BI946" s="166"/>
      <c r="BJ946" s="166"/>
      <c r="BK946" s="166"/>
      <c r="BL946" s="166"/>
      <c r="BM946" s="166"/>
      <c r="BN946" s="166"/>
      <c r="BO946" s="166"/>
      <c r="BP946" s="166"/>
      <c r="BQ946" s="166"/>
      <c r="BR946" s="166"/>
      <c r="BS946" s="166"/>
      <c r="BT946" s="166"/>
      <c r="BU946" s="166"/>
      <c r="BV946" s="166"/>
      <c r="BW946" s="166"/>
      <c r="BX946" s="166"/>
    </row>
    <row r="947" spans="1:76" ht="12.75" customHeight="1">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c r="AA947" s="166"/>
      <c r="AB947" s="166"/>
      <c r="AC947" s="166"/>
      <c r="AD947" s="166"/>
      <c r="AE947" s="166"/>
      <c r="AF947" s="166"/>
      <c r="AG947" s="166"/>
      <c r="AH947" s="166"/>
      <c r="AI947" s="166"/>
      <c r="AJ947" s="166"/>
      <c r="AK947" s="166"/>
      <c r="AL947" s="166"/>
      <c r="AM947" s="166"/>
      <c r="AN947" s="166"/>
      <c r="AO947" s="166"/>
      <c r="AP947" s="166"/>
      <c r="AQ947" s="166"/>
      <c r="AR947" s="166"/>
      <c r="AS947" s="166"/>
      <c r="AT947" s="166"/>
      <c r="AU947" s="166"/>
      <c r="AV947" s="166"/>
      <c r="AW947" s="166"/>
      <c r="AX947" s="166"/>
      <c r="AY947" s="166"/>
      <c r="AZ947" s="166"/>
      <c r="BA947" s="166"/>
      <c r="BB947" s="166"/>
      <c r="BC947" s="166"/>
      <c r="BD947" s="166"/>
      <c r="BE947" s="166"/>
      <c r="BF947" s="166"/>
      <c r="BG947" s="166"/>
      <c r="BH947" s="166"/>
      <c r="BI947" s="166"/>
      <c r="BJ947" s="166"/>
      <c r="BK947" s="166"/>
      <c r="BL947" s="166"/>
      <c r="BM947" s="166"/>
      <c r="BN947" s="166"/>
      <c r="BO947" s="166"/>
      <c r="BP947" s="166"/>
      <c r="BQ947" s="166"/>
      <c r="BR947" s="166"/>
      <c r="BS947" s="166"/>
      <c r="BT947" s="166"/>
      <c r="BU947" s="166"/>
      <c r="BV947" s="166"/>
      <c r="BW947" s="166"/>
      <c r="BX947" s="166"/>
    </row>
    <row r="948" spans="1:76" ht="12.75" customHeight="1">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c r="AA948" s="166"/>
      <c r="AB948" s="166"/>
      <c r="AC948" s="166"/>
      <c r="AD948" s="166"/>
      <c r="AE948" s="166"/>
      <c r="AF948" s="166"/>
      <c r="AG948" s="166"/>
      <c r="AH948" s="166"/>
      <c r="AI948" s="166"/>
      <c r="AJ948" s="166"/>
      <c r="AK948" s="166"/>
      <c r="AL948" s="166"/>
      <c r="AM948" s="166"/>
      <c r="AN948" s="166"/>
      <c r="AO948" s="166"/>
      <c r="AP948" s="166"/>
      <c r="AQ948" s="166"/>
      <c r="AR948" s="166"/>
      <c r="AS948" s="166"/>
      <c r="AT948" s="166"/>
      <c r="AU948" s="166"/>
      <c r="AV948" s="166"/>
      <c r="AW948" s="166"/>
      <c r="AX948" s="166"/>
      <c r="AY948" s="166"/>
      <c r="AZ948" s="166"/>
      <c r="BA948" s="166"/>
      <c r="BB948" s="166"/>
      <c r="BC948" s="166"/>
      <c r="BD948" s="166"/>
      <c r="BE948" s="166"/>
      <c r="BF948" s="166"/>
      <c r="BG948" s="166"/>
      <c r="BH948" s="166"/>
      <c r="BI948" s="166"/>
      <c r="BJ948" s="166"/>
      <c r="BK948" s="166"/>
      <c r="BL948" s="166"/>
      <c r="BM948" s="166"/>
      <c r="BN948" s="166"/>
      <c r="BO948" s="166"/>
      <c r="BP948" s="166"/>
      <c r="BQ948" s="166"/>
      <c r="BR948" s="166"/>
      <c r="BS948" s="166"/>
      <c r="BT948" s="166"/>
      <c r="BU948" s="166"/>
      <c r="BV948" s="166"/>
      <c r="BW948" s="166"/>
      <c r="BX948" s="166"/>
    </row>
    <row r="949" spans="1:76" ht="12.75" customHeight="1">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c r="AA949" s="166"/>
      <c r="AB949" s="166"/>
      <c r="AC949" s="166"/>
      <c r="AD949" s="166"/>
      <c r="AE949" s="166"/>
      <c r="AF949" s="166"/>
      <c r="AG949" s="166"/>
      <c r="AH949" s="166"/>
      <c r="AI949" s="166"/>
      <c r="AJ949" s="166"/>
      <c r="AK949" s="166"/>
      <c r="AL949" s="166"/>
      <c r="AM949" s="166"/>
      <c r="AN949" s="166"/>
      <c r="AO949" s="166"/>
      <c r="AP949" s="166"/>
      <c r="AQ949" s="166"/>
      <c r="AR949" s="166"/>
      <c r="AS949" s="166"/>
      <c r="AT949" s="166"/>
      <c r="AU949" s="166"/>
      <c r="AV949" s="166"/>
      <c r="AW949" s="166"/>
      <c r="AX949" s="166"/>
      <c r="AY949" s="166"/>
      <c r="AZ949" s="166"/>
      <c r="BA949" s="166"/>
      <c r="BB949" s="166"/>
      <c r="BC949" s="166"/>
      <c r="BD949" s="166"/>
      <c r="BE949" s="166"/>
      <c r="BF949" s="166"/>
      <c r="BG949" s="166"/>
      <c r="BH949" s="166"/>
      <c r="BI949" s="166"/>
      <c r="BJ949" s="166"/>
      <c r="BK949" s="166"/>
      <c r="BL949" s="166"/>
      <c r="BM949" s="166"/>
      <c r="BN949" s="166"/>
      <c r="BO949" s="166"/>
      <c r="BP949" s="166"/>
      <c r="BQ949" s="166"/>
      <c r="BR949" s="166"/>
      <c r="BS949" s="166"/>
      <c r="BT949" s="166"/>
      <c r="BU949" s="166"/>
      <c r="BV949" s="166"/>
      <c r="BW949" s="166"/>
      <c r="BX949" s="166"/>
    </row>
    <row r="950" spans="1:76" ht="12.75" customHeight="1">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c r="AA950" s="166"/>
      <c r="AB950" s="166"/>
      <c r="AC950" s="166"/>
      <c r="AD950" s="166"/>
      <c r="AE950" s="166"/>
      <c r="AF950" s="166"/>
      <c r="AG950" s="166"/>
      <c r="AH950" s="166"/>
      <c r="AI950" s="166"/>
      <c r="AJ950" s="166"/>
      <c r="AK950" s="166"/>
      <c r="AL950" s="166"/>
      <c r="AM950" s="166"/>
      <c r="AN950" s="166"/>
      <c r="AO950" s="166"/>
      <c r="AP950" s="166"/>
      <c r="AQ950" s="166"/>
      <c r="AR950" s="166"/>
      <c r="AS950" s="166"/>
      <c r="AT950" s="166"/>
      <c r="AU950" s="166"/>
      <c r="AV950" s="166"/>
      <c r="AW950" s="166"/>
      <c r="AX950" s="166"/>
      <c r="AY950" s="166"/>
      <c r="AZ950" s="166"/>
      <c r="BA950" s="166"/>
      <c r="BB950" s="166"/>
      <c r="BC950" s="166"/>
      <c r="BD950" s="166"/>
      <c r="BE950" s="166"/>
      <c r="BF950" s="166"/>
      <c r="BG950" s="166"/>
      <c r="BH950" s="166"/>
      <c r="BI950" s="166"/>
      <c r="BJ950" s="166"/>
      <c r="BK950" s="166"/>
      <c r="BL950" s="166"/>
      <c r="BM950" s="166"/>
      <c r="BN950" s="166"/>
      <c r="BO950" s="166"/>
      <c r="BP950" s="166"/>
      <c r="BQ950" s="166"/>
      <c r="BR950" s="166"/>
      <c r="BS950" s="166"/>
      <c r="BT950" s="166"/>
      <c r="BU950" s="166"/>
      <c r="BV950" s="166"/>
      <c r="BW950" s="166"/>
      <c r="BX950" s="166"/>
    </row>
    <row r="951" spans="1:76" ht="12.75" customHeight="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c r="AA951" s="166"/>
      <c r="AB951" s="166"/>
      <c r="AC951" s="166"/>
      <c r="AD951" s="166"/>
      <c r="AE951" s="166"/>
      <c r="AF951" s="166"/>
      <c r="AG951" s="166"/>
      <c r="AH951" s="166"/>
      <c r="AI951" s="166"/>
      <c r="AJ951" s="166"/>
      <c r="AK951" s="166"/>
      <c r="AL951" s="166"/>
      <c r="AM951" s="166"/>
      <c r="AN951" s="166"/>
      <c r="AO951" s="166"/>
      <c r="AP951" s="166"/>
      <c r="AQ951" s="166"/>
      <c r="AR951" s="166"/>
      <c r="AS951" s="166"/>
      <c r="AT951" s="166"/>
      <c r="AU951" s="166"/>
      <c r="AV951" s="166"/>
      <c r="AW951" s="166"/>
      <c r="AX951" s="166"/>
      <c r="AY951" s="166"/>
      <c r="AZ951" s="166"/>
      <c r="BA951" s="166"/>
      <c r="BB951" s="166"/>
      <c r="BC951" s="166"/>
      <c r="BD951" s="166"/>
      <c r="BE951" s="166"/>
      <c r="BF951" s="166"/>
      <c r="BG951" s="166"/>
      <c r="BH951" s="166"/>
      <c r="BI951" s="166"/>
      <c r="BJ951" s="166"/>
      <c r="BK951" s="166"/>
      <c r="BL951" s="166"/>
      <c r="BM951" s="166"/>
      <c r="BN951" s="166"/>
      <c r="BO951" s="166"/>
      <c r="BP951" s="166"/>
      <c r="BQ951" s="166"/>
      <c r="BR951" s="166"/>
      <c r="BS951" s="166"/>
      <c r="BT951" s="166"/>
      <c r="BU951" s="166"/>
      <c r="BV951" s="166"/>
      <c r="BW951" s="166"/>
      <c r="BX951" s="166"/>
    </row>
    <row r="952" spans="1:76" ht="12.75" customHeight="1">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c r="AA952" s="166"/>
      <c r="AB952" s="166"/>
      <c r="AC952" s="166"/>
      <c r="AD952" s="166"/>
      <c r="AE952" s="166"/>
      <c r="AF952" s="166"/>
      <c r="AG952" s="166"/>
      <c r="AH952" s="166"/>
      <c r="AI952" s="166"/>
      <c r="AJ952" s="166"/>
      <c r="AK952" s="166"/>
      <c r="AL952" s="166"/>
      <c r="AM952" s="166"/>
      <c r="AN952" s="166"/>
      <c r="AO952" s="166"/>
      <c r="AP952" s="166"/>
      <c r="AQ952" s="166"/>
      <c r="AR952" s="166"/>
      <c r="AS952" s="166"/>
      <c r="AT952" s="166"/>
      <c r="AU952" s="166"/>
      <c r="AV952" s="166"/>
      <c r="AW952" s="166"/>
      <c r="AX952" s="166"/>
      <c r="AY952" s="166"/>
      <c r="AZ952" s="166"/>
      <c r="BA952" s="166"/>
      <c r="BB952" s="166"/>
      <c r="BC952" s="166"/>
      <c r="BD952" s="166"/>
      <c r="BE952" s="166"/>
      <c r="BF952" s="166"/>
      <c r="BG952" s="166"/>
      <c r="BH952" s="166"/>
      <c r="BI952" s="166"/>
      <c r="BJ952" s="166"/>
      <c r="BK952" s="166"/>
      <c r="BL952" s="166"/>
      <c r="BM952" s="166"/>
      <c r="BN952" s="166"/>
      <c r="BO952" s="166"/>
      <c r="BP952" s="166"/>
      <c r="BQ952" s="166"/>
      <c r="BR952" s="166"/>
      <c r="BS952" s="166"/>
      <c r="BT952" s="166"/>
      <c r="BU952" s="166"/>
      <c r="BV952" s="166"/>
      <c r="BW952" s="166"/>
      <c r="BX952" s="166"/>
    </row>
    <row r="953" spans="1:76" ht="12.75" customHeight="1">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c r="AA953" s="166"/>
      <c r="AB953" s="166"/>
      <c r="AC953" s="166"/>
      <c r="AD953" s="166"/>
      <c r="AE953" s="166"/>
      <c r="AF953" s="166"/>
      <c r="AG953" s="166"/>
      <c r="AH953" s="166"/>
      <c r="AI953" s="166"/>
      <c r="AJ953" s="166"/>
      <c r="AK953" s="166"/>
      <c r="AL953" s="166"/>
      <c r="AM953" s="166"/>
      <c r="AN953" s="166"/>
      <c r="AO953" s="166"/>
      <c r="AP953" s="166"/>
      <c r="AQ953" s="166"/>
      <c r="AR953" s="166"/>
      <c r="AS953" s="166"/>
      <c r="AT953" s="166"/>
      <c r="AU953" s="166"/>
      <c r="AV953" s="166"/>
      <c r="AW953" s="166"/>
      <c r="AX953" s="166"/>
      <c r="AY953" s="166"/>
      <c r="AZ953" s="166"/>
      <c r="BA953" s="166"/>
      <c r="BB953" s="166"/>
      <c r="BC953" s="166"/>
      <c r="BD953" s="166"/>
      <c r="BE953" s="166"/>
      <c r="BF953" s="166"/>
      <c r="BG953" s="166"/>
      <c r="BH953" s="166"/>
      <c r="BI953" s="166"/>
      <c r="BJ953" s="166"/>
      <c r="BK953" s="166"/>
      <c r="BL953" s="166"/>
      <c r="BM953" s="166"/>
      <c r="BN953" s="166"/>
      <c r="BO953" s="166"/>
      <c r="BP953" s="166"/>
      <c r="BQ953" s="166"/>
      <c r="BR953" s="166"/>
      <c r="BS953" s="166"/>
      <c r="BT953" s="166"/>
      <c r="BU953" s="166"/>
      <c r="BV953" s="166"/>
      <c r="BW953" s="166"/>
      <c r="BX953" s="166"/>
    </row>
    <row r="954" spans="1:76" ht="12.75" customHeight="1">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c r="AA954" s="166"/>
      <c r="AB954" s="166"/>
      <c r="AC954" s="166"/>
      <c r="AD954" s="166"/>
      <c r="AE954" s="166"/>
      <c r="AF954" s="166"/>
      <c r="AG954" s="166"/>
      <c r="AH954" s="166"/>
      <c r="AI954" s="166"/>
      <c r="AJ954" s="166"/>
      <c r="AK954" s="166"/>
      <c r="AL954" s="166"/>
      <c r="AM954" s="166"/>
      <c r="AN954" s="166"/>
      <c r="AO954" s="166"/>
      <c r="AP954" s="166"/>
      <c r="AQ954" s="166"/>
      <c r="AR954" s="166"/>
      <c r="AS954" s="166"/>
      <c r="AT954" s="166"/>
      <c r="AU954" s="166"/>
      <c r="AV954" s="166"/>
      <c r="AW954" s="166"/>
      <c r="AX954" s="166"/>
      <c r="AY954" s="166"/>
      <c r="AZ954" s="166"/>
      <c r="BA954" s="166"/>
      <c r="BB954" s="166"/>
      <c r="BC954" s="166"/>
      <c r="BD954" s="166"/>
      <c r="BE954" s="166"/>
      <c r="BF954" s="166"/>
      <c r="BG954" s="166"/>
      <c r="BH954" s="166"/>
      <c r="BI954" s="166"/>
      <c r="BJ954" s="166"/>
      <c r="BK954" s="166"/>
      <c r="BL954" s="166"/>
      <c r="BM954" s="166"/>
      <c r="BN954" s="166"/>
      <c r="BO954" s="166"/>
      <c r="BP954" s="166"/>
      <c r="BQ954" s="166"/>
      <c r="BR954" s="166"/>
      <c r="BS954" s="166"/>
      <c r="BT954" s="166"/>
      <c r="BU954" s="166"/>
      <c r="BV954" s="166"/>
      <c r="BW954" s="166"/>
      <c r="BX954" s="166"/>
    </row>
    <row r="955" spans="1:76" ht="12.75" customHeight="1">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c r="AA955" s="166"/>
      <c r="AB955" s="166"/>
      <c r="AC955" s="166"/>
      <c r="AD955" s="166"/>
      <c r="AE955" s="166"/>
      <c r="AF955" s="166"/>
      <c r="AG955" s="166"/>
      <c r="AH955" s="166"/>
      <c r="AI955" s="166"/>
      <c r="AJ955" s="166"/>
      <c r="AK955" s="166"/>
      <c r="AL955" s="166"/>
      <c r="AM955" s="166"/>
      <c r="AN955" s="166"/>
      <c r="AO955" s="166"/>
      <c r="AP955" s="166"/>
      <c r="AQ955" s="166"/>
      <c r="AR955" s="166"/>
      <c r="AS955" s="166"/>
      <c r="AT955" s="166"/>
      <c r="AU955" s="166"/>
      <c r="AV955" s="166"/>
      <c r="AW955" s="166"/>
      <c r="AX955" s="166"/>
      <c r="AY955" s="166"/>
      <c r="AZ955" s="166"/>
      <c r="BA955" s="166"/>
      <c r="BB955" s="166"/>
      <c r="BC955" s="166"/>
      <c r="BD955" s="166"/>
      <c r="BE955" s="166"/>
      <c r="BF955" s="166"/>
      <c r="BG955" s="166"/>
      <c r="BH955" s="166"/>
      <c r="BI955" s="166"/>
      <c r="BJ955" s="166"/>
      <c r="BK955" s="166"/>
      <c r="BL955" s="166"/>
      <c r="BM955" s="166"/>
      <c r="BN955" s="166"/>
      <c r="BO955" s="166"/>
      <c r="BP955" s="166"/>
      <c r="BQ955" s="166"/>
      <c r="BR955" s="166"/>
      <c r="BS955" s="166"/>
      <c r="BT955" s="166"/>
      <c r="BU955" s="166"/>
      <c r="BV955" s="166"/>
      <c r="BW955" s="166"/>
      <c r="BX955" s="166"/>
    </row>
    <row r="956" spans="1:76" ht="12.75" customHeight="1">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c r="AA956" s="166"/>
      <c r="AB956" s="166"/>
      <c r="AC956" s="166"/>
      <c r="AD956" s="166"/>
      <c r="AE956" s="166"/>
      <c r="AF956" s="166"/>
      <c r="AG956" s="166"/>
      <c r="AH956" s="166"/>
      <c r="AI956" s="166"/>
      <c r="AJ956" s="166"/>
      <c r="AK956" s="166"/>
      <c r="AL956" s="166"/>
      <c r="AM956" s="166"/>
      <c r="AN956" s="166"/>
      <c r="AO956" s="166"/>
      <c r="AP956" s="166"/>
      <c r="AQ956" s="166"/>
      <c r="AR956" s="166"/>
      <c r="AS956" s="166"/>
      <c r="AT956" s="166"/>
      <c r="AU956" s="166"/>
      <c r="AV956" s="166"/>
      <c r="AW956" s="166"/>
      <c r="AX956" s="166"/>
      <c r="AY956" s="166"/>
      <c r="AZ956" s="166"/>
      <c r="BA956" s="166"/>
      <c r="BB956" s="166"/>
      <c r="BC956" s="166"/>
      <c r="BD956" s="166"/>
      <c r="BE956" s="166"/>
      <c r="BF956" s="166"/>
      <c r="BG956" s="166"/>
      <c r="BH956" s="166"/>
      <c r="BI956" s="166"/>
      <c r="BJ956" s="166"/>
      <c r="BK956" s="166"/>
      <c r="BL956" s="166"/>
      <c r="BM956" s="166"/>
      <c r="BN956" s="166"/>
      <c r="BO956" s="166"/>
      <c r="BP956" s="166"/>
      <c r="BQ956" s="166"/>
      <c r="BR956" s="166"/>
      <c r="BS956" s="166"/>
      <c r="BT956" s="166"/>
      <c r="BU956" s="166"/>
      <c r="BV956" s="166"/>
      <c r="BW956" s="166"/>
      <c r="BX956" s="166"/>
    </row>
    <row r="957" spans="1:76" ht="12.75" customHeight="1">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c r="AA957" s="166"/>
      <c r="AB957" s="166"/>
      <c r="AC957" s="166"/>
      <c r="AD957" s="166"/>
      <c r="AE957" s="166"/>
      <c r="AF957" s="166"/>
      <c r="AG957" s="166"/>
      <c r="AH957" s="166"/>
      <c r="AI957" s="166"/>
      <c r="AJ957" s="166"/>
      <c r="AK957" s="166"/>
      <c r="AL957" s="166"/>
      <c r="AM957" s="166"/>
      <c r="AN957" s="166"/>
      <c r="AO957" s="166"/>
      <c r="AP957" s="166"/>
      <c r="AQ957" s="166"/>
      <c r="AR957" s="166"/>
      <c r="AS957" s="166"/>
      <c r="AT957" s="166"/>
      <c r="AU957" s="166"/>
      <c r="AV957" s="166"/>
      <c r="AW957" s="166"/>
      <c r="AX957" s="166"/>
      <c r="AY957" s="166"/>
      <c r="AZ957" s="166"/>
      <c r="BA957" s="166"/>
      <c r="BB957" s="166"/>
      <c r="BC957" s="166"/>
      <c r="BD957" s="166"/>
      <c r="BE957" s="166"/>
      <c r="BF957" s="166"/>
      <c r="BG957" s="166"/>
      <c r="BH957" s="166"/>
      <c r="BI957" s="166"/>
      <c r="BJ957" s="166"/>
      <c r="BK957" s="166"/>
      <c r="BL957" s="166"/>
      <c r="BM957" s="166"/>
      <c r="BN957" s="166"/>
      <c r="BO957" s="166"/>
      <c r="BP957" s="166"/>
      <c r="BQ957" s="166"/>
      <c r="BR957" s="166"/>
      <c r="BS957" s="166"/>
      <c r="BT957" s="166"/>
      <c r="BU957" s="166"/>
      <c r="BV957" s="166"/>
      <c r="BW957" s="166"/>
      <c r="BX957" s="166"/>
    </row>
    <row r="958" spans="1:76" ht="12.75" customHeight="1">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c r="AA958" s="166"/>
      <c r="AB958" s="166"/>
      <c r="AC958" s="166"/>
      <c r="AD958" s="166"/>
      <c r="AE958" s="166"/>
      <c r="AF958" s="166"/>
      <c r="AG958" s="166"/>
      <c r="AH958" s="166"/>
      <c r="AI958" s="166"/>
      <c r="AJ958" s="166"/>
      <c r="AK958" s="166"/>
      <c r="AL958" s="166"/>
      <c r="AM958" s="166"/>
      <c r="AN958" s="166"/>
      <c r="AO958" s="166"/>
      <c r="AP958" s="166"/>
      <c r="AQ958" s="166"/>
      <c r="AR958" s="166"/>
      <c r="AS958" s="166"/>
      <c r="AT958" s="166"/>
      <c r="AU958" s="166"/>
      <c r="AV958" s="166"/>
      <c r="AW958" s="166"/>
      <c r="AX958" s="166"/>
      <c r="AY958" s="166"/>
      <c r="AZ958" s="166"/>
      <c r="BA958" s="166"/>
      <c r="BB958" s="166"/>
      <c r="BC958" s="166"/>
      <c r="BD958" s="166"/>
      <c r="BE958" s="166"/>
      <c r="BF958" s="166"/>
      <c r="BG958" s="166"/>
      <c r="BH958" s="166"/>
      <c r="BI958" s="166"/>
      <c r="BJ958" s="166"/>
      <c r="BK958" s="166"/>
      <c r="BL958" s="166"/>
      <c r="BM958" s="166"/>
      <c r="BN958" s="166"/>
      <c r="BO958" s="166"/>
      <c r="BP958" s="166"/>
      <c r="BQ958" s="166"/>
      <c r="BR958" s="166"/>
      <c r="BS958" s="166"/>
      <c r="BT958" s="166"/>
      <c r="BU958" s="166"/>
      <c r="BV958" s="166"/>
      <c r="BW958" s="166"/>
      <c r="BX958" s="166"/>
    </row>
    <row r="959" spans="1:76" ht="12.75" customHeight="1">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c r="AA959" s="166"/>
      <c r="AB959" s="166"/>
      <c r="AC959" s="166"/>
      <c r="AD959" s="166"/>
      <c r="AE959" s="166"/>
      <c r="AF959" s="166"/>
      <c r="AG959" s="166"/>
      <c r="AH959" s="166"/>
      <c r="AI959" s="166"/>
      <c r="AJ959" s="166"/>
      <c r="AK959" s="166"/>
      <c r="AL959" s="166"/>
      <c r="AM959" s="166"/>
      <c r="AN959" s="166"/>
      <c r="AO959" s="166"/>
      <c r="AP959" s="166"/>
      <c r="AQ959" s="166"/>
      <c r="AR959" s="166"/>
      <c r="AS959" s="166"/>
      <c r="AT959" s="166"/>
      <c r="AU959" s="166"/>
      <c r="AV959" s="166"/>
      <c r="AW959" s="166"/>
      <c r="AX959" s="166"/>
      <c r="AY959" s="166"/>
      <c r="AZ959" s="166"/>
      <c r="BA959" s="166"/>
      <c r="BB959" s="166"/>
      <c r="BC959" s="166"/>
      <c r="BD959" s="166"/>
      <c r="BE959" s="166"/>
      <c r="BF959" s="166"/>
      <c r="BG959" s="166"/>
      <c r="BH959" s="166"/>
      <c r="BI959" s="166"/>
      <c r="BJ959" s="166"/>
      <c r="BK959" s="166"/>
      <c r="BL959" s="166"/>
      <c r="BM959" s="166"/>
      <c r="BN959" s="166"/>
      <c r="BO959" s="166"/>
      <c r="BP959" s="166"/>
      <c r="BQ959" s="166"/>
      <c r="BR959" s="166"/>
      <c r="BS959" s="166"/>
      <c r="BT959" s="166"/>
      <c r="BU959" s="166"/>
      <c r="BV959" s="166"/>
      <c r="BW959" s="166"/>
      <c r="BX959" s="166"/>
    </row>
    <row r="960" spans="1:76" ht="12.75" customHeight="1">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c r="AA960" s="166"/>
      <c r="AB960" s="166"/>
      <c r="AC960" s="166"/>
      <c r="AD960" s="166"/>
      <c r="AE960" s="166"/>
      <c r="AF960" s="166"/>
      <c r="AG960" s="166"/>
      <c r="AH960" s="166"/>
      <c r="AI960" s="166"/>
      <c r="AJ960" s="166"/>
      <c r="AK960" s="166"/>
      <c r="AL960" s="166"/>
      <c r="AM960" s="166"/>
      <c r="AN960" s="166"/>
      <c r="AO960" s="166"/>
      <c r="AP960" s="166"/>
      <c r="AQ960" s="166"/>
      <c r="AR960" s="166"/>
      <c r="AS960" s="166"/>
      <c r="AT960" s="166"/>
      <c r="AU960" s="166"/>
      <c r="AV960" s="166"/>
      <c r="AW960" s="166"/>
      <c r="AX960" s="166"/>
      <c r="AY960" s="166"/>
      <c r="AZ960" s="166"/>
      <c r="BA960" s="166"/>
      <c r="BB960" s="166"/>
      <c r="BC960" s="166"/>
      <c r="BD960" s="166"/>
      <c r="BE960" s="166"/>
      <c r="BF960" s="166"/>
      <c r="BG960" s="166"/>
      <c r="BH960" s="166"/>
      <c r="BI960" s="166"/>
      <c r="BJ960" s="166"/>
      <c r="BK960" s="166"/>
      <c r="BL960" s="166"/>
      <c r="BM960" s="166"/>
      <c r="BN960" s="166"/>
      <c r="BO960" s="166"/>
      <c r="BP960" s="166"/>
      <c r="BQ960" s="166"/>
      <c r="BR960" s="166"/>
      <c r="BS960" s="166"/>
      <c r="BT960" s="166"/>
      <c r="BU960" s="166"/>
      <c r="BV960" s="166"/>
      <c r="BW960" s="166"/>
      <c r="BX960" s="166"/>
    </row>
    <row r="961" spans="1:76" ht="12.75" customHeight="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c r="AA961" s="166"/>
      <c r="AB961" s="166"/>
      <c r="AC961" s="166"/>
      <c r="AD961" s="166"/>
      <c r="AE961" s="166"/>
      <c r="AF961" s="166"/>
      <c r="AG961" s="166"/>
      <c r="AH961" s="166"/>
      <c r="AI961" s="166"/>
      <c r="AJ961" s="166"/>
      <c r="AK961" s="166"/>
      <c r="AL961" s="166"/>
      <c r="AM961" s="166"/>
      <c r="AN961" s="166"/>
      <c r="AO961" s="166"/>
      <c r="AP961" s="166"/>
      <c r="AQ961" s="166"/>
      <c r="AR961" s="166"/>
      <c r="AS961" s="166"/>
      <c r="AT961" s="166"/>
      <c r="AU961" s="166"/>
      <c r="AV961" s="166"/>
      <c r="AW961" s="166"/>
      <c r="AX961" s="166"/>
      <c r="AY961" s="166"/>
      <c r="AZ961" s="166"/>
      <c r="BA961" s="166"/>
      <c r="BB961" s="166"/>
      <c r="BC961" s="166"/>
      <c r="BD961" s="166"/>
      <c r="BE961" s="166"/>
      <c r="BF961" s="166"/>
      <c r="BG961" s="166"/>
      <c r="BH961" s="166"/>
      <c r="BI961" s="166"/>
      <c r="BJ961" s="166"/>
      <c r="BK961" s="166"/>
      <c r="BL961" s="166"/>
      <c r="BM961" s="166"/>
      <c r="BN961" s="166"/>
      <c r="BO961" s="166"/>
      <c r="BP961" s="166"/>
      <c r="BQ961" s="166"/>
      <c r="BR961" s="166"/>
      <c r="BS961" s="166"/>
      <c r="BT961" s="166"/>
      <c r="BU961" s="166"/>
      <c r="BV961" s="166"/>
      <c r="BW961" s="166"/>
      <c r="BX961" s="166"/>
    </row>
    <row r="962" spans="1:76" ht="12.75" customHeight="1">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c r="AA962" s="166"/>
      <c r="AB962" s="166"/>
      <c r="AC962" s="166"/>
      <c r="AD962" s="166"/>
      <c r="AE962" s="166"/>
      <c r="AF962" s="166"/>
      <c r="AG962" s="166"/>
      <c r="AH962" s="166"/>
      <c r="AI962" s="166"/>
      <c r="AJ962" s="166"/>
      <c r="AK962" s="166"/>
      <c r="AL962" s="166"/>
      <c r="AM962" s="166"/>
      <c r="AN962" s="166"/>
      <c r="AO962" s="166"/>
      <c r="AP962" s="166"/>
      <c r="AQ962" s="166"/>
      <c r="AR962" s="166"/>
      <c r="AS962" s="166"/>
      <c r="AT962" s="166"/>
      <c r="AU962" s="166"/>
      <c r="AV962" s="166"/>
      <c r="AW962" s="166"/>
      <c r="AX962" s="166"/>
      <c r="AY962" s="166"/>
      <c r="AZ962" s="166"/>
      <c r="BA962" s="166"/>
      <c r="BB962" s="166"/>
      <c r="BC962" s="166"/>
      <c r="BD962" s="166"/>
      <c r="BE962" s="166"/>
      <c r="BF962" s="166"/>
      <c r="BG962" s="166"/>
      <c r="BH962" s="166"/>
      <c r="BI962" s="166"/>
      <c r="BJ962" s="166"/>
      <c r="BK962" s="166"/>
      <c r="BL962" s="166"/>
      <c r="BM962" s="166"/>
      <c r="BN962" s="166"/>
      <c r="BO962" s="166"/>
      <c r="BP962" s="166"/>
      <c r="BQ962" s="166"/>
      <c r="BR962" s="166"/>
      <c r="BS962" s="166"/>
      <c r="BT962" s="166"/>
      <c r="BU962" s="166"/>
      <c r="BV962" s="166"/>
      <c r="BW962" s="166"/>
      <c r="BX962" s="166"/>
    </row>
    <row r="963" spans="1:76" ht="12.75" customHeight="1">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c r="AA963" s="166"/>
      <c r="AB963" s="166"/>
      <c r="AC963" s="166"/>
      <c r="AD963" s="166"/>
      <c r="AE963" s="166"/>
      <c r="AF963" s="166"/>
      <c r="AG963" s="166"/>
      <c r="AH963" s="166"/>
      <c r="AI963" s="166"/>
      <c r="AJ963" s="166"/>
      <c r="AK963" s="166"/>
      <c r="AL963" s="166"/>
      <c r="AM963" s="166"/>
      <c r="AN963" s="166"/>
      <c r="AO963" s="166"/>
      <c r="AP963" s="166"/>
      <c r="AQ963" s="166"/>
      <c r="AR963" s="166"/>
      <c r="AS963" s="166"/>
      <c r="AT963" s="166"/>
      <c r="AU963" s="166"/>
      <c r="AV963" s="166"/>
      <c r="AW963" s="166"/>
      <c r="AX963" s="166"/>
      <c r="AY963" s="166"/>
      <c r="AZ963" s="166"/>
      <c r="BA963" s="166"/>
      <c r="BB963" s="166"/>
      <c r="BC963" s="166"/>
      <c r="BD963" s="166"/>
      <c r="BE963" s="166"/>
      <c r="BF963" s="166"/>
      <c r="BG963" s="166"/>
      <c r="BH963" s="166"/>
      <c r="BI963" s="166"/>
      <c r="BJ963" s="166"/>
      <c r="BK963" s="166"/>
      <c r="BL963" s="166"/>
      <c r="BM963" s="166"/>
      <c r="BN963" s="166"/>
      <c r="BO963" s="166"/>
      <c r="BP963" s="166"/>
      <c r="BQ963" s="166"/>
      <c r="BR963" s="166"/>
      <c r="BS963" s="166"/>
      <c r="BT963" s="166"/>
      <c r="BU963" s="166"/>
      <c r="BV963" s="166"/>
      <c r="BW963" s="166"/>
      <c r="BX963" s="166"/>
    </row>
    <row r="964" spans="1:76" ht="12.75" customHeight="1">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c r="AA964" s="166"/>
      <c r="AB964" s="166"/>
      <c r="AC964" s="166"/>
      <c r="AD964" s="166"/>
      <c r="AE964" s="166"/>
      <c r="AF964" s="166"/>
      <c r="AG964" s="166"/>
      <c r="AH964" s="166"/>
      <c r="AI964" s="166"/>
      <c r="AJ964" s="166"/>
      <c r="AK964" s="166"/>
      <c r="AL964" s="166"/>
      <c r="AM964" s="166"/>
      <c r="AN964" s="166"/>
      <c r="AO964" s="166"/>
      <c r="AP964" s="166"/>
      <c r="AQ964" s="166"/>
      <c r="AR964" s="166"/>
      <c r="AS964" s="166"/>
      <c r="AT964" s="166"/>
      <c r="AU964" s="166"/>
      <c r="AV964" s="166"/>
      <c r="AW964" s="166"/>
      <c r="AX964" s="166"/>
      <c r="AY964" s="166"/>
      <c r="AZ964" s="166"/>
      <c r="BA964" s="166"/>
      <c r="BB964" s="166"/>
      <c r="BC964" s="166"/>
      <c r="BD964" s="166"/>
      <c r="BE964" s="166"/>
      <c r="BF964" s="166"/>
      <c r="BG964" s="166"/>
      <c r="BH964" s="166"/>
      <c r="BI964" s="166"/>
      <c r="BJ964" s="166"/>
      <c r="BK964" s="166"/>
      <c r="BL964" s="166"/>
      <c r="BM964" s="166"/>
      <c r="BN964" s="166"/>
      <c r="BO964" s="166"/>
      <c r="BP964" s="166"/>
      <c r="BQ964" s="166"/>
      <c r="BR964" s="166"/>
      <c r="BS964" s="166"/>
      <c r="BT964" s="166"/>
      <c r="BU964" s="166"/>
      <c r="BV964" s="166"/>
      <c r="BW964" s="166"/>
      <c r="BX964" s="166"/>
    </row>
    <row r="965" spans="1:76" ht="12.75" customHeight="1">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c r="AA965" s="166"/>
      <c r="AB965" s="166"/>
      <c r="AC965" s="166"/>
      <c r="AD965" s="166"/>
      <c r="AE965" s="166"/>
      <c r="AF965" s="166"/>
      <c r="AG965" s="166"/>
      <c r="AH965" s="166"/>
      <c r="AI965" s="166"/>
      <c r="AJ965" s="166"/>
      <c r="AK965" s="166"/>
      <c r="AL965" s="166"/>
      <c r="AM965" s="166"/>
      <c r="AN965" s="166"/>
      <c r="AO965" s="166"/>
      <c r="AP965" s="166"/>
      <c r="AQ965" s="166"/>
      <c r="AR965" s="166"/>
      <c r="AS965" s="166"/>
      <c r="AT965" s="166"/>
      <c r="AU965" s="166"/>
      <c r="AV965" s="166"/>
      <c r="AW965" s="166"/>
      <c r="AX965" s="166"/>
      <c r="AY965" s="166"/>
      <c r="AZ965" s="166"/>
      <c r="BA965" s="166"/>
      <c r="BB965" s="166"/>
      <c r="BC965" s="166"/>
      <c r="BD965" s="166"/>
      <c r="BE965" s="166"/>
      <c r="BF965" s="166"/>
      <c r="BG965" s="166"/>
      <c r="BH965" s="166"/>
      <c r="BI965" s="166"/>
      <c r="BJ965" s="166"/>
      <c r="BK965" s="166"/>
      <c r="BL965" s="166"/>
      <c r="BM965" s="166"/>
      <c r="BN965" s="166"/>
      <c r="BO965" s="166"/>
      <c r="BP965" s="166"/>
      <c r="BQ965" s="166"/>
      <c r="BR965" s="166"/>
      <c r="BS965" s="166"/>
      <c r="BT965" s="166"/>
      <c r="BU965" s="166"/>
      <c r="BV965" s="166"/>
      <c r="BW965" s="166"/>
      <c r="BX965" s="166"/>
    </row>
    <row r="966" spans="1:76" ht="12.75" customHeight="1">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c r="AA966" s="166"/>
      <c r="AB966" s="166"/>
      <c r="AC966" s="166"/>
      <c r="AD966" s="166"/>
      <c r="AE966" s="166"/>
      <c r="AF966" s="166"/>
      <c r="AG966" s="166"/>
      <c r="AH966" s="166"/>
      <c r="AI966" s="166"/>
      <c r="AJ966" s="166"/>
      <c r="AK966" s="166"/>
      <c r="AL966" s="166"/>
      <c r="AM966" s="166"/>
      <c r="AN966" s="166"/>
      <c r="AO966" s="166"/>
      <c r="AP966" s="166"/>
      <c r="AQ966" s="166"/>
      <c r="AR966" s="166"/>
      <c r="AS966" s="166"/>
      <c r="AT966" s="166"/>
      <c r="AU966" s="166"/>
      <c r="AV966" s="166"/>
      <c r="AW966" s="166"/>
      <c r="AX966" s="166"/>
      <c r="AY966" s="166"/>
      <c r="AZ966" s="166"/>
      <c r="BA966" s="166"/>
      <c r="BB966" s="166"/>
      <c r="BC966" s="166"/>
      <c r="BD966" s="166"/>
      <c r="BE966" s="166"/>
      <c r="BF966" s="166"/>
      <c r="BG966" s="166"/>
      <c r="BH966" s="166"/>
      <c r="BI966" s="166"/>
      <c r="BJ966" s="166"/>
      <c r="BK966" s="166"/>
      <c r="BL966" s="166"/>
      <c r="BM966" s="166"/>
      <c r="BN966" s="166"/>
      <c r="BO966" s="166"/>
      <c r="BP966" s="166"/>
      <c r="BQ966" s="166"/>
      <c r="BR966" s="166"/>
      <c r="BS966" s="166"/>
      <c r="BT966" s="166"/>
      <c r="BU966" s="166"/>
      <c r="BV966" s="166"/>
      <c r="BW966" s="166"/>
      <c r="BX966" s="166"/>
    </row>
    <row r="967" spans="1:76" ht="12.75" customHeight="1">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c r="AA967" s="166"/>
      <c r="AB967" s="166"/>
      <c r="AC967" s="166"/>
      <c r="AD967" s="166"/>
      <c r="AE967" s="166"/>
      <c r="AF967" s="166"/>
      <c r="AG967" s="166"/>
      <c r="AH967" s="166"/>
      <c r="AI967" s="166"/>
      <c r="AJ967" s="166"/>
      <c r="AK967" s="166"/>
      <c r="AL967" s="166"/>
      <c r="AM967" s="166"/>
      <c r="AN967" s="166"/>
      <c r="AO967" s="166"/>
      <c r="AP967" s="166"/>
      <c r="AQ967" s="166"/>
      <c r="AR967" s="166"/>
      <c r="AS967" s="166"/>
      <c r="AT967" s="166"/>
      <c r="AU967" s="166"/>
      <c r="AV967" s="166"/>
      <c r="AW967" s="166"/>
      <c r="AX967" s="166"/>
      <c r="AY967" s="166"/>
      <c r="AZ967" s="166"/>
      <c r="BA967" s="166"/>
      <c r="BB967" s="166"/>
      <c r="BC967" s="166"/>
      <c r="BD967" s="166"/>
      <c r="BE967" s="166"/>
      <c r="BF967" s="166"/>
      <c r="BG967" s="166"/>
      <c r="BH967" s="166"/>
      <c r="BI967" s="166"/>
      <c r="BJ967" s="166"/>
      <c r="BK967" s="166"/>
      <c r="BL967" s="166"/>
      <c r="BM967" s="166"/>
      <c r="BN967" s="166"/>
      <c r="BO967" s="166"/>
      <c r="BP967" s="166"/>
      <c r="BQ967" s="166"/>
      <c r="BR967" s="166"/>
      <c r="BS967" s="166"/>
      <c r="BT967" s="166"/>
      <c r="BU967" s="166"/>
      <c r="BV967" s="166"/>
      <c r="BW967" s="166"/>
      <c r="BX967" s="166"/>
    </row>
    <row r="968" spans="1:76" ht="12.75" customHeight="1">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c r="AA968" s="166"/>
      <c r="AB968" s="166"/>
      <c r="AC968" s="166"/>
      <c r="AD968" s="166"/>
      <c r="AE968" s="166"/>
      <c r="AF968" s="166"/>
      <c r="AG968" s="166"/>
      <c r="AH968" s="166"/>
      <c r="AI968" s="166"/>
      <c r="AJ968" s="166"/>
      <c r="AK968" s="166"/>
      <c r="AL968" s="166"/>
      <c r="AM968" s="166"/>
      <c r="AN968" s="166"/>
      <c r="AO968" s="166"/>
      <c r="AP968" s="166"/>
      <c r="AQ968" s="166"/>
      <c r="AR968" s="166"/>
      <c r="AS968" s="166"/>
      <c r="AT968" s="166"/>
      <c r="AU968" s="166"/>
      <c r="AV968" s="166"/>
      <c r="AW968" s="166"/>
      <c r="AX968" s="166"/>
      <c r="AY968" s="166"/>
      <c r="AZ968" s="166"/>
      <c r="BA968" s="166"/>
      <c r="BB968" s="166"/>
      <c r="BC968" s="166"/>
      <c r="BD968" s="166"/>
      <c r="BE968" s="166"/>
      <c r="BF968" s="166"/>
      <c r="BG968" s="166"/>
      <c r="BH968" s="166"/>
      <c r="BI968" s="166"/>
      <c r="BJ968" s="166"/>
      <c r="BK968" s="166"/>
      <c r="BL968" s="166"/>
      <c r="BM968" s="166"/>
      <c r="BN968" s="166"/>
      <c r="BO968" s="166"/>
      <c r="BP968" s="166"/>
      <c r="BQ968" s="166"/>
      <c r="BR968" s="166"/>
      <c r="BS968" s="166"/>
      <c r="BT968" s="166"/>
      <c r="BU968" s="166"/>
      <c r="BV968" s="166"/>
      <c r="BW968" s="166"/>
      <c r="BX968" s="166"/>
    </row>
    <row r="969" spans="1:76" ht="12.75" customHeight="1">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c r="AA969" s="166"/>
      <c r="AB969" s="166"/>
      <c r="AC969" s="166"/>
      <c r="AD969" s="166"/>
      <c r="AE969" s="166"/>
      <c r="AF969" s="166"/>
      <c r="AG969" s="166"/>
      <c r="AH969" s="166"/>
      <c r="AI969" s="166"/>
      <c r="AJ969" s="166"/>
      <c r="AK969" s="166"/>
      <c r="AL969" s="166"/>
      <c r="AM969" s="166"/>
      <c r="AN969" s="166"/>
      <c r="AO969" s="166"/>
      <c r="AP969" s="166"/>
      <c r="AQ969" s="166"/>
      <c r="AR969" s="166"/>
      <c r="AS969" s="166"/>
      <c r="AT969" s="166"/>
      <c r="AU969" s="166"/>
      <c r="AV969" s="166"/>
      <c r="AW969" s="166"/>
      <c r="AX969" s="166"/>
      <c r="AY969" s="166"/>
      <c r="AZ969" s="166"/>
      <c r="BA969" s="166"/>
      <c r="BB969" s="166"/>
      <c r="BC969" s="166"/>
      <c r="BD969" s="166"/>
      <c r="BE969" s="166"/>
      <c r="BF969" s="166"/>
      <c r="BG969" s="166"/>
      <c r="BH969" s="166"/>
      <c r="BI969" s="166"/>
      <c r="BJ969" s="166"/>
      <c r="BK969" s="166"/>
      <c r="BL969" s="166"/>
      <c r="BM969" s="166"/>
      <c r="BN969" s="166"/>
      <c r="BO969" s="166"/>
      <c r="BP969" s="166"/>
      <c r="BQ969" s="166"/>
      <c r="BR969" s="166"/>
      <c r="BS969" s="166"/>
      <c r="BT969" s="166"/>
      <c r="BU969" s="166"/>
      <c r="BV969" s="166"/>
      <c r="BW969" s="166"/>
      <c r="BX969" s="166"/>
    </row>
    <row r="970" spans="1:76" ht="12.75" customHeight="1">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c r="AA970" s="166"/>
      <c r="AB970" s="166"/>
      <c r="AC970" s="166"/>
      <c r="AD970" s="166"/>
      <c r="AE970" s="166"/>
      <c r="AF970" s="166"/>
      <c r="AG970" s="166"/>
      <c r="AH970" s="166"/>
      <c r="AI970" s="166"/>
      <c r="AJ970" s="166"/>
      <c r="AK970" s="166"/>
      <c r="AL970" s="166"/>
      <c r="AM970" s="166"/>
      <c r="AN970" s="166"/>
      <c r="AO970" s="166"/>
      <c r="AP970" s="166"/>
      <c r="AQ970" s="166"/>
      <c r="AR970" s="166"/>
      <c r="AS970" s="166"/>
      <c r="AT970" s="166"/>
      <c r="AU970" s="166"/>
      <c r="AV970" s="166"/>
      <c r="AW970" s="166"/>
      <c r="AX970" s="166"/>
      <c r="AY970" s="166"/>
      <c r="AZ970" s="166"/>
      <c r="BA970" s="166"/>
      <c r="BB970" s="166"/>
      <c r="BC970" s="166"/>
      <c r="BD970" s="166"/>
      <c r="BE970" s="166"/>
      <c r="BF970" s="166"/>
      <c r="BG970" s="166"/>
      <c r="BH970" s="166"/>
      <c r="BI970" s="166"/>
      <c r="BJ970" s="166"/>
      <c r="BK970" s="166"/>
      <c r="BL970" s="166"/>
      <c r="BM970" s="166"/>
      <c r="BN970" s="166"/>
      <c r="BO970" s="166"/>
      <c r="BP970" s="166"/>
      <c r="BQ970" s="166"/>
      <c r="BR970" s="166"/>
      <c r="BS970" s="166"/>
      <c r="BT970" s="166"/>
      <c r="BU970" s="166"/>
      <c r="BV970" s="166"/>
      <c r="BW970" s="166"/>
      <c r="BX970" s="166"/>
    </row>
    <row r="971" spans="1:76" ht="12.75" customHeight="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c r="AA971" s="166"/>
      <c r="AB971" s="166"/>
      <c r="AC971" s="166"/>
      <c r="AD971" s="166"/>
      <c r="AE971" s="166"/>
      <c r="AF971" s="166"/>
      <c r="AG971" s="166"/>
      <c r="AH971" s="166"/>
      <c r="AI971" s="166"/>
      <c r="AJ971" s="166"/>
      <c r="AK971" s="166"/>
      <c r="AL971" s="166"/>
      <c r="AM971" s="166"/>
      <c r="AN971" s="166"/>
      <c r="AO971" s="166"/>
      <c r="AP971" s="166"/>
      <c r="AQ971" s="166"/>
      <c r="AR971" s="166"/>
      <c r="AS971" s="166"/>
      <c r="AT971" s="166"/>
      <c r="AU971" s="166"/>
      <c r="AV971" s="166"/>
      <c r="AW971" s="166"/>
      <c r="AX971" s="166"/>
      <c r="AY971" s="166"/>
      <c r="AZ971" s="166"/>
      <c r="BA971" s="166"/>
      <c r="BB971" s="166"/>
      <c r="BC971" s="166"/>
      <c r="BD971" s="166"/>
      <c r="BE971" s="166"/>
      <c r="BF971" s="166"/>
      <c r="BG971" s="166"/>
      <c r="BH971" s="166"/>
      <c r="BI971" s="166"/>
      <c r="BJ971" s="166"/>
      <c r="BK971" s="166"/>
      <c r="BL971" s="166"/>
      <c r="BM971" s="166"/>
      <c r="BN971" s="166"/>
      <c r="BO971" s="166"/>
      <c r="BP971" s="166"/>
      <c r="BQ971" s="166"/>
      <c r="BR971" s="166"/>
      <c r="BS971" s="166"/>
      <c r="BT971" s="166"/>
      <c r="BU971" s="166"/>
      <c r="BV971" s="166"/>
      <c r="BW971" s="166"/>
      <c r="BX971" s="166"/>
    </row>
    <row r="972" spans="1:76" ht="12.75" customHeight="1">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c r="AA972" s="166"/>
      <c r="AB972" s="166"/>
      <c r="AC972" s="166"/>
      <c r="AD972" s="166"/>
      <c r="AE972" s="166"/>
      <c r="AF972" s="166"/>
      <c r="AG972" s="166"/>
      <c r="AH972" s="166"/>
      <c r="AI972" s="166"/>
      <c r="AJ972" s="166"/>
      <c r="AK972" s="166"/>
      <c r="AL972" s="166"/>
      <c r="AM972" s="166"/>
      <c r="AN972" s="166"/>
      <c r="AO972" s="166"/>
      <c r="AP972" s="166"/>
      <c r="AQ972" s="166"/>
      <c r="AR972" s="166"/>
      <c r="AS972" s="166"/>
      <c r="AT972" s="166"/>
      <c r="AU972" s="166"/>
      <c r="AV972" s="166"/>
      <c r="AW972" s="166"/>
      <c r="AX972" s="166"/>
      <c r="AY972" s="166"/>
      <c r="AZ972" s="166"/>
      <c r="BA972" s="166"/>
      <c r="BB972" s="166"/>
      <c r="BC972" s="166"/>
      <c r="BD972" s="166"/>
      <c r="BE972" s="166"/>
      <c r="BF972" s="166"/>
      <c r="BG972" s="166"/>
      <c r="BH972" s="166"/>
      <c r="BI972" s="166"/>
      <c r="BJ972" s="166"/>
      <c r="BK972" s="166"/>
      <c r="BL972" s="166"/>
      <c r="BM972" s="166"/>
      <c r="BN972" s="166"/>
      <c r="BO972" s="166"/>
      <c r="BP972" s="166"/>
      <c r="BQ972" s="166"/>
      <c r="BR972" s="166"/>
      <c r="BS972" s="166"/>
      <c r="BT972" s="166"/>
      <c r="BU972" s="166"/>
      <c r="BV972" s="166"/>
      <c r="BW972" s="166"/>
      <c r="BX972" s="166"/>
    </row>
    <row r="973" spans="1:76" ht="12.75" customHeight="1">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c r="AA973" s="166"/>
      <c r="AB973" s="166"/>
      <c r="AC973" s="166"/>
      <c r="AD973" s="166"/>
      <c r="AE973" s="166"/>
      <c r="AF973" s="166"/>
      <c r="AG973" s="166"/>
      <c r="AH973" s="166"/>
      <c r="AI973" s="166"/>
      <c r="AJ973" s="166"/>
      <c r="AK973" s="166"/>
      <c r="AL973" s="166"/>
      <c r="AM973" s="166"/>
      <c r="AN973" s="166"/>
      <c r="AO973" s="166"/>
      <c r="AP973" s="166"/>
      <c r="AQ973" s="166"/>
      <c r="AR973" s="166"/>
      <c r="AS973" s="166"/>
      <c r="AT973" s="166"/>
      <c r="AU973" s="166"/>
      <c r="AV973" s="166"/>
      <c r="AW973" s="166"/>
      <c r="AX973" s="166"/>
      <c r="AY973" s="166"/>
      <c r="AZ973" s="166"/>
      <c r="BA973" s="166"/>
      <c r="BB973" s="166"/>
      <c r="BC973" s="166"/>
      <c r="BD973" s="166"/>
      <c r="BE973" s="166"/>
      <c r="BF973" s="166"/>
      <c r="BG973" s="166"/>
      <c r="BH973" s="166"/>
      <c r="BI973" s="166"/>
      <c r="BJ973" s="166"/>
      <c r="BK973" s="166"/>
      <c r="BL973" s="166"/>
      <c r="BM973" s="166"/>
      <c r="BN973" s="166"/>
      <c r="BO973" s="166"/>
      <c r="BP973" s="166"/>
      <c r="BQ973" s="166"/>
      <c r="BR973" s="166"/>
      <c r="BS973" s="166"/>
      <c r="BT973" s="166"/>
      <c r="BU973" s="166"/>
      <c r="BV973" s="166"/>
      <c r="BW973" s="166"/>
      <c r="BX973" s="166"/>
    </row>
    <row r="974" spans="1:76" ht="12.75" customHeight="1">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c r="AA974" s="166"/>
      <c r="AB974" s="166"/>
      <c r="AC974" s="166"/>
      <c r="AD974" s="166"/>
      <c r="AE974" s="166"/>
      <c r="AF974" s="166"/>
      <c r="AG974" s="166"/>
      <c r="AH974" s="166"/>
      <c r="AI974" s="166"/>
      <c r="AJ974" s="166"/>
      <c r="AK974" s="166"/>
      <c r="AL974" s="166"/>
      <c r="AM974" s="166"/>
      <c r="AN974" s="166"/>
      <c r="AO974" s="166"/>
      <c r="AP974" s="166"/>
      <c r="AQ974" s="166"/>
      <c r="AR974" s="166"/>
      <c r="AS974" s="166"/>
      <c r="AT974" s="166"/>
      <c r="AU974" s="166"/>
      <c r="AV974" s="166"/>
      <c r="AW974" s="166"/>
      <c r="AX974" s="166"/>
      <c r="AY974" s="166"/>
      <c r="AZ974" s="166"/>
      <c r="BA974" s="166"/>
      <c r="BB974" s="166"/>
      <c r="BC974" s="166"/>
      <c r="BD974" s="166"/>
      <c r="BE974" s="166"/>
      <c r="BF974" s="166"/>
      <c r="BG974" s="166"/>
      <c r="BH974" s="166"/>
      <c r="BI974" s="166"/>
      <c r="BJ974" s="166"/>
      <c r="BK974" s="166"/>
      <c r="BL974" s="166"/>
      <c r="BM974" s="166"/>
      <c r="BN974" s="166"/>
      <c r="BO974" s="166"/>
      <c r="BP974" s="166"/>
      <c r="BQ974" s="166"/>
      <c r="BR974" s="166"/>
      <c r="BS974" s="166"/>
      <c r="BT974" s="166"/>
      <c r="BU974" s="166"/>
      <c r="BV974" s="166"/>
      <c r="BW974" s="166"/>
      <c r="BX974" s="166"/>
    </row>
    <row r="975" spans="1:76" ht="12.75" customHeight="1">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c r="AA975" s="166"/>
      <c r="AB975" s="166"/>
      <c r="AC975" s="166"/>
      <c r="AD975" s="166"/>
      <c r="AE975" s="166"/>
      <c r="AF975" s="166"/>
      <c r="AG975" s="166"/>
      <c r="AH975" s="166"/>
      <c r="AI975" s="166"/>
      <c r="AJ975" s="166"/>
      <c r="AK975" s="166"/>
      <c r="AL975" s="166"/>
      <c r="AM975" s="166"/>
      <c r="AN975" s="166"/>
      <c r="AO975" s="166"/>
      <c r="AP975" s="166"/>
      <c r="AQ975" s="166"/>
      <c r="AR975" s="166"/>
      <c r="AS975" s="166"/>
      <c r="AT975" s="166"/>
      <c r="AU975" s="166"/>
      <c r="AV975" s="166"/>
      <c r="AW975" s="166"/>
      <c r="AX975" s="166"/>
      <c r="AY975" s="166"/>
      <c r="AZ975" s="166"/>
      <c r="BA975" s="166"/>
      <c r="BB975" s="166"/>
      <c r="BC975" s="166"/>
      <c r="BD975" s="166"/>
      <c r="BE975" s="166"/>
      <c r="BF975" s="166"/>
      <c r="BG975" s="166"/>
      <c r="BH975" s="166"/>
      <c r="BI975" s="166"/>
      <c r="BJ975" s="166"/>
      <c r="BK975" s="166"/>
      <c r="BL975" s="166"/>
      <c r="BM975" s="166"/>
      <c r="BN975" s="166"/>
      <c r="BO975" s="166"/>
      <c r="BP975" s="166"/>
      <c r="BQ975" s="166"/>
      <c r="BR975" s="166"/>
      <c r="BS975" s="166"/>
      <c r="BT975" s="166"/>
      <c r="BU975" s="166"/>
      <c r="BV975" s="166"/>
      <c r="BW975" s="166"/>
      <c r="BX975" s="166"/>
    </row>
    <row r="976" spans="1:76" ht="12.75" customHeight="1">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c r="AA976" s="166"/>
      <c r="AB976" s="166"/>
      <c r="AC976" s="166"/>
      <c r="AD976" s="166"/>
      <c r="AE976" s="166"/>
      <c r="AF976" s="166"/>
      <c r="AG976" s="166"/>
      <c r="AH976" s="166"/>
      <c r="AI976" s="166"/>
      <c r="AJ976" s="166"/>
      <c r="AK976" s="166"/>
      <c r="AL976" s="166"/>
      <c r="AM976" s="166"/>
      <c r="AN976" s="166"/>
      <c r="AO976" s="166"/>
      <c r="AP976" s="166"/>
      <c r="AQ976" s="166"/>
      <c r="AR976" s="166"/>
      <c r="AS976" s="166"/>
      <c r="AT976" s="166"/>
      <c r="AU976" s="166"/>
      <c r="AV976" s="166"/>
      <c r="AW976" s="166"/>
      <c r="AX976" s="166"/>
      <c r="AY976" s="166"/>
      <c r="AZ976" s="166"/>
      <c r="BA976" s="166"/>
      <c r="BB976" s="166"/>
      <c r="BC976" s="166"/>
      <c r="BD976" s="166"/>
      <c r="BE976" s="166"/>
      <c r="BF976" s="166"/>
      <c r="BG976" s="166"/>
      <c r="BH976" s="166"/>
      <c r="BI976" s="166"/>
      <c r="BJ976" s="166"/>
      <c r="BK976" s="166"/>
      <c r="BL976" s="166"/>
      <c r="BM976" s="166"/>
      <c r="BN976" s="166"/>
      <c r="BO976" s="166"/>
      <c r="BP976" s="166"/>
      <c r="BQ976" s="166"/>
      <c r="BR976" s="166"/>
      <c r="BS976" s="166"/>
      <c r="BT976" s="166"/>
      <c r="BU976" s="166"/>
      <c r="BV976" s="166"/>
      <c r="BW976" s="166"/>
      <c r="BX976" s="166"/>
    </row>
    <row r="977" spans="1:76" ht="12.75" customHeight="1">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c r="AA977" s="166"/>
      <c r="AB977" s="166"/>
      <c r="AC977" s="166"/>
      <c r="AD977" s="166"/>
      <c r="AE977" s="166"/>
      <c r="AF977" s="166"/>
      <c r="AG977" s="166"/>
      <c r="AH977" s="166"/>
      <c r="AI977" s="166"/>
      <c r="AJ977" s="166"/>
      <c r="AK977" s="166"/>
      <c r="AL977" s="166"/>
      <c r="AM977" s="166"/>
      <c r="AN977" s="166"/>
      <c r="AO977" s="166"/>
      <c r="AP977" s="166"/>
      <c r="AQ977" s="166"/>
      <c r="AR977" s="166"/>
      <c r="AS977" s="166"/>
      <c r="AT977" s="166"/>
      <c r="AU977" s="166"/>
      <c r="AV977" s="166"/>
      <c r="AW977" s="166"/>
      <c r="AX977" s="166"/>
      <c r="AY977" s="166"/>
      <c r="AZ977" s="166"/>
      <c r="BA977" s="166"/>
      <c r="BB977" s="166"/>
      <c r="BC977" s="166"/>
      <c r="BD977" s="166"/>
      <c r="BE977" s="166"/>
      <c r="BF977" s="166"/>
      <c r="BG977" s="166"/>
      <c r="BH977" s="166"/>
      <c r="BI977" s="166"/>
      <c r="BJ977" s="166"/>
      <c r="BK977" s="166"/>
      <c r="BL977" s="166"/>
      <c r="BM977" s="166"/>
      <c r="BN977" s="166"/>
      <c r="BO977" s="166"/>
      <c r="BP977" s="166"/>
      <c r="BQ977" s="166"/>
      <c r="BR977" s="166"/>
      <c r="BS977" s="166"/>
      <c r="BT977" s="166"/>
      <c r="BU977" s="166"/>
      <c r="BV977" s="166"/>
      <c r="BW977" s="166"/>
      <c r="BX977" s="166"/>
    </row>
    <row r="978" spans="1:76" ht="12.75" customHeight="1">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c r="AA978" s="166"/>
      <c r="AB978" s="166"/>
      <c r="AC978" s="166"/>
      <c r="AD978" s="166"/>
      <c r="AE978" s="166"/>
      <c r="AF978" s="166"/>
      <c r="AG978" s="166"/>
      <c r="AH978" s="166"/>
      <c r="AI978" s="166"/>
      <c r="AJ978" s="166"/>
      <c r="AK978" s="166"/>
      <c r="AL978" s="166"/>
      <c r="AM978" s="166"/>
      <c r="AN978" s="166"/>
      <c r="AO978" s="166"/>
      <c r="AP978" s="166"/>
      <c r="AQ978" s="166"/>
      <c r="AR978" s="166"/>
      <c r="AS978" s="166"/>
      <c r="AT978" s="166"/>
      <c r="AU978" s="166"/>
      <c r="AV978" s="166"/>
      <c r="AW978" s="166"/>
      <c r="AX978" s="166"/>
      <c r="AY978" s="166"/>
      <c r="AZ978" s="166"/>
      <c r="BA978" s="166"/>
      <c r="BB978" s="166"/>
      <c r="BC978" s="166"/>
      <c r="BD978" s="166"/>
      <c r="BE978" s="166"/>
      <c r="BF978" s="166"/>
      <c r="BG978" s="166"/>
      <c r="BH978" s="166"/>
      <c r="BI978" s="166"/>
      <c r="BJ978" s="166"/>
      <c r="BK978" s="166"/>
      <c r="BL978" s="166"/>
      <c r="BM978" s="166"/>
      <c r="BN978" s="166"/>
      <c r="BO978" s="166"/>
      <c r="BP978" s="166"/>
      <c r="BQ978" s="166"/>
      <c r="BR978" s="166"/>
      <c r="BS978" s="166"/>
      <c r="BT978" s="166"/>
      <c r="BU978" s="166"/>
      <c r="BV978" s="166"/>
      <c r="BW978" s="166"/>
      <c r="BX978" s="166"/>
    </row>
    <row r="979" spans="1:76" ht="12.75" customHeight="1">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c r="AA979" s="166"/>
      <c r="AB979" s="166"/>
      <c r="AC979" s="166"/>
      <c r="AD979" s="166"/>
      <c r="AE979" s="166"/>
      <c r="AF979" s="166"/>
      <c r="AG979" s="166"/>
      <c r="AH979" s="166"/>
      <c r="AI979" s="166"/>
      <c r="AJ979" s="166"/>
      <c r="AK979" s="166"/>
      <c r="AL979" s="166"/>
      <c r="AM979" s="166"/>
      <c r="AN979" s="166"/>
      <c r="AO979" s="166"/>
      <c r="AP979" s="166"/>
      <c r="AQ979" s="166"/>
      <c r="AR979" s="166"/>
      <c r="AS979" s="166"/>
      <c r="AT979" s="166"/>
      <c r="AU979" s="166"/>
      <c r="AV979" s="166"/>
      <c r="AW979" s="166"/>
      <c r="AX979" s="166"/>
      <c r="AY979" s="166"/>
      <c r="AZ979" s="166"/>
      <c r="BA979" s="166"/>
      <c r="BB979" s="166"/>
      <c r="BC979" s="166"/>
      <c r="BD979" s="166"/>
      <c r="BE979" s="166"/>
      <c r="BF979" s="166"/>
      <c r="BG979" s="166"/>
      <c r="BH979" s="166"/>
      <c r="BI979" s="166"/>
      <c r="BJ979" s="166"/>
      <c r="BK979" s="166"/>
      <c r="BL979" s="166"/>
      <c r="BM979" s="166"/>
      <c r="BN979" s="166"/>
      <c r="BO979" s="166"/>
      <c r="BP979" s="166"/>
      <c r="BQ979" s="166"/>
      <c r="BR979" s="166"/>
      <c r="BS979" s="166"/>
      <c r="BT979" s="166"/>
      <c r="BU979" s="166"/>
      <c r="BV979" s="166"/>
      <c r="BW979" s="166"/>
      <c r="BX979" s="166"/>
    </row>
    <row r="980" spans="1:76" ht="12.75" customHeight="1">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c r="AA980" s="166"/>
      <c r="AB980" s="166"/>
      <c r="AC980" s="166"/>
      <c r="AD980" s="166"/>
      <c r="AE980" s="166"/>
      <c r="AF980" s="166"/>
      <c r="AG980" s="166"/>
      <c r="AH980" s="166"/>
      <c r="AI980" s="166"/>
      <c r="AJ980" s="166"/>
      <c r="AK980" s="166"/>
      <c r="AL980" s="166"/>
      <c r="AM980" s="166"/>
      <c r="AN980" s="166"/>
      <c r="AO980" s="166"/>
      <c r="AP980" s="166"/>
      <c r="AQ980" s="166"/>
      <c r="AR980" s="166"/>
      <c r="AS980" s="166"/>
      <c r="AT980" s="166"/>
      <c r="AU980" s="166"/>
      <c r="AV980" s="166"/>
      <c r="AW980" s="166"/>
      <c r="AX980" s="166"/>
      <c r="AY980" s="166"/>
      <c r="AZ980" s="166"/>
      <c r="BA980" s="166"/>
      <c r="BB980" s="166"/>
      <c r="BC980" s="166"/>
      <c r="BD980" s="166"/>
      <c r="BE980" s="166"/>
      <c r="BF980" s="166"/>
      <c r="BG980" s="166"/>
      <c r="BH980" s="166"/>
      <c r="BI980" s="166"/>
      <c r="BJ980" s="166"/>
      <c r="BK980" s="166"/>
      <c r="BL980" s="166"/>
      <c r="BM980" s="166"/>
      <c r="BN980" s="166"/>
      <c r="BO980" s="166"/>
      <c r="BP980" s="166"/>
      <c r="BQ980" s="166"/>
      <c r="BR980" s="166"/>
      <c r="BS980" s="166"/>
      <c r="BT980" s="166"/>
      <c r="BU980" s="166"/>
      <c r="BV980" s="166"/>
      <c r="BW980" s="166"/>
      <c r="BX980" s="166"/>
    </row>
    <row r="981" spans="1:76" ht="12.75" customHeight="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c r="AA981" s="166"/>
      <c r="AB981" s="166"/>
      <c r="AC981" s="166"/>
      <c r="AD981" s="166"/>
      <c r="AE981" s="166"/>
      <c r="AF981" s="166"/>
      <c r="AG981" s="166"/>
      <c r="AH981" s="166"/>
      <c r="AI981" s="166"/>
      <c r="AJ981" s="166"/>
      <c r="AK981" s="166"/>
      <c r="AL981" s="166"/>
      <c r="AM981" s="166"/>
      <c r="AN981" s="166"/>
      <c r="AO981" s="166"/>
      <c r="AP981" s="166"/>
      <c r="AQ981" s="166"/>
      <c r="AR981" s="166"/>
      <c r="AS981" s="166"/>
      <c r="AT981" s="166"/>
      <c r="AU981" s="166"/>
      <c r="AV981" s="166"/>
      <c r="AW981" s="166"/>
      <c r="AX981" s="166"/>
      <c r="AY981" s="166"/>
      <c r="AZ981" s="166"/>
      <c r="BA981" s="166"/>
      <c r="BB981" s="166"/>
      <c r="BC981" s="166"/>
      <c r="BD981" s="166"/>
      <c r="BE981" s="166"/>
      <c r="BF981" s="166"/>
      <c r="BG981" s="166"/>
      <c r="BH981" s="166"/>
      <c r="BI981" s="166"/>
      <c r="BJ981" s="166"/>
      <c r="BK981" s="166"/>
      <c r="BL981" s="166"/>
      <c r="BM981" s="166"/>
      <c r="BN981" s="166"/>
      <c r="BO981" s="166"/>
      <c r="BP981" s="166"/>
      <c r="BQ981" s="166"/>
      <c r="BR981" s="166"/>
      <c r="BS981" s="166"/>
      <c r="BT981" s="166"/>
      <c r="BU981" s="166"/>
      <c r="BV981" s="166"/>
      <c r="BW981" s="166"/>
      <c r="BX981" s="166"/>
    </row>
    <row r="982" spans="1:76" ht="12.75" customHeight="1">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c r="AA982" s="166"/>
      <c r="AB982" s="166"/>
      <c r="AC982" s="166"/>
      <c r="AD982" s="166"/>
      <c r="AE982" s="166"/>
      <c r="AF982" s="166"/>
      <c r="AG982" s="166"/>
      <c r="AH982" s="166"/>
      <c r="AI982" s="166"/>
      <c r="AJ982" s="166"/>
      <c r="AK982" s="166"/>
      <c r="AL982" s="166"/>
      <c r="AM982" s="166"/>
      <c r="AN982" s="166"/>
      <c r="AO982" s="166"/>
      <c r="AP982" s="166"/>
      <c r="AQ982" s="166"/>
      <c r="AR982" s="166"/>
      <c r="AS982" s="166"/>
      <c r="AT982" s="166"/>
      <c r="AU982" s="166"/>
      <c r="AV982" s="166"/>
      <c r="AW982" s="166"/>
      <c r="AX982" s="166"/>
      <c r="AY982" s="166"/>
      <c r="AZ982" s="166"/>
      <c r="BA982" s="166"/>
      <c r="BB982" s="166"/>
      <c r="BC982" s="166"/>
      <c r="BD982" s="166"/>
      <c r="BE982" s="166"/>
      <c r="BF982" s="166"/>
      <c r="BG982" s="166"/>
      <c r="BH982" s="166"/>
      <c r="BI982" s="166"/>
      <c r="BJ982" s="166"/>
      <c r="BK982" s="166"/>
      <c r="BL982" s="166"/>
      <c r="BM982" s="166"/>
      <c r="BN982" s="166"/>
      <c r="BO982" s="166"/>
      <c r="BP982" s="166"/>
      <c r="BQ982" s="166"/>
      <c r="BR982" s="166"/>
      <c r="BS982" s="166"/>
      <c r="BT982" s="166"/>
      <c r="BU982" s="166"/>
      <c r="BV982" s="166"/>
      <c r="BW982" s="166"/>
      <c r="BX982" s="166"/>
    </row>
    <row r="983" spans="1:76" ht="12.75" customHeight="1">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c r="AA983" s="166"/>
      <c r="AB983" s="166"/>
      <c r="AC983" s="166"/>
      <c r="AD983" s="166"/>
      <c r="AE983" s="166"/>
      <c r="AF983" s="166"/>
      <c r="AG983" s="166"/>
      <c r="AH983" s="166"/>
      <c r="AI983" s="166"/>
      <c r="AJ983" s="166"/>
      <c r="AK983" s="166"/>
      <c r="AL983" s="166"/>
      <c r="AM983" s="166"/>
      <c r="AN983" s="166"/>
      <c r="AO983" s="166"/>
      <c r="AP983" s="166"/>
      <c r="AQ983" s="166"/>
      <c r="AR983" s="166"/>
      <c r="AS983" s="166"/>
      <c r="AT983" s="166"/>
      <c r="AU983" s="166"/>
      <c r="AV983" s="166"/>
      <c r="AW983" s="166"/>
      <c r="AX983" s="166"/>
      <c r="AY983" s="166"/>
      <c r="AZ983" s="166"/>
      <c r="BA983" s="166"/>
      <c r="BB983" s="166"/>
      <c r="BC983" s="166"/>
      <c r="BD983" s="166"/>
      <c r="BE983" s="166"/>
      <c r="BF983" s="166"/>
      <c r="BG983" s="166"/>
      <c r="BH983" s="166"/>
      <c r="BI983" s="166"/>
      <c r="BJ983" s="166"/>
      <c r="BK983" s="166"/>
      <c r="BL983" s="166"/>
      <c r="BM983" s="166"/>
      <c r="BN983" s="166"/>
      <c r="BO983" s="166"/>
      <c r="BP983" s="166"/>
      <c r="BQ983" s="166"/>
      <c r="BR983" s="166"/>
      <c r="BS983" s="166"/>
      <c r="BT983" s="166"/>
      <c r="BU983" s="166"/>
      <c r="BV983" s="166"/>
      <c r="BW983" s="166"/>
      <c r="BX983" s="166"/>
    </row>
    <row r="984" spans="1:76" ht="12.75" customHeight="1">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c r="AA984" s="166"/>
      <c r="AB984" s="166"/>
      <c r="AC984" s="166"/>
      <c r="AD984" s="166"/>
      <c r="AE984" s="166"/>
      <c r="AF984" s="166"/>
      <c r="AG984" s="166"/>
      <c r="AH984" s="166"/>
      <c r="AI984" s="166"/>
      <c r="AJ984" s="166"/>
      <c r="AK984" s="166"/>
      <c r="AL984" s="166"/>
      <c r="AM984" s="166"/>
      <c r="AN984" s="166"/>
      <c r="AO984" s="166"/>
      <c r="AP984" s="166"/>
      <c r="AQ984" s="166"/>
      <c r="AR984" s="166"/>
      <c r="AS984" s="166"/>
      <c r="AT984" s="166"/>
      <c r="AU984" s="166"/>
      <c r="AV984" s="166"/>
      <c r="AW984" s="166"/>
      <c r="AX984" s="166"/>
      <c r="AY984" s="166"/>
      <c r="AZ984" s="166"/>
      <c r="BA984" s="166"/>
      <c r="BB984" s="166"/>
      <c r="BC984" s="166"/>
      <c r="BD984" s="166"/>
      <c r="BE984" s="166"/>
      <c r="BF984" s="166"/>
      <c r="BG984" s="166"/>
      <c r="BH984" s="166"/>
      <c r="BI984" s="166"/>
      <c r="BJ984" s="166"/>
      <c r="BK984" s="166"/>
      <c r="BL984" s="166"/>
      <c r="BM984" s="166"/>
      <c r="BN984" s="166"/>
      <c r="BO984" s="166"/>
      <c r="BP984" s="166"/>
      <c r="BQ984" s="166"/>
      <c r="BR984" s="166"/>
      <c r="BS984" s="166"/>
      <c r="BT984" s="166"/>
      <c r="BU984" s="166"/>
      <c r="BV984" s="166"/>
      <c r="BW984" s="166"/>
      <c r="BX984" s="166"/>
    </row>
    <row r="985" spans="1:76" ht="12.75" customHeight="1">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c r="AA985" s="166"/>
      <c r="AB985" s="166"/>
      <c r="AC985" s="166"/>
      <c r="AD985" s="166"/>
      <c r="AE985" s="166"/>
      <c r="AF985" s="166"/>
      <c r="AG985" s="166"/>
      <c r="AH985" s="166"/>
      <c r="AI985" s="166"/>
      <c r="AJ985" s="166"/>
      <c r="AK985" s="166"/>
      <c r="AL985" s="166"/>
      <c r="AM985" s="166"/>
      <c r="AN985" s="166"/>
      <c r="AO985" s="166"/>
      <c r="AP985" s="166"/>
      <c r="AQ985" s="166"/>
      <c r="AR985" s="166"/>
      <c r="AS985" s="166"/>
      <c r="AT985" s="166"/>
      <c r="AU985" s="166"/>
      <c r="AV985" s="166"/>
      <c r="AW985" s="166"/>
      <c r="AX985" s="166"/>
      <c r="AY985" s="166"/>
      <c r="AZ985" s="166"/>
      <c r="BA985" s="166"/>
      <c r="BB985" s="166"/>
      <c r="BC985" s="166"/>
      <c r="BD985" s="166"/>
      <c r="BE985" s="166"/>
      <c r="BF985" s="166"/>
      <c r="BG985" s="166"/>
      <c r="BH985" s="166"/>
      <c r="BI985" s="166"/>
      <c r="BJ985" s="166"/>
      <c r="BK985" s="166"/>
      <c r="BL985" s="166"/>
      <c r="BM985" s="166"/>
      <c r="BN985" s="166"/>
      <c r="BO985" s="166"/>
      <c r="BP985" s="166"/>
      <c r="BQ985" s="166"/>
      <c r="BR985" s="166"/>
      <c r="BS985" s="166"/>
      <c r="BT985" s="166"/>
      <c r="BU985" s="166"/>
      <c r="BV985" s="166"/>
      <c r="BW985" s="166"/>
      <c r="BX985" s="166"/>
    </row>
    <row r="986" spans="1:76" ht="12.75" customHeight="1">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c r="AA986" s="166"/>
      <c r="AB986" s="166"/>
      <c r="AC986" s="166"/>
      <c r="AD986" s="166"/>
      <c r="AE986" s="166"/>
      <c r="AF986" s="166"/>
      <c r="AG986" s="166"/>
      <c r="AH986" s="166"/>
      <c r="AI986" s="166"/>
      <c r="AJ986" s="166"/>
      <c r="AK986" s="166"/>
      <c r="AL986" s="166"/>
      <c r="AM986" s="166"/>
      <c r="AN986" s="166"/>
      <c r="AO986" s="166"/>
      <c r="AP986" s="166"/>
      <c r="AQ986" s="166"/>
      <c r="AR986" s="166"/>
      <c r="AS986" s="166"/>
      <c r="AT986" s="166"/>
      <c r="AU986" s="166"/>
      <c r="AV986" s="166"/>
      <c r="AW986" s="166"/>
      <c r="AX986" s="166"/>
      <c r="AY986" s="166"/>
      <c r="AZ986" s="166"/>
      <c r="BA986" s="166"/>
      <c r="BB986" s="166"/>
      <c r="BC986" s="166"/>
      <c r="BD986" s="166"/>
      <c r="BE986" s="166"/>
      <c r="BF986" s="166"/>
      <c r="BG986" s="166"/>
      <c r="BH986" s="166"/>
      <c r="BI986" s="166"/>
      <c r="BJ986" s="166"/>
      <c r="BK986" s="166"/>
      <c r="BL986" s="166"/>
      <c r="BM986" s="166"/>
      <c r="BN986" s="166"/>
      <c r="BO986" s="166"/>
      <c r="BP986" s="166"/>
      <c r="BQ986" s="166"/>
      <c r="BR986" s="166"/>
      <c r="BS986" s="166"/>
      <c r="BT986" s="166"/>
      <c r="BU986" s="166"/>
      <c r="BV986" s="166"/>
      <c r="BW986" s="166"/>
      <c r="BX986" s="166"/>
    </row>
    <row r="987" spans="1:76" ht="12.75" customHeight="1">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c r="AA987" s="166"/>
      <c r="AB987" s="166"/>
      <c r="AC987" s="166"/>
      <c r="AD987" s="166"/>
      <c r="AE987" s="166"/>
      <c r="AF987" s="166"/>
      <c r="AG987" s="166"/>
      <c r="AH987" s="166"/>
      <c r="AI987" s="166"/>
      <c r="AJ987" s="166"/>
      <c r="AK987" s="166"/>
      <c r="AL987" s="166"/>
      <c r="AM987" s="166"/>
      <c r="AN987" s="166"/>
      <c r="AO987" s="166"/>
      <c r="AP987" s="166"/>
      <c r="AQ987" s="166"/>
      <c r="AR987" s="166"/>
      <c r="AS987" s="166"/>
      <c r="AT987" s="166"/>
      <c r="AU987" s="166"/>
      <c r="AV987" s="166"/>
      <c r="AW987" s="166"/>
      <c r="AX987" s="166"/>
      <c r="AY987" s="166"/>
      <c r="AZ987" s="166"/>
      <c r="BA987" s="166"/>
      <c r="BB987" s="166"/>
      <c r="BC987" s="166"/>
      <c r="BD987" s="166"/>
      <c r="BE987" s="166"/>
      <c r="BF987" s="166"/>
      <c r="BG987" s="166"/>
      <c r="BH987" s="166"/>
      <c r="BI987" s="166"/>
      <c r="BJ987" s="166"/>
      <c r="BK987" s="166"/>
      <c r="BL987" s="166"/>
      <c r="BM987" s="166"/>
      <c r="BN987" s="166"/>
      <c r="BO987" s="166"/>
      <c r="BP987" s="166"/>
      <c r="BQ987" s="166"/>
      <c r="BR987" s="166"/>
      <c r="BS987" s="166"/>
      <c r="BT987" s="166"/>
      <c r="BU987" s="166"/>
      <c r="BV987" s="166"/>
      <c r="BW987" s="166"/>
      <c r="BX987" s="166"/>
    </row>
    <row r="988" spans="1:76" ht="12.75" customHeight="1">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c r="AA988" s="166"/>
      <c r="AB988" s="166"/>
      <c r="AC988" s="166"/>
      <c r="AD988" s="166"/>
      <c r="AE988" s="166"/>
      <c r="AF988" s="166"/>
      <c r="AG988" s="166"/>
      <c r="AH988" s="166"/>
      <c r="AI988" s="166"/>
      <c r="AJ988" s="166"/>
      <c r="AK988" s="166"/>
      <c r="AL988" s="166"/>
      <c r="AM988" s="166"/>
      <c r="AN988" s="166"/>
      <c r="AO988" s="166"/>
      <c r="AP988" s="166"/>
      <c r="AQ988" s="166"/>
      <c r="AR988" s="166"/>
      <c r="AS988" s="166"/>
      <c r="AT988" s="166"/>
      <c r="AU988" s="166"/>
      <c r="AV988" s="166"/>
      <c r="AW988" s="166"/>
      <c r="AX988" s="166"/>
      <c r="AY988" s="166"/>
      <c r="AZ988" s="166"/>
      <c r="BA988" s="166"/>
      <c r="BB988" s="166"/>
      <c r="BC988" s="166"/>
      <c r="BD988" s="166"/>
      <c r="BE988" s="166"/>
      <c r="BF988" s="166"/>
      <c r="BG988" s="166"/>
      <c r="BH988" s="166"/>
      <c r="BI988" s="166"/>
      <c r="BJ988" s="166"/>
      <c r="BK988" s="166"/>
      <c r="BL988" s="166"/>
      <c r="BM988" s="166"/>
      <c r="BN988" s="166"/>
      <c r="BO988" s="166"/>
      <c r="BP988" s="166"/>
      <c r="BQ988" s="166"/>
      <c r="BR988" s="166"/>
      <c r="BS988" s="166"/>
      <c r="BT988" s="166"/>
      <c r="BU988" s="166"/>
      <c r="BV988" s="166"/>
      <c r="BW988" s="166"/>
      <c r="BX988" s="166"/>
    </row>
    <row r="989" spans="1:76" ht="12.75" customHeight="1">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c r="AA989" s="166"/>
      <c r="AB989" s="166"/>
      <c r="AC989" s="166"/>
      <c r="AD989" s="166"/>
      <c r="AE989" s="166"/>
      <c r="AF989" s="166"/>
      <c r="AG989" s="166"/>
      <c r="AH989" s="166"/>
      <c r="AI989" s="166"/>
      <c r="AJ989" s="166"/>
      <c r="AK989" s="166"/>
      <c r="AL989" s="166"/>
      <c r="AM989" s="166"/>
      <c r="AN989" s="166"/>
      <c r="AO989" s="166"/>
      <c r="AP989" s="166"/>
      <c r="AQ989" s="166"/>
      <c r="AR989" s="166"/>
      <c r="AS989" s="166"/>
      <c r="AT989" s="166"/>
      <c r="AU989" s="166"/>
      <c r="AV989" s="166"/>
      <c r="AW989" s="166"/>
      <c r="AX989" s="166"/>
      <c r="AY989" s="166"/>
      <c r="AZ989" s="166"/>
      <c r="BA989" s="166"/>
      <c r="BB989" s="166"/>
      <c r="BC989" s="166"/>
      <c r="BD989" s="166"/>
      <c r="BE989" s="166"/>
      <c r="BF989" s="166"/>
      <c r="BG989" s="166"/>
      <c r="BH989" s="166"/>
      <c r="BI989" s="166"/>
      <c r="BJ989" s="166"/>
      <c r="BK989" s="166"/>
      <c r="BL989" s="166"/>
      <c r="BM989" s="166"/>
      <c r="BN989" s="166"/>
      <c r="BO989" s="166"/>
      <c r="BP989" s="166"/>
      <c r="BQ989" s="166"/>
      <c r="BR989" s="166"/>
      <c r="BS989" s="166"/>
      <c r="BT989" s="166"/>
      <c r="BU989" s="166"/>
      <c r="BV989" s="166"/>
      <c r="BW989" s="166"/>
      <c r="BX989" s="166"/>
    </row>
    <row r="990" spans="1:76" ht="12.75" customHeight="1">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c r="AA990" s="166"/>
      <c r="AB990" s="166"/>
      <c r="AC990" s="166"/>
      <c r="AD990" s="166"/>
      <c r="AE990" s="166"/>
      <c r="AF990" s="166"/>
      <c r="AG990" s="166"/>
      <c r="AH990" s="166"/>
      <c r="AI990" s="166"/>
      <c r="AJ990" s="166"/>
      <c r="AK990" s="166"/>
      <c r="AL990" s="166"/>
      <c r="AM990" s="166"/>
      <c r="AN990" s="166"/>
      <c r="AO990" s="166"/>
      <c r="AP990" s="166"/>
      <c r="AQ990" s="166"/>
      <c r="AR990" s="166"/>
      <c r="AS990" s="166"/>
      <c r="AT990" s="166"/>
      <c r="AU990" s="166"/>
      <c r="AV990" s="166"/>
      <c r="AW990" s="166"/>
      <c r="AX990" s="166"/>
      <c r="AY990" s="166"/>
      <c r="AZ990" s="166"/>
      <c r="BA990" s="166"/>
      <c r="BB990" s="166"/>
      <c r="BC990" s="166"/>
      <c r="BD990" s="166"/>
      <c r="BE990" s="166"/>
      <c r="BF990" s="166"/>
      <c r="BG990" s="166"/>
      <c r="BH990" s="166"/>
      <c r="BI990" s="166"/>
      <c r="BJ990" s="166"/>
      <c r="BK990" s="166"/>
      <c r="BL990" s="166"/>
      <c r="BM990" s="166"/>
      <c r="BN990" s="166"/>
      <c r="BO990" s="166"/>
      <c r="BP990" s="166"/>
      <c r="BQ990" s="166"/>
      <c r="BR990" s="166"/>
      <c r="BS990" s="166"/>
      <c r="BT990" s="166"/>
      <c r="BU990" s="166"/>
      <c r="BV990" s="166"/>
      <c r="BW990" s="166"/>
      <c r="BX990" s="166"/>
    </row>
    <row r="991" spans="1:76" ht="12.75" customHeight="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c r="AA991" s="166"/>
      <c r="AB991" s="166"/>
      <c r="AC991" s="166"/>
      <c r="AD991" s="166"/>
      <c r="AE991" s="166"/>
      <c r="AF991" s="166"/>
      <c r="AG991" s="166"/>
      <c r="AH991" s="166"/>
      <c r="AI991" s="166"/>
      <c r="AJ991" s="166"/>
      <c r="AK991" s="166"/>
      <c r="AL991" s="166"/>
      <c r="AM991" s="166"/>
      <c r="AN991" s="166"/>
      <c r="AO991" s="166"/>
      <c r="AP991" s="166"/>
      <c r="AQ991" s="166"/>
      <c r="AR991" s="166"/>
      <c r="AS991" s="166"/>
      <c r="AT991" s="166"/>
      <c r="AU991" s="166"/>
      <c r="AV991" s="166"/>
      <c r="AW991" s="166"/>
      <c r="AX991" s="166"/>
      <c r="AY991" s="166"/>
      <c r="AZ991" s="166"/>
      <c r="BA991" s="166"/>
      <c r="BB991" s="166"/>
      <c r="BC991" s="166"/>
      <c r="BD991" s="166"/>
      <c r="BE991" s="166"/>
      <c r="BF991" s="166"/>
      <c r="BG991" s="166"/>
      <c r="BH991" s="166"/>
      <c r="BI991" s="166"/>
      <c r="BJ991" s="166"/>
      <c r="BK991" s="166"/>
      <c r="BL991" s="166"/>
      <c r="BM991" s="166"/>
      <c r="BN991" s="166"/>
      <c r="BO991" s="166"/>
      <c r="BP991" s="166"/>
      <c r="BQ991" s="166"/>
      <c r="BR991" s="166"/>
      <c r="BS991" s="166"/>
      <c r="BT991" s="166"/>
      <c r="BU991" s="166"/>
      <c r="BV991" s="166"/>
      <c r="BW991" s="166"/>
      <c r="BX991" s="166"/>
    </row>
    <row r="992" spans="1:76" ht="12.75" customHeight="1">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c r="AA992" s="166"/>
      <c r="AB992" s="166"/>
      <c r="AC992" s="166"/>
      <c r="AD992" s="166"/>
      <c r="AE992" s="166"/>
      <c r="AF992" s="166"/>
      <c r="AG992" s="166"/>
      <c r="AH992" s="166"/>
      <c r="AI992" s="166"/>
      <c r="AJ992" s="166"/>
      <c r="AK992" s="166"/>
      <c r="AL992" s="166"/>
      <c r="AM992" s="166"/>
      <c r="AN992" s="166"/>
      <c r="AO992" s="166"/>
      <c r="AP992" s="166"/>
      <c r="AQ992" s="166"/>
      <c r="AR992" s="166"/>
      <c r="AS992" s="166"/>
      <c r="AT992" s="166"/>
      <c r="AU992" s="166"/>
      <c r="AV992" s="166"/>
      <c r="AW992" s="166"/>
      <c r="AX992" s="166"/>
      <c r="AY992" s="166"/>
      <c r="AZ992" s="166"/>
      <c r="BA992" s="166"/>
      <c r="BB992" s="166"/>
      <c r="BC992" s="166"/>
      <c r="BD992" s="166"/>
      <c r="BE992" s="166"/>
      <c r="BF992" s="166"/>
      <c r="BG992" s="166"/>
      <c r="BH992" s="166"/>
      <c r="BI992" s="166"/>
      <c r="BJ992" s="166"/>
      <c r="BK992" s="166"/>
      <c r="BL992" s="166"/>
      <c r="BM992" s="166"/>
      <c r="BN992" s="166"/>
      <c r="BO992" s="166"/>
      <c r="BP992" s="166"/>
      <c r="BQ992" s="166"/>
      <c r="BR992" s="166"/>
      <c r="BS992" s="166"/>
      <c r="BT992" s="166"/>
      <c r="BU992" s="166"/>
      <c r="BV992" s="166"/>
      <c r="BW992" s="166"/>
      <c r="BX992" s="166"/>
    </row>
    <row r="993" spans="1:76" ht="12.75" customHeight="1">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c r="AA993" s="166"/>
      <c r="AB993" s="166"/>
      <c r="AC993" s="166"/>
      <c r="AD993" s="166"/>
      <c r="AE993" s="166"/>
      <c r="AF993" s="166"/>
      <c r="AG993" s="166"/>
      <c r="AH993" s="166"/>
      <c r="AI993" s="166"/>
      <c r="AJ993" s="166"/>
      <c r="AK993" s="166"/>
      <c r="AL993" s="166"/>
      <c r="AM993" s="166"/>
      <c r="AN993" s="166"/>
      <c r="AO993" s="166"/>
      <c r="AP993" s="166"/>
      <c r="AQ993" s="166"/>
      <c r="AR993" s="166"/>
      <c r="AS993" s="166"/>
      <c r="AT993" s="166"/>
      <c r="AU993" s="166"/>
      <c r="AV993" s="166"/>
      <c r="AW993" s="166"/>
      <c r="AX993" s="166"/>
      <c r="AY993" s="166"/>
      <c r="AZ993" s="166"/>
      <c r="BA993" s="166"/>
      <c r="BB993" s="166"/>
      <c r="BC993" s="166"/>
      <c r="BD993" s="166"/>
      <c r="BE993" s="166"/>
      <c r="BF993" s="166"/>
      <c r="BG993" s="166"/>
      <c r="BH993" s="166"/>
      <c r="BI993" s="166"/>
      <c r="BJ993" s="166"/>
      <c r="BK993" s="166"/>
      <c r="BL993" s="166"/>
      <c r="BM993" s="166"/>
      <c r="BN993" s="166"/>
      <c r="BO993" s="166"/>
      <c r="BP993" s="166"/>
      <c r="BQ993" s="166"/>
      <c r="BR993" s="166"/>
      <c r="BS993" s="166"/>
      <c r="BT993" s="166"/>
      <c r="BU993" s="166"/>
      <c r="BV993" s="166"/>
      <c r="BW993" s="166"/>
      <c r="BX993" s="166"/>
    </row>
    <row r="994" spans="1:76" ht="12.75" customHeight="1">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c r="AC994" s="166"/>
      <c r="AD994" s="166"/>
      <c r="AE994" s="166"/>
      <c r="AF994" s="166"/>
      <c r="AG994" s="166"/>
      <c r="AH994" s="166"/>
      <c r="AI994" s="166"/>
      <c r="AJ994" s="166"/>
      <c r="AK994" s="166"/>
      <c r="AL994" s="166"/>
      <c r="AM994" s="166"/>
      <c r="AN994" s="166"/>
      <c r="AO994" s="166"/>
      <c r="AP994" s="166"/>
      <c r="AQ994" s="166"/>
      <c r="AR994" s="166"/>
      <c r="AS994" s="166"/>
      <c r="AT994" s="166"/>
      <c r="AU994" s="166"/>
      <c r="AV994" s="166"/>
      <c r="AW994" s="166"/>
      <c r="AX994" s="166"/>
      <c r="AY994" s="166"/>
      <c r="AZ994" s="166"/>
      <c r="BA994" s="166"/>
      <c r="BB994" s="166"/>
      <c r="BC994" s="166"/>
      <c r="BD994" s="166"/>
      <c r="BE994" s="166"/>
      <c r="BF994" s="166"/>
      <c r="BG994" s="166"/>
      <c r="BH994" s="166"/>
      <c r="BI994" s="166"/>
      <c r="BJ994" s="166"/>
      <c r="BK994" s="166"/>
      <c r="BL994" s="166"/>
      <c r="BM994" s="166"/>
      <c r="BN994" s="166"/>
      <c r="BO994" s="166"/>
      <c r="BP994" s="166"/>
      <c r="BQ994" s="166"/>
      <c r="BR994" s="166"/>
      <c r="BS994" s="166"/>
      <c r="BT994" s="166"/>
      <c r="BU994" s="166"/>
      <c r="BV994" s="166"/>
      <c r="BW994" s="166"/>
      <c r="BX994" s="166"/>
    </row>
    <row r="995" spans="1:76" ht="12.75" customHeight="1">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c r="AA995" s="166"/>
      <c r="AB995" s="166"/>
      <c r="AC995" s="166"/>
      <c r="AD995" s="166"/>
      <c r="AE995" s="166"/>
      <c r="AF995" s="166"/>
      <c r="AG995" s="166"/>
      <c r="AH995" s="166"/>
      <c r="AI995" s="166"/>
      <c r="AJ995" s="166"/>
      <c r="AK995" s="166"/>
      <c r="AL995" s="166"/>
      <c r="AM995" s="166"/>
      <c r="AN995" s="166"/>
      <c r="AO995" s="166"/>
      <c r="AP995" s="166"/>
      <c r="AQ995" s="166"/>
      <c r="AR995" s="166"/>
      <c r="AS995" s="166"/>
      <c r="AT995" s="166"/>
      <c r="AU995" s="166"/>
      <c r="AV995" s="166"/>
      <c r="AW995" s="166"/>
      <c r="AX995" s="166"/>
      <c r="AY995" s="166"/>
      <c r="AZ995" s="166"/>
      <c r="BA995" s="166"/>
      <c r="BB995" s="166"/>
      <c r="BC995" s="166"/>
      <c r="BD995" s="166"/>
      <c r="BE995" s="166"/>
      <c r="BF995" s="166"/>
      <c r="BG995" s="166"/>
      <c r="BH995" s="166"/>
      <c r="BI995" s="166"/>
      <c r="BJ995" s="166"/>
      <c r="BK995" s="166"/>
      <c r="BL995" s="166"/>
      <c r="BM995" s="166"/>
      <c r="BN995" s="166"/>
      <c r="BO995" s="166"/>
      <c r="BP995" s="166"/>
      <c r="BQ995" s="166"/>
      <c r="BR995" s="166"/>
      <c r="BS995" s="166"/>
      <c r="BT995" s="166"/>
      <c r="BU995" s="166"/>
      <c r="BV995" s="166"/>
      <c r="BW995" s="166"/>
      <c r="BX995" s="166"/>
    </row>
    <row r="996" spans="1:76" ht="12.75" customHeight="1">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c r="AA996" s="166"/>
      <c r="AB996" s="166"/>
      <c r="AC996" s="166"/>
      <c r="AD996" s="166"/>
      <c r="AE996" s="166"/>
      <c r="AF996" s="166"/>
      <c r="AG996" s="166"/>
      <c r="AH996" s="166"/>
      <c r="AI996" s="166"/>
      <c r="AJ996" s="166"/>
      <c r="AK996" s="166"/>
      <c r="AL996" s="166"/>
      <c r="AM996" s="166"/>
      <c r="AN996" s="166"/>
      <c r="AO996" s="166"/>
      <c r="AP996" s="166"/>
      <c r="AQ996" s="166"/>
      <c r="AR996" s="166"/>
      <c r="AS996" s="166"/>
      <c r="AT996" s="166"/>
      <c r="AU996" s="166"/>
      <c r="AV996" s="166"/>
      <c r="AW996" s="166"/>
      <c r="AX996" s="166"/>
      <c r="AY996" s="166"/>
      <c r="AZ996" s="166"/>
      <c r="BA996" s="166"/>
      <c r="BB996" s="166"/>
      <c r="BC996" s="166"/>
      <c r="BD996" s="166"/>
      <c r="BE996" s="166"/>
      <c r="BF996" s="166"/>
      <c r="BG996" s="166"/>
      <c r="BH996" s="166"/>
      <c r="BI996" s="166"/>
      <c r="BJ996" s="166"/>
      <c r="BK996" s="166"/>
      <c r="BL996" s="166"/>
      <c r="BM996" s="166"/>
      <c r="BN996" s="166"/>
      <c r="BO996" s="166"/>
      <c r="BP996" s="166"/>
      <c r="BQ996" s="166"/>
      <c r="BR996" s="166"/>
      <c r="BS996" s="166"/>
      <c r="BT996" s="166"/>
      <c r="BU996" s="166"/>
      <c r="BV996" s="166"/>
      <c r="BW996" s="166"/>
      <c r="BX996" s="166"/>
    </row>
    <row r="997" spans="1:76" ht="12.75" customHeight="1">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c r="AA997" s="166"/>
      <c r="AB997" s="166"/>
      <c r="AC997" s="166"/>
      <c r="AD997" s="166"/>
      <c r="AE997" s="166"/>
      <c r="AF997" s="166"/>
      <c r="AG997" s="166"/>
      <c r="AH997" s="166"/>
      <c r="AI997" s="166"/>
      <c r="AJ997" s="166"/>
      <c r="AK997" s="166"/>
      <c r="AL997" s="166"/>
      <c r="AM997" s="166"/>
      <c r="AN997" s="166"/>
      <c r="AO997" s="166"/>
      <c r="AP997" s="166"/>
      <c r="AQ997" s="166"/>
      <c r="AR997" s="166"/>
      <c r="AS997" s="166"/>
      <c r="AT997" s="166"/>
      <c r="AU997" s="166"/>
      <c r="AV997" s="166"/>
      <c r="AW997" s="166"/>
      <c r="AX997" s="166"/>
      <c r="AY997" s="166"/>
      <c r="AZ997" s="166"/>
      <c r="BA997" s="166"/>
      <c r="BB997" s="166"/>
      <c r="BC997" s="166"/>
      <c r="BD997" s="166"/>
      <c r="BE997" s="166"/>
      <c r="BF997" s="166"/>
      <c r="BG997" s="166"/>
      <c r="BH997" s="166"/>
      <c r="BI997" s="166"/>
      <c r="BJ997" s="166"/>
      <c r="BK997" s="166"/>
      <c r="BL997" s="166"/>
      <c r="BM997" s="166"/>
      <c r="BN997" s="166"/>
      <c r="BO997" s="166"/>
      <c r="BP997" s="166"/>
      <c r="BQ997" s="166"/>
      <c r="BR997" s="166"/>
      <c r="BS997" s="166"/>
      <c r="BT997" s="166"/>
      <c r="BU997" s="166"/>
      <c r="BV997" s="166"/>
      <c r="BW997" s="166"/>
      <c r="BX997" s="166"/>
    </row>
    <row r="998" spans="1:76" ht="12.75" customHeight="1">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c r="AA998" s="166"/>
      <c r="AB998" s="166"/>
      <c r="AC998" s="166"/>
      <c r="AD998" s="166"/>
      <c r="AE998" s="166"/>
      <c r="AF998" s="166"/>
      <c r="AG998" s="166"/>
      <c r="AH998" s="166"/>
      <c r="AI998" s="166"/>
      <c r="AJ998" s="166"/>
      <c r="AK998" s="166"/>
      <c r="AL998" s="166"/>
      <c r="AM998" s="166"/>
      <c r="AN998" s="166"/>
      <c r="AO998" s="166"/>
      <c r="AP998" s="166"/>
      <c r="AQ998" s="166"/>
      <c r="AR998" s="166"/>
      <c r="AS998" s="166"/>
      <c r="AT998" s="166"/>
      <c r="AU998" s="166"/>
      <c r="AV998" s="166"/>
      <c r="AW998" s="166"/>
      <c r="AX998" s="166"/>
      <c r="AY998" s="166"/>
      <c r="AZ998" s="166"/>
      <c r="BA998" s="166"/>
      <c r="BB998" s="166"/>
      <c r="BC998" s="166"/>
      <c r="BD998" s="166"/>
      <c r="BE998" s="166"/>
      <c r="BF998" s="166"/>
      <c r="BG998" s="166"/>
      <c r="BH998" s="166"/>
      <c r="BI998" s="166"/>
      <c r="BJ998" s="166"/>
      <c r="BK998" s="166"/>
      <c r="BL998" s="166"/>
      <c r="BM998" s="166"/>
      <c r="BN998" s="166"/>
      <c r="BO998" s="166"/>
      <c r="BP998" s="166"/>
      <c r="BQ998" s="166"/>
      <c r="BR998" s="166"/>
      <c r="BS998" s="166"/>
      <c r="BT998" s="166"/>
      <c r="BU998" s="166"/>
      <c r="BV998" s="166"/>
      <c r="BW998" s="166"/>
      <c r="BX998" s="166"/>
    </row>
    <row r="999" spans="1:76" ht="12.75" customHeight="1">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c r="AA999" s="166"/>
      <c r="AB999" s="166"/>
      <c r="AC999" s="166"/>
      <c r="AD999" s="166"/>
      <c r="AE999" s="166"/>
      <c r="AF999" s="166"/>
      <c r="AG999" s="166"/>
      <c r="AH999" s="166"/>
      <c r="AI999" s="166"/>
      <c r="AJ999" s="166"/>
      <c r="AK999" s="166"/>
      <c r="AL999" s="166"/>
      <c r="AM999" s="166"/>
      <c r="AN999" s="166"/>
      <c r="AO999" s="166"/>
      <c r="AP999" s="166"/>
      <c r="AQ999" s="166"/>
      <c r="AR999" s="166"/>
      <c r="AS999" s="166"/>
      <c r="AT999" s="166"/>
      <c r="AU999" s="166"/>
      <c r="AV999" s="166"/>
      <c r="AW999" s="166"/>
      <c r="AX999" s="166"/>
      <c r="AY999" s="166"/>
      <c r="AZ999" s="166"/>
      <c r="BA999" s="166"/>
      <c r="BB999" s="166"/>
      <c r="BC999" s="166"/>
      <c r="BD999" s="166"/>
      <c r="BE999" s="166"/>
      <c r="BF999" s="166"/>
      <c r="BG999" s="166"/>
      <c r="BH999" s="166"/>
      <c r="BI999" s="166"/>
      <c r="BJ999" s="166"/>
      <c r="BK999" s="166"/>
      <c r="BL999" s="166"/>
      <c r="BM999" s="166"/>
      <c r="BN999" s="166"/>
      <c r="BO999" s="166"/>
      <c r="BP999" s="166"/>
      <c r="BQ999" s="166"/>
      <c r="BR999" s="166"/>
      <c r="BS999" s="166"/>
      <c r="BT999" s="166"/>
      <c r="BU999" s="166"/>
      <c r="BV999" s="166"/>
      <c r="BW999" s="166"/>
      <c r="BX999" s="166"/>
    </row>
    <row r="1000" spans="1:76" ht="12.75" customHeight="1">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c r="AD1000" s="166"/>
      <c r="AE1000" s="166"/>
      <c r="AF1000" s="166"/>
      <c r="AG1000" s="166"/>
      <c r="AH1000" s="166"/>
      <c r="AI1000" s="166"/>
      <c r="AJ1000" s="166"/>
      <c r="AK1000" s="166"/>
      <c r="AL1000" s="166"/>
      <c r="AM1000" s="166"/>
      <c r="AN1000" s="166"/>
      <c r="AO1000" s="166"/>
      <c r="AP1000" s="166"/>
      <c r="AQ1000" s="166"/>
      <c r="AR1000" s="166"/>
      <c r="AS1000" s="166"/>
      <c r="AT1000" s="166"/>
      <c r="AU1000" s="166"/>
      <c r="AV1000" s="166"/>
      <c r="AW1000" s="166"/>
      <c r="AX1000" s="166"/>
      <c r="AY1000" s="166"/>
      <c r="AZ1000" s="166"/>
      <c r="BA1000" s="166"/>
      <c r="BB1000" s="166"/>
      <c r="BC1000" s="166"/>
      <c r="BD1000" s="166"/>
      <c r="BE1000" s="166"/>
      <c r="BF1000" s="166"/>
      <c r="BG1000" s="166"/>
      <c r="BH1000" s="166"/>
      <c r="BI1000" s="166"/>
      <c r="BJ1000" s="166"/>
      <c r="BK1000" s="166"/>
      <c r="BL1000" s="166"/>
      <c r="BM1000" s="166"/>
      <c r="BN1000" s="166"/>
      <c r="BO1000" s="166"/>
      <c r="BP1000" s="166"/>
      <c r="BQ1000" s="166"/>
      <c r="BR1000" s="166"/>
      <c r="BS1000" s="166"/>
      <c r="BT1000" s="166"/>
      <c r="BU1000" s="166"/>
      <c r="BV1000" s="166"/>
      <c r="BW1000" s="166"/>
      <c r="BX1000" s="166"/>
    </row>
  </sheetData>
  <mergeCells count="36">
    <mergeCell ref="AH3:AL3"/>
    <mergeCell ref="T1:AL1"/>
    <mergeCell ref="W3:AC3"/>
    <mergeCell ref="AP53:AQ53"/>
    <mergeCell ref="AP51:AQ51"/>
    <mergeCell ref="AP3:AV3"/>
    <mergeCell ref="AM1:BE1"/>
    <mergeCell ref="BA3:BE3"/>
    <mergeCell ref="T53:V53"/>
    <mergeCell ref="W53:X53"/>
    <mergeCell ref="AM48:AO48"/>
    <mergeCell ref="AP48:AQ48"/>
    <mergeCell ref="W48:X48"/>
    <mergeCell ref="T48:V48"/>
    <mergeCell ref="U51:V51"/>
    <mergeCell ref="W51:X51"/>
    <mergeCell ref="A53:C53"/>
    <mergeCell ref="D53:E53"/>
    <mergeCell ref="B51:C51"/>
    <mergeCell ref="D51:E51"/>
    <mergeCell ref="A1:S1"/>
    <mergeCell ref="D3:J3"/>
    <mergeCell ref="O3:S3"/>
    <mergeCell ref="A48:C48"/>
    <mergeCell ref="D48:E48"/>
    <mergeCell ref="AM53:AO53"/>
    <mergeCell ref="AN51:AO51"/>
    <mergeCell ref="BG51:BH51"/>
    <mergeCell ref="BF1:BX1"/>
    <mergeCell ref="BI3:BO3"/>
    <mergeCell ref="BT3:BX3"/>
    <mergeCell ref="BI51:BJ51"/>
    <mergeCell ref="BF53:BH53"/>
    <mergeCell ref="BI53:BJ53"/>
    <mergeCell ref="BI48:BJ48"/>
    <mergeCell ref="BF48:BH48"/>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3.42578125" customWidth="1"/>
    <col min="2" max="2" width="45.7109375" customWidth="1"/>
    <col min="3" max="3" width="16.7109375" customWidth="1"/>
    <col min="4" max="4" width="15.42578125" customWidth="1"/>
    <col min="5" max="5" width="17.28515625" customWidth="1"/>
    <col min="6" max="6" width="15.42578125" customWidth="1"/>
    <col min="7" max="7" width="17.28515625" customWidth="1"/>
    <col min="8" max="8" width="15.42578125" customWidth="1"/>
    <col min="9" max="9" width="17.28515625" customWidth="1"/>
    <col min="10" max="10" width="15.42578125" customWidth="1"/>
    <col min="11" max="14" width="9.140625" customWidth="1"/>
    <col min="15" max="26" width="8" customWidth="1"/>
  </cols>
  <sheetData>
    <row r="1" spans="1:26" ht="15.75">
      <c r="A1" s="6"/>
      <c r="B1" s="30" t="s">
        <v>651</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6"/>
      <c r="D2" s="6"/>
      <c r="E2" s="6"/>
      <c r="F2" s="6"/>
      <c r="G2" s="6"/>
      <c r="H2" s="6"/>
      <c r="I2" s="6"/>
      <c r="J2" s="6"/>
      <c r="K2" s="6"/>
      <c r="L2" s="34" t="s">
        <v>131</v>
      </c>
      <c r="M2" s="34"/>
      <c r="N2" s="34"/>
      <c r="O2" s="6"/>
      <c r="P2" s="6"/>
      <c r="Q2" s="6"/>
      <c r="R2" s="6"/>
      <c r="S2" s="6"/>
      <c r="T2" s="6"/>
      <c r="U2" s="6"/>
      <c r="V2" s="6"/>
      <c r="W2" s="6"/>
      <c r="X2" s="6"/>
      <c r="Y2" s="6"/>
      <c r="Z2" s="6"/>
    </row>
    <row r="3" spans="1:26" ht="12.75" customHeight="1">
      <c r="A3" s="6"/>
      <c r="B3" s="9" t="s">
        <v>83</v>
      </c>
      <c r="C3" s="9" t="s">
        <v>652</v>
      </c>
      <c r="D3" s="9" t="s">
        <v>653</v>
      </c>
      <c r="E3" s="9" t="s">
        <v>654</v>
      </c>
      <c r="F3" s="9" t="s">
        <v>655</v>
      </c>
      <c r="G3" s="9" t="s">
        <v>656</v>
      </c>
      <c r="H3" s="9" t="s">
        <v>657</v>
      </c>
      <c r="I3" s="9" t="s">
        <v>658</v>
      </c>
      <c r="J3" s="9" t="s">
        <v>659</v>
      </c>
      <c r="K3" s="6"/>
      <c r="L3" s="6"/>
      <c r="M3" s="6"/>
      <c r="N3" s="6"/>
      <c r="O3" s="6"/>
      <c r="P3" s="6"/>
      <c r="Q3" s="6"/>
      <c r="R3" s="6"/>
      <c r="S3" s="6"/>
      <c r="T3" s="6"/>
      <c r="U3" s="6"/>
      <c r="V3" s="6"/>
      <c r="W3" s="6"/>
      <c r="X3" s="6"/>
      <c r="Y3" s="6"/>
      <c r="Z3" s="6"/>
    </row>
    <row r="4" spans="1:26" ht="12.75" customHeight="1">
      <c r="A4" s="6"/>
      <c r="B4" s="31" t="s">
        <v>86</v>
      </c>
      <c r="C4" s="32" t="s">
        <v>87</v>
      </c>
      <c r="D4" s="46" t="s">
        <v>45</v>
      </c>
      <c r="E4" s="32" t="s">
        <v>87</v>
      </c>
      <c r="F4" s="46" t="s">
        <v>45</v>
      </c>
      <c r="G4" s="32" t="s">
        <v>87</v>
      </c>
      <c r="H4" s="46" t="s">
        <v>45</v>
      </c>
      <c r="I4" s="32" t="s">
        <v>87</v>
      </c>
      <c r="J4" s="46" t="s">
        <v>45</v>
      </c>
      <c r="K4" s="6"/>
      <c r="L4" s="6"/>
      <c r="M4" s="6"/>
      <c r="N4" s="6"/>
      <c r="O4" s="6"/>
      <c r="P4" s="6"/>
      <c r="Q4" s="6"/>
      <c r="R4" s="6"/>
      <c r="S4" s="6"/>
      <c r="T4" s="6"/>
      <c r="U4" s="6"/>
      <c r="V4" s="6"/>
      <c r="W4" s="6"/>
      <c r="X4" s="6"/>
      <c r="Y4" s="6"/>
      <c r="Z4" s="6"/>
    </row>
    <row r="5" spans="1:26" ht="12.75" customHeight="1">
      <c r="A5" s="6"/>
      <c r="B5" s="31" t="s">
        <v>90</v>
      </c>
      <c r="C5" s="33" t="str">
        <f>HLOOKUP(C4,MaterialData!$C$3:$O$4,2,FALSE)</f>
        <v>Steel</v>
      </c>
      <c r="D5" s="33" t="s">
        <v>653</v>
      </c>
      <c r="E5" s="33" t="str">
        <f>HLOOKUP(E4,MaterialData!$C$3:$O$4,2,FALSE)</f>
        <v>Steel</v>
      </c>
      <c r="F5" s="33" t="s">
        <v>660</v>
      </c>
      <c r="G5" s="33" t="str">
        <f>HLOOKUP(G4,MaterialData!$C$3:$O$4,2,FALSE)</f>
        <v>Steel</v>
      </c>
      <c r="H5" s="33" t="s">
        <v>661</v>
      </c>
      <c r="I5" s="33" t="str">
        <f>HLOOKUP(I4,MaterialData!$C$3:$O$4,2,FALSE)</f>
        <v>Steel</v>
      </c>
      <c r="J5" s="33" t="s">
        <v>659</v>
      </c>
      <c r="K5" s="6"/>
      <c r="L5" s="6"/>
      <c r="M5" s="6"/>
      <c r="N5" s="6"/>
      <c r="O5" s="6"/>
      <c r="P5" s="6"/>
      <c r="Q5" s="6"/>
      <c r="R5" s="6"/>
      <c r="S5" s="6"/>
      <c r="T5" s="6"/>
      <c r="U5" s="6"/>
      <c r="V5" s="6"/>
      <c r="W5" s="6"/>
      <c r="X5" s="6"/>
      <c r="Y5" s="6"/>
      <c r="Z5" s="6"/>
    </row>
    <row r="6" spans="1:26" ht="12.75" customHeight="1">
      <c r="A6" s="6"/>
      <c r="B6" s="31" t="s">
        <v>93</v>
      </c>
      <c r="C6" s="33">
        <f t="array" ref="C6">INDEX(Innertable,MATCH($B6,MaterialData!$B$5:$B$10,0),MATCH(C$5,MaterialData!$C$4:$O$4,0))</f>
        <v>200000000000</v>
      </c>
      <c r="D6" s="75">
        <f>'EV6.5.6 Alt Matl - 3pt Bending'!C59*1000000000</f>
        <v>0</v>
      </c>
      <c r="E6" s="33">
        <f t="array" ref="E6">INDEX(Innertable,MATCH($B6,MaterialData!$B$5:$B$10,0),MATCH(E$5,MaterialData!$C$4:$O$4,0))</f>
        <v>200000000000</v>
      </c>
      <c r="F6" s="75">
        <f>'EV6.5.6 Alt Matl - 3pt Bending'!V59*1000000000</f>
        <v>0</v>
      </c>
      <c r="G6" s="33">
        <f t="array" ref="G6">INDEX(Innertable,MATCH($B6,MaterialData!$B$5:$B$10,0),MATCH(G$5,MaterialData!$C$4:$O$4,0))</f>
        <v>200000000000</v>
      </c>
      <c r="H6" s="75">
        <f>'EV6.5.6 Alt Matl - 3pt Bending'!AO59*1000000000</f>
        <v>0</v>
      </c>
      <c r="I6" s="33">
        <f t="array" ref="I6">INDEX(Innertable,MATCH($B6,MaterialData!$B$5:$B$10,0),MATCH(I$5,MaterialData!$C$4:$O$4,0))</f>
        <v>200000000000</v>
      </c>
      <c r="J6" s="75">
        <f>'EV6.5.6 Alt Matl - 3pt Bending'!BH59*1000000000</f>
        <v>0</v>
      </c>
      <c r="K6" s="6"/>
      <c r="L6" s="6"/>
      <c r="M6" s="6"/>
      <c r="N6" s="6"/>
      <c r="O6" s="6"/>
      <c r="P6" s="6"/>
      <c r="Q6" s="6"/>
      <c r="R6" s="6"/>
      <c r="S6" s="6"/>
      <c r="T6" s="6"/>
      <c r="U6" s="6"/>
      <c r="V6" s="6"/>
      <c r="W6" s="6"/>
      <c r="X6" s="6"/>
      <c r="Y6" s="6"/>
      <c r="Z6" s="6"/>
    </row>
    <row r="7" spans="1:26" ht="12.75" customHeight="1">
      <c r="A7" s="6"/>
      <c r="B7" s="31" t="s">
        <v>94</v>
      </c>
      <c r="C7" s="33">
        <f t="array" ref="C7">INDEX(Innertable,MATCH($B7,MaterialData!$B$5:$B$10,0),MATCH(C$5,MaterialData!$C$4:$O$4,0))</f>
        <v>305000000</v>
      </c>
      <c r="D7" s="75">
        <f>D8</f>
        <v>0</v>
      </c>
      <c r="E7" s="33">
        <f t="array" ref="E7">INDEX(Innertable,MATCH($B7,MaterialData!$B$5:$B$10,0),MATCH(E$5,MaterialData!$C$4:$O$4,0))</f>
        <v>305000000</v>
      </c>
      <c r="F7" s="75">
        <f>F8</f>
        <v>0</v>
      </c>
      <c r="G7" s="33">
        <f t="array" ref="G7">INDEX(Innertable,MATCH($B7,MaterialData!$B$5:$B$10,0),MATCH(G$5,MaterialData!$C$4:$O$4,0))</f>
        <v>305000000</v>
      </c>
      <c r="H7" s="75">
        <f>H8</f>
        <v>0</v>
      </c>
      <c r="I7" s="33">
        <f t="array" ref="I7">INDEX(Innertable,MATCH($B7,MaterialData!$B$5:$B$10,0),MATCH(I$5,MaterialData!$C$4:$O$4,0))</f>
        <v>305000000</v>
      </c>
      <c r="J7" s="75">
        <f>J8</f>
        <v>0</v>
      </c>
      <c r="K7" s="6"/>
      <c r="L7" s="6"/>
      <c r="M7" s="6"/>
      <c r="N7" s="6"/>
      <c r="O7" s="6"/>
      <c r="P7" s="6"/>
      <c r="Q7" s="6"/>
      <c r="R7" s="6"/>
      <c r="S7" s="6"/>
      <c r="T7" s="6"/>
      <c r="U7" s="6"/>
      <c r="V7" s="6"/>
      <c r="W7" s="6"/>
      <c r="X7" s="6"/>
      <c r="Y7" s="6"/>
      <c r="Z7" s="6"/>
    </row>
    <row r="8" spans="1:26" ht="12.75" customHeight="1">
      <c r="A8" s="6"/>
      <c r="B8" s="31" t="s">
        <v>95</v>
      </c>
      <c r="C8" s="33">
        <f t="array" ref="C8">INDEX(Innertable,MATCH($B8,MaterialData!$B$5:$B$10,0),MATCH(C$5,MaterialData!$C$4:$O$4,0))</f>
        <v>365000000</v>
      </c>
      <c r="D8" s="75">
        <f>'EV6.5.6 Alt Matl - 3pt Bending'!C60*1000000</f>
        <v>0</v>
      </c>
      <c r="E8" s="33">
        <f t="array" ref="E8">INDEX(Innertable,MATCH($B8,MaterialData!$B$5:$B$10,0),MATCH(E$5,MaterialData!$C$4:$O$4,0))</f>
        <v>365000000</v>
      </c>
      <c r="F8" s="75">
        <f>'EV6.5.6 Alt Matl - 3pt Bending'!V60*1000000</f>
        <v>0</v>
      </c>
      <c r="G8" s="33">
        <f t="array" ref="G8">INDEX(Innertable,MATCH($B8,MaterialData!$B$5:$B$10,0),MATCH(G$5,MaterialData!$C$4:$O$4,0))</f>
        <v>365000000</v>
      </c>
      <c r="H8" s="75">
        <f>'EV6.5.6 Alt Matl - 3pt Bending'!AO60*1000000</f>
        <v>0</v>
      </c>
      <c r="I8" s="33">
        <f t="array" ref="I8">INDEX(Innertable,MATCH($B8,MaterialData!$B$5:$B$10,0),MATCH(I$5,MaterialData!$C$4:$O$4,0))</f>
        <v>365000000</v>
      </c>
      <c r="J8" s="75">
        <f>'EV6.5.6 Alt Matl - 3pt Bending'!BH60*1000000</f>
        <v>0</v>
      </c>
      <c r="K8" s="6"/>
      <c r="L8" s="6"/>
      <c r="M8" s="6"/>
      <c r="N8" s="6"/>
      <c r="O8" s="6"/>
      <c r="P8" s="6"/>
      <c r="Q8" s="6"/>
      <c r="R8" s="6"/>
      <c r="S8" s="6"/>
      <c r="T8" s="6"/>
      <c r="U8" s="6"/>
      <c r="V8" s="6"/>
      <c r="W8" s="6"/>
      <c r="X8" s="6"/>
      <c r="Y8" s="6"/>
      <c r="Z8" s="6"/>
    </row>
    <row r="9" spans="1:26" ht="12.75" customHeight="1">
      <c r="A9" s="6"/>
      <c r="B9" s="31" t="s">
        <v>110</v>
      </c>
      <c r="C9" s="33">
        <f t="array" ref="C9">INDEX(Innertable,MATCH($B9,MaterialData!$B$5:$B$10,0),MATCH(C$5,MaterialData!$C$4:$O$4,0))</f>
        <v>180000000</v>
      </c>
      <c r="D9" s="75" t="s">
        <v>145</v>
      </c>
      <c r="E9" s="33">
        <f t="array" ref="E9">INDEX(Innertable,MATCH($B9,MaterialData!$B$5:$B$10,0),MATCH(E$5,MaterialData!$C$4:$O$4,0))</f>
        <v>180000000</v>
      </c>
      <c r="F9" s="75" t="s">
        <v>145</v>
      </c>
      <c r="G9" s="33">
        <f t="array" ref="G9">INDEX(Innertable,MATCH($B9,MaterialData!$B$5:$B$10,0),MATCH(G$5,MaterialData!$C$4:$O$4,0))</f>
        <v>180000000</v>
      </c>
      <c r="H9" s="75" t="s">
        <v>145</v>
      </c>
      <c r="I9" s="33">
        <f t="array" ref="I9">INDEX(Innertable,MATCH($B9,MaterialData!$B$5:$B$10,0),MATCH(I$5,MaterialData!$C$4:$O$4,0))</f>
        <v>180000000</v>
      </c>
      <c r="J9" s="75" t="s">
        <v>145</v>
      </c>
      <c r="K9" s="6"/>
      <c r="L9" s="6"/>
      <c r="M9" s="6"/>
      <c r="N9" s="6"/>
      <c r="O9" s="6"/>
      <c r="P9" s="6"/>
      <c r="Q9" s="6"/>
      <c r="R9" s="6"/>
      <c r="S9" s="6"/>
      <c r="T9" s="6"/>
      <c r="U9" s="6"/>
      <c r="V9" s="6"/>
      <c r="W9" s="6"/>
      <c r="X9" s="6"/>
      <c r="Y9" s="6"/>
      <c r="Z9" s="6"/>
    </row>
    <row r="10" spans="1:26" ht="12.75" customHeight="1">
      <c r="A10" s="6"/>
      <c r="B10" s="31" t="s">
        <v>111</v>
      </c>
      <c r="C10" s="33">
        <f t="array" ref="C10">INDEX(Innertable,MATCH($B10,MaterialData!$B$5:$B$10,0),MATCH(C$5,MaterialData!$C$4:$O$4,0))</f>
        <v>300000000</v>
      </c>
      <c r="D10" s="75" t="s">
        <v>145</v>
      </c>
      <c r="E10" s="33">
        <f t="array" ref="E10">INDEX(Innertable,MATCH($B10,MaterialData!$B$5:$B$10,0),MATCH(E$5,MaterialData!$C$4:$O$4,0))</f>
        <v>300000000</v>
      </c>
      <c r="F10" s="75" t="s">
        <v>145</v>
      </c>
      <c r="G10" s="33">
        <f t="array" ref="G10">INDEX(Innertable,MATCH($B10,MaterialData!$B$5:$B$10,0),MATCH(G$5,MaterialData!$C$4:$O$4,0))</f>
        <v>300000000</v>
      </c>
      <c r="H10" s="75" t="s">
        <v>145</v>
      </c>
      <c r="I10" s="33">
        <f t="array" ref="I10">INDEX(Innertable,MATCH($B10,MaterialData!$B$5:$B$10,0),MATCH(I$5,MaterialData!$C$4:$O$4,0))</f>
        <v>300000000</v>
      </c>
      <c r="J10" s="75" t="s">
        <v>145</v>
      </c>
      <c r="K10" s="6"/>
      <c r="L10" s="6"/>
      <c r="M10" s="6"/>
      <c r="N10" s="6"/>
      <c r="O10" s="6"/>
      <c r="P10" s="6"/>
      <c r="Q10" s="6"/>
      <c r="R10" s="6"/>
      <c r="S10" s="6"/>
      <c r="T10" s="6"/>
      <c r="U10" s="6"/>
      <c r="V10" s="6"/>
      <c r="W10" s="6"/>
      <c r="X10" s="6"/>
      <c r="Y10" s="6"/>
      <c r="Z10" s="6"/>
    </row>
    <row r="11" spans="1:26" ht="12.75" customHeight="1">
      <c r="A11" s="6"/>
      <c r="B11" s="31" t="s">
        <v>146</v>
      </c>
      <c r="C11" s="33">
        <f t="array" ref="C11">INDEX(Innertable,MATCH($B11,MaterialData!$B$5:$B$10,0),MATCH(C$5,MaterialData!$C$4:$O$4,0))</f>
        <v>219000000</v>
      </c>
      <c r="D11" s="75">
        <f>'EV6.5.6 Alt Matl - Shear'!D53*1000000</f>
        <v>0</v>
      </c>
      <c r="E11" s="33">
        <f t="array" ref="E11">INDEX(Innertable,MATCH($B11,MaterialData!$B$5:$B$10,0),MATCH(E$5,MaterialData!$C$4:$O$4,0))</f>
        <v>219000000</v>
      </c>
      <c r="F11" s="75">
        <f>'EV6.5.6 Alt Matl - Shear'!W53*1000000</f>
        <v>0</v>
      </c>
      <c r="G11" s="33">
        <f t="array" ref="G11">INDEX(Innertable,MATCH($B11,MaterialData!$B$5:$B$10,0),MATCH(G$5,MaterialData!$C$4:$O$4,0))</f>
        <v>219000000</v>
      </c>
      <c r="H11" s="75">
        <f>'EV6.5.6 Alt Matl - Shear'!AP53*1000000</f>
        <v>0</v>
      </c>
      <c r="I11" s="33">
        <f t="array" ref="I11">INDEX(Innertable,MATCH($B11,MaterialData!$B$5:$B$10,0),MATCH(I$5,MaterialData!$C$4:$O$4,0))</f>
        <v>219000000</v>
      </c>
      <c r="J11" s="75">
        <f>'EV6.5.6 Alt Matl - Shear'!BI53*1000000</f>
        <v>0</v>
      </c>
      <c r="K11" s="6"/>
      <c r="L11" s="6"/>
      <c r="M11" s="6"/>
      <c r="N11" s="6"/>
      <c r="O11" s="6"/>
      <c r="P11" s="6"/>
      <c r="Q11" s="6"/>
      <c r="R11" s="6"/>
      <c r="S11" s="6"/>
      <c r="T11" s="6"/>
      <c r="U11" s="6"/>
      <c r="V11" s="6"/>
      <c r="W11" s="6"/>
      <c r="X11" s="6"/>
      <c r="Y11" s="6"/>
      <c r="Z11" s="6"/>
    </row>
    <row r="12" spans="1:26" ht="12.75" customHeight="1">
      <c r="A12" s="6"/>
      <c r="B12" s="31" t="s">
        <v>228</v>
      </c>
      <c r="C12" s="115">
        <v>1.25</v>
      </c>
      <c r="D12" s="115">
        <f>SUM('EV6.5.6 Alt Matl - 3pt Bending'!C55:C57)</f>
        <v>12</v>
      </c>
      <c r="E12" s="115">
        <v>0.9</v>
      </c>
      <c r="F12" s="115">
        <f>SUM('EV6.5.6 Alt Matl - 3pt Bending'!V55:V57)</f>
        <v>12</v>
      </c>
      <c r="G12" s="115">
        <v>0.9</v>
      </c>
      <c r="H12" s="115">
        <f>SUM('EV6.5.6 Alt Matl - 3pt Bending'!AO55:AO57)</f>
        <v>12</v>
      </c>
      <c r="I12" s="115">
        <v>0.9</v>
      </c>
      <c r="J12" s="115">
        <f>SUM('EV6.5.6 Alt Matl - 3pt Bending'!BH55:BH57)</f>
        <v>12</v>
      </c>
      <c r="K12" s="6"/>
      <c r="L12" s="6"/>
      <c r="M12" s="6"/>
      <c r="N12" s="6"/>
      <c r="O12" s="6"/>
      <c r="P12" s="6"/>
      <c r="Q12" s="6"/>
      <c r="R12" s="6"/>
      <c r="S12" s="6"/>
      <c r="T12" s="6"/>
      <c r="U12" s="6"/>
      <c r="V12" s="6"/>
      <c r="W12" s="6"/>
      <c r="X12" s="6"/>
      <c r="Y12" s="6"/>
      <c r="Z12" s="6"/>
    </row>
    <row r="13" spans="1:26" ht="12.75" customHeight="1">
      <c r="A13" s="6"/>
      <c r="B13" s="31" t="s">
        <v>230</v>
      </c>
      <c r="C13" s="115" t="s">
        <v>145</v>
      </c>
      <c r="D13" s="115">
        <f>'EV6.5.6 Alt Matl - 3pt Bending'!C56</f>
        <v>1</v>
      </c>
      <c r="E13" s="115" t="s">
        <v>145</v>
      </c>
      <c r="F13" s="115">
        <f>'EV6.5.6 Alt Matl - 3pt Bending'!V56</f>
        <v>1</v>
      </c>
      <c r="G13" s="115" t="s">
        <v>145</v>
      </c>
      <c r="H13" s="115">
        <f>'EV6.5.6 Alt Matl - 3pt Bending'!AO56</f>
        <v>1</v>
      </c>
      <c r="I13" s="115" t="s">
        <v>145</v>
      </c>
      <c r="J13" s="115">
        <f>'EV6.5.6 Alt Matl - 3pt Bending'!BH56</f>
        <v>1</v>
      </c>
      <c r="K13" s="6"/>
      <c r="L13" s="6"/>
      <c r="M13" s="6"/>
      <c r="N13" s="6"/>
      <c r="O13" s="6"/>
      <c r="P13" s="6"/>
      <c r="Q13" s="6"/>
      <c r="R13" s="6"/>
      <c r="S13" s="6"/>
      <c r="T13" s="6"/>
      <c r="U13" s="6"/>
      <c r="V13" s="6"/>
      <c r="W13" s="6"/>
      <c r="X13" s="6"/>
      <c r="Y13" s="6"/>
      <c r="Z13" s="6"/>
    </row>
    <row r="14" spans="1:26" ht="12.75" customHeight="1">
      <c r="A14" s="6"/>
      <c r="B14" s="31" t="s">
        <v>231</v>
      </c>
      <c r="C14" s="115" t="s">
        <v>145</v>
      </c>
      <c r="D14" s="115">
        <f>'EV6.5.6 Alt Matl - 3pt Bending'!C57</f>
        <v>1</v>
      </c>
      <c r="E14" s="115" t="s">
        <v>145</v>
      </c>
      <c r="F14" s="115">
        <f>'EV6.5.6 Alt Matl - 3pt Bending'!V57</f>
        <v>1</v>
      </c>
      <c r="G14" s="115" t="s">
        <v>145</v>
      </c>
      <c r="H14" s="115">
        <f>'EV6.5.6 Alt Matl - 3pt Bending'!AO57</f>
        <v>1</v>
      </c>
      <c r="I14" s="115" t="s">
        <v>145</v>
      </c>
      <c r="J14" s="115">
        <f>'EV6.5.6 Alt Matl - 3pt Bending'!BH57</f>
        <v>1</v>
      </c>
      <c r="K14" s="6"/>
      <c r="L14" s="6"/>
      <c r="M14" s="6"/>
      <c r="N14" s="6"/>
      <c r="O14" s="6"/>
      <c r="P14" s="6"/>
      <c r="Q14" s="6"/>
      <c r="R14" s="6"/>
      <c r="S14" s="6"/>
      <c r="T14" s="6"/>
      <c r="U14" s="6"/>
      <c r="V14" s="6"/>
      <c r="W14" s="6"/>
      <c r="X14" s="6"/>
      <c r="Y14" s="6"/>
      <c r="Z14" s="6"/>
    </row>
    <row r="15" spans="1:26" ht="12.75" customHeight="1">
      <c r="A15" s="6"/>
      <c r="B15" s="31" t="s">
        <v>678</v>
      </c>
      <c r="C15" s="46">
        <f>D15</f>
        <v>150</v>
      </c>
      <c r="D15" s="46">
        <f>'EV6.5.5&amp;6 Accumulator Container'!H9</f>
        <v>150</v>
      </c>
      <c r="E15" s="46">
        <f>F15</f>
        <v>300</v>
      </c>
      <c r="F15" s="46">
        <f>'EV6.5.5&amp;6 Accumulator Container'!H12</f>
        <v>300</v>
      </c>
      <c r="G15" s="46">
        <f>H15</f>
        <v>250</v>
      </c>
      <c r="H15" s="46">
        <f>'EV6.5.5&amp;6 Accumulator Container'!H15</f>
        <v>250</v>
      </c>
      <c r="I15" s="46">
        <f>J15</f>
        <v>150</v>
      </c>
      <c r="J15" s="46">
        <f>'EV6.5.5&amp;6 Accumulator Container'!H18</f>
        <v>150</v>
      </c>
      <c r="K15" s="6"/>
      <c r="L15" s="6"/>
      <c r="M15" s="6"/>
      <c r="N15" s="6"/>
      <c r="O15" s="6"/>
      <c r="P15" s="6"/>
      <c r="Q15" s="6"/>
      <c r="R15" s="6"/>
      <c r="S15" s="6"/>
      <c r="T15" s="6"/>
      <c r="U15" s="6"/>
      <c r="V15" s="6"/>
      <c r="W15" s="6"/>
      <c r="X15" s="6"/>
      <c r="Y15" s="6"/>
      <c r="Z15" s="6"/>
    </row>
    <row r="16" spans="1:26" ht="12.75" customHeight="1">
      <c r="A16" s="6"/>
      <c r="B16" s="31" t="s">
        <v>119</v>
      </c>
      <c r="C16" s="122">
        <f>0.001*C15*(0.001*C12)^3/12</f>
        <v>2.4414062500000002E-11</v>
      </c>
      <c r="D16" s="115">
        <f>(D15/'EV6.5.6 Alt Matl - 3pt Bending'!C54)*'EV6.5.6 Alt Matl - 3pt Bending'!C58*0.000000000001</f>
        <v>9.0999999999999988E-9</v>
      </c>
      <c r="E16" s="122">
        <f>E15*E12^3/12000000000000</f>
        <v>1.8225E-11</v>
      </c>
      <c r="F16" s="219">
        <f>(F15/'EV6.5.6 Alt Matl - 3pt Bending'!V54)*'EV6.5.6 Alt Matl - 3pt Bending'!V58*0.000000000001</f>
        <v>1.8199999999999998E-8</v>
      </c>
      <c r="G16" s="122">
        <f>G15*G12^3/12000000000000</f>
        <v>1.5187500000000002E-11</v>
      </c>
      <c r="H16" s="219">
        <f>(H15/'EV6.5.6 Alt Matl - 3pt Bending'!AO54)*'EV6.5.6 Alt Matl - 3pt Bending'!AO58*0.000000000001</f>
        <v>1.5166666666666664E-8</v>
      </c>
      <c r="I16" s="122">
        <f>I15*I12^3/12000000000000</f>
        <v>9.1125000000000002E-12</v>
      </c>
      <c r="J16" s="219">
        <f>(J15/'EV6.5.6 Alt Matl - 3pt Bending'!BH54)*'EV6.5.6 Alt Matl - 3pt Bending'!BH58*0.000000000001</f>
        <v>9.0999999999999988E-9</v>
      </c>
      <c r="K16" s="6"/>
      <c r="L16" s="6"/>
      <c r="M16" s="6"/>
      <c r="N16" s="6"/>
      <c r="O16" s="6"/>
      <c r="P16" s="6"/>
      <c r="Q16" s="6"/>
      <c r="R16" s="6"/>
      <c r="S16" s="6"/>
      <c r="T16" s="6"/>
      <c r="U16" s="6"/>
      <c r="V16" s="6"/>
      <c r="W16" s="6"/>
      <c r="X16" s="6"/>
      <c r="Y16" s="6"/>
      <c r="Z16" s="6"/>
    </row>
    <row r="17" spans="1:26" ht="12.75" customHeight="1">
      <c r="A17" s="6"/>
      <c r="B17" s="31" t="s">
        <v>120</v>
      </c>
      <c r="C17" s="48">
        <f t="shared" ref="C17:J17" si="0">C16*C6</f>
        <v>4.8828125</v>
      </c>
      <c r="D17" s="48">
        <f t="shared" si="0"/>
        <v>0</v>
      </c>
      <c r="E17" s="48">
        <f t="shared" si="0"/>
        <v>3.645</v>
      </c>
      <c r="F17" s="48">
        <f t="shared" si="0"/>
        <v>0</v>
      </c>
      <c r="G17" s="48">
        <f t="shared" si="0"/>
        <v>3.0375000000000005</v>
      </c>
      <c r="H17" s="48">
        <f t="shared" si="0"/>
        <v>0</v>
      </c>
      <c r="I17" s="48">
        <f t="shared" si="0"/>
        <v>1.8225</v>
      </c>
      <c r="J17" s="48">
        <f t="shared" si="0"/>
        <v>0</v>
      </c>
      <c r="K17" s="6"/>
      <c r="L17" s="6"/>
      <c r="M17" s="6"/>
      <c r="N17" s="6"/>
      <c r="O17" s="6"/>
      <c r="P17" s="6"/>
      <c r="Q17" s="6"/>
      <c r="R17" s="6"/>
      <c r="S17" s="6"/>
      <c r="T17" s="6"/>
      <c r="U17" s="6"/>
      <c r="V17" s="6"/>
      <c r="W17" s="6"/>
      <c r="X17" s="6"/>
      <c r="Y17" s="6"/>
      <c r="Z17" s="6"/>
    </row>
    <row r="18" spans="1:26" ht="12.75" customHeight="1">
      <c r="A18" s="6"/>
      <c r="B18" s="31" t="s">
        <v>121</v>
      </c>
      <c r="C18" s="46">
        <f>C15*C12</f>
        <v>187.5</v>
      </c>
      <c r="D18" s="46">
        <f>('EV6.5.6 Alt Matl - 3pt Bending'!C56+'EV6.5.6 Alt Matl - 3pt Bending'!C57)*'EV6.5.6 Alt. Matls Summary'!D15</f>
        <v>300</v>
      </c>
      <c r="E18" s="46">
        <f>E15*E12</f>
        <v>270</v>
      </c>
      <c r="F18" s="46">
        <f>('EV6.5.6 Alt Matl - 3pt Bending'!V56+'EV6.5.6 Alt Matl - 3pt Bending'!V57)*'EV6.5.6 Alt. Matls Summary'!F15</f>
        <v>600</v>
      </c>
      <c r="G18" s="46">
        <f>G15*G12</f>
        <v>225</v>
      </c>
      <c r="H18" s="46">
        <f>('EV6.5.6 Alt Matl - 3pt Bending'!AO56+'EV6.5.6 Alt Matl - 3pt Bending'!AO57)*'EV6.5.6 Alt. Matls Summary'!H15</f>
        <v>500</v>
      </c>
      <c r="I18" s="46">
        <f>I15*I12</f>
        <v>135</v>
      </c>
      <c r="J18" s="46">
        <f>('EV6.5.6 Alt Matl - 3pt Bending'!BH56+'EV6.5.6 Alt Matl - 3pt Bending'!BH57)*'EV6.5.6 Alt. Matls Summary'!J15</f>
        <v>300</v>
      </c>
      <c r="K18" s="6"/>
      <c r="L18" s="6"/>
      <c r="M18" s="6"/>
      <c r="N18" s="6"/>
      <c r="O18" s="6"/>
      <c r="P18" s="6"/>
      <c r="Q18" s="6"/>
      <c r="R18" s="6"/>
      <c r="S18" s="6"/>
      <c r="T18" s="6"/>
      <c r="U18" s="6"/>
      <c r="V18" s="6"/>
      <c r="W18" s="6"/>
      <c r="X18" s="6"/>
      <c r="Y18" s="6"/>
      <c r="Z18" s="6"/>
    </row>
    <row r="19" spans="1:26" ht="12.75" customHeight="1">
      <c r="A19" s="6"/>
      <c r="B19" s="31" t="s">
        <v>123</v>
      </c>
      <c r="C19" s="48">
        <f t="shared" ref="C19:J19" si="1">C18*C8*0.000001</f>
        <v>68437.5</v>
      </c>
      <c r="D19" s="48">
        <f t="shared" si="1"/>
        <v>0</v>
      </c>
      <c r="E19" s="48">
        <f t="shared" si="1"/>
        <v>98550</v>
      </c>
      <c r="F19" s="48">
        <f t="shared" si="1"/>
        <v>0</v>
      </c>
      <c r="G19" s="48">
        <f t="shared" si="1"/>
        <v>82125</v>
      </c>
      <c r="H19" s="48">
        <f t="shared" si="1"/>
        <v>0</v>
      </c>
      <c r="I19" s="48">
        <f t="shared" si="1"/>
        <v>49275</v>
      </c>
      <c r="J19" s="48">
        <f t="shared" si="1"/>
        <v>0</v>
      </c>
      <c r="K19" s="6"/>
      <c r="L19" s="6"/>
      <c r="M19" s="6"/>
      <c r="N19" s="6"/>
      <c r="O19" s="6"/>
      <c r="P19" s="6"/>
      <c r="Q19" s="6"/>
      <c r="R19" s="6"/>
      <c r="S19" s="6"/>
      <c r="T19" s="6"/>
      <c r="U19" s="6"/>
      <c r="V19" s="6"/>
      <c r="W19" s="6"/>
      <c r="X19" s="6"/>
      <c r="Y19" s="6"/>
      <c r="Z19" s="6"/>
    </row>
    <row r="20" spans="1:26" ht="12.7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customHeight="1">
      <c r="A21" s="6"/>
      <c r="B21" s="1" t="s">
        <v>679</v>
      </c>
      <c r="C21" s="6"/>
      <c r="D21" s="6"/>
      <c r="E21" s="6"/>
      <c r="F21" s="6"/>
      <c r="G21" s="6"/>
      <c r="H21" s="6"/>
      <c r="I21" s="6"/>
      <c r="J21" s="6"/>
      <c r="K21" s="6"/>
      <c r="L21" s="6"/>
      <c r="M21" s="6"/>
      <c r="N21" s="6"/>
      <c r="O21" s="6"/>
      <c r="P21" s="6"/>
      <c r="Q21" s="6"/>
      <c r="R21" s="6"/>
      <c r="S21" s="6"/>
      <c r="T21" s="6"/>
      <c r="U21" s="6"/>
      <c r="V21" s="6"/>
      <c r="W21" s="6"/>
      <c r="X21" s="6"/>
      <c r="Y21" s="6"/>
      <c r="Z21" s="6"/>
    </row>
    <row r="22" spans="1:26" ht="12.75" customHeight="1">
      <c r="A22" s="6"/>
      <c r="B22" s="31" t="s">
        <v>680</v>
      </c>
      <c r="C22" s="31"/>
      <c r="D22" s="220">
        <f>D19/C19</f>
        <v>0</v>
      </c>
      <c r="E22" s="31"/>
      <c r="F22" s="220">
        <f>F19/E19</f>
        <v>0</v>
      </c>
      <c r="G22" s="31"/>
      <c r="H22" s="220">
        <f>H19/G19</f>
        <v>0</v>
      </c>
      <c r="I22" s="31"/>
      <c r="J22" s="220">
        <f>J19/I19</f>
        <v>0</v>
      </c>
      <c r="K22" s="6"/>
      <c r="L22" s="6"/>
      <c r="M22" s="6"/>
      <c r="N22" s="6"/>
      <c r="O22" s="6"/>
      <c r="P22" s="6"/>
      <c r="Q22" s="6"/>
      <c r="R22" s="6"/>
      <c r="S22" s="6"/>
      <c r="T22" s="6"/>
      <c r="U22" s="6"/>
      <c r="V22" s="6"/>
      <c r="W22" s="6"/>
      <c r="X22" s="6"/>
      <c r="Y22" s="6"/>
      <c r="Z22" s="6"/>
    </row>
    <row r="23" spans="1:26" ht="12.75" customHeight="1">
      <c r="A23" s="6"/>
      <c r="B23" s="31" t="s">
        <v>681</v>
      </c>
      <c r="C23" s="31"/>
      <c r="D23" s="220">
        <f>D17/C17</f>
        <v>0</v>
      </c>
      <c r="E23" s="31"/>
      <c r="F23" s="220">
        <f>F17/E17</f>
        <v>0</v>
      </c>
      <c r="G23" s="31"/>
      <c r="H23" s="220">
        <f>H17/G17</f>
        <v>0</v>
      </c>
      <c r="I23" s="31"/>
      <c r="J23" s="220">
        <f>J17/I17</f>
        <v>0</v>
      </c>
      <c r="K23" s="6"/>
      <c r="L23" s="6"/>
      <c r="M23" s="6"/>
      <c r="N23" s="6"/>
      <c r="O23" s="6"/>
      <c r="P23" s="6"/>
      <c r="Q23" s="6"/>
      <c r="R23" s="6"/>
      <c r="S23" s="6"/>
      <c r="T23" s="6"/>
      <c r="U23" s="6"/>
      <c r="V23" s="6"/>
      <c r="W23" s="6"/>
      <c r="X23" s="6"/>
      <c r="Y23" s="6"/>
      <c r="Z23" s="6"/>
    </row>
    <row r="24" spans="1:26" ht="12.75" customHeight="1">
      <c r="A24" s="6"/>
      <c r="B24" s="31" t="s">
        <v>682</v>
      </c>
      <c r="C24" s="31"/>
      <c r="D24" s="220">
        <f>((D13+D14)*D11)/(C11*C12)</f>
        <v>0</v>
      </c>
      <c r="E24" s="31"/>
      <c r="F24" s="220">
        <f>((F13+F14)*F11)/(E11*E12)</f>
        <v>0</v>
      </c>
      <c r="G24" s="31"/>
      <c r="H24" s="220">
        <f>((H13+H14)*H11)/(G11*G12)</f>
        <v>0</v>
      </c>
      <c r="I24" s="31"/>
      <c r="J24" s="220">
        <f>((J13+J14)*J11)/(I11*I12)</f>
        <v>0</v>
      </c>
      <c r="K24" s="6"/>
      <c r="L24" s="6"/>
      <c r="M24" s="6"/>
      <c r="N24" s="6"/>
      <c r="O24" s="6"/>
      <c r="P24" s="6"/>
      <c r="Q24" s="6"/>
      <c r="R24" s="6"/>
      <c r="S24" s="6"/>
      <c r="T24" s="6"/>
      <c r="U24" s="6"/>
      <c r="V24" s="6"/>
      <c r="W24" s="6"/>
      <c r="X24" s="6"/>
      <c r="Y24" s="6"/>
      <c r="Z24" s="6"/>
    </row>
    <row r="25" spans="1:26" ht="12.75" customHeight="1">
      <c r="A25" s="6"/>
      <c r="B25" s="6"/>
      <c r="C25" s="6"/>
      <c r="D25" s="8" t="str">
        <f>IF(OR(D22&lt;1,D23&lt;1,D24&lt;1, ),"FAIL","PASS")</f>
        <v>FAIL</v>
      </c>
      <c r="E25" s="6"/>
      <c r="F25" s="8" t="str">
        <f>IF(OR(F22&lt;1,F23&lt;1,F24&lt;1, ),"FAIL","PASS")</f>
        <v>FAIL</v>
      </c>
      <c r="G25" s="6"/>
      <c r="H25" s="8" t="str">
        <f>IF(OR(H22&lt;1,H23&lt;1,H24&lt;1, ),"FAIL","PASS")</f>
        <v>FAIL</v>
      </c>
      <c r="I25" s="6"/>
      <c r="J25" s="8" t="str">
        <f>IF(OR(J22&lt;1,J23&lt;1,J24&lt;1, ),"FAIL","PASS")</f>
        <v>FAIL</v>
      </c>
      <c r="K25" s="6"/>
      <c r="L25" s="6"/>
      <c r="M25" s="6"/>
      <c r="N25" s="6"/>
      <c r="O25" s="6"/>
      <c r="P25" s="6"/>
      <c r="Q25" s="6"/>
      <c r="R25" s="6"/>
      <c r="S25" s="6"/>
      <c r="T25" s="6"/>
      <c r="U25" s="6"/>
      <c r="V25" s="6"/>
      <c r="W25" s="6"/>
      <c r="X25" s="6"/>
      <c r="Y25" s="6"/>
      <c r="Z25" s="6"/>
    </row>
    <row r="26" spans="1: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customHeight="1">
      <c r="A27" s="6"/>
      <c r="B27" s="1" t="s">
        <v>683</v>
      </c>
      <c r="C27" s="6"/>
      <c r="D27" s="6"/>
      <c r="E27" s="36"/>
      <c r="F27" s="6"/>
      <c r="G27" s="6"/>
      <c r="H27" s="6"/>
      <c r="I27" s="6"/>
      <c r="J27" s="6"/>
      <c r="K27" s="6"/>
      <c r="L27" s="6"/>
      <c r="M27" s="6"/>
      <c r="N27" s="6"/>
      <c r="O27" s="6"/>
      <c r="P27" s="6"/>
      <c r="Q27" s="6"/>
      <c r="R27" s="6"/>
      <c r="S27" s="6"/>
      <c r="T27" s="6"/>
      <c r="U27" s="6"/>
      <c r="V27" s="6"/>
      <c r="W27" s="6"/>
      <c r="X27" s="6"/>
      <c r="Y27" s="6"/>
      <c r="Z27" s="6"/>
    </row>
    <row r="28" spans="1:26" ht="12.75" customHeight="1">
      <c r="A28" s="6"/>
      <c r="B28" s="18"/>
      <c r="C28" s="19"/>
      <c r="D28" s="19"/>
      <c r="E28" s="19"/>
      <c r="F28" s="19"/>
      <c r="G28" s="19"/>
      <c r="H28" s="19"/>
      <c r="I28" s="19"/>
      <c r="J28" s="77"/>
      <c r="K28" s="6"/>
      <c r="L28" s="6"/>
      <c r="M28" s="6"/>
      <c r="N28" s="6"/>
      <c r="O28" s="6"/>
      <c r="P28" s="6"/>
      <c r="Q28" s="6"/>
      <c r="R28" s="6"/>
      <c r="S28" s="6"/>
      <c r="T28" s="6"/>
      <c r="U28" s="6"/>
      <c r="V28" s="6"/>
      <c r="W28" s="6"/>
      <c r="X28" s="6"/>
      <c r="Y28" s="6"/>
      <c r="Z28" s="6"/>
    </row>
    <row r="29" spans="1:26" ht="12.75" customHeight="1">
      <c r="A29" s="6"/>
      <c r="B29" s="20"/>
      <c r="C29" s="21"/>
      <c r="D29" s="21"/>
      <c r="E29" s="21"/>
      <c r="F29" s="21"/>
      <c r="G29" s="21"/>
      <c r="H29" s="21"/>
      <c r="I29" s="21"/>
      <c r="J29" s="79"/>
      <c r="K29" s="6"/>
      <c r="L29" s="6"/>
      <c r="M29" s="6"/>
      <c r="N29" s="6"/>
      <c r="O29" s="6"/>
      <c r="P29" s="6"/>
      <c r="Q29" s="6"/>
      <c r="R29" s="6"/>
      <c r="S29" s="6"/>
      <c r="T29" s="6"/>
      <c r="U29" s="6"/>
      <c r="V29" s="6"/>
      <c r="W29" s="6"/>
      <c r="X29" s="6"/>
      <c r="Y29" s="6"/>
      <c r="Z29" s="6"/>
    </row>
    <row r="30" spans="1:26" ht="12.75" customHeight="1">
      <c r="A30" s="6"/>
      <c r="B30" s="20"/>
      <c r="C30" s="21"/>
      <c r="D30" s="21"/>
      <c r="E30" s="21"/>
      <c r="F30" s="21"/>
      <c r="G30" s="21"/>
      <c r="H30" s="21"/>
      <c r="I30" s="21"/>
      <c r="J30" s="79"/>
      <c r="K30" s="6"/>
      <c r="L30" s="6"/>
      <c r="M30" s="6"/>
      <c r="N30" s="6"/>
      <c r="O30" s="6"/>
      <c r="P30" s="6"/>
      <c r="Q30" s="6"/>
      <c r="R30" s="6"/>
      <c r="S30" s="6"/>
      <c r="T30" s="6"/>
      <c r="U30" s="6"/>
      <c r="V30" s="6"/>
      <c r="W30" s="6"/>
      <c r="X30" s="6"/>
      <c r="Y30" s="6"/>
      <c r="Z30" s="6"/>
    </row>
    <row r="31" spans="1:26" ht="12.75" customHeight="1">
      <c r="A31" s="6"/>
      <c r="B31" s="20"/>
      <c r="C31" s="21"/>
      <c r="D31" s="21"/>
      <c r="E31" s="21"/>
      <c r="F31" s="21"/>
      <c r="G31" s="21"/>
      <c r="H31" s="21"/>
      <c r="I31" s="21"/>
      <c r="J31" s="79"/>
      <c r="K31" s="6"/>
      <c r="L31" s="6"/>
      <c r="M31" s="6"/>
      <c r="N31" s="6"/>
      <c r="O31" s="6"/>
      <c r="P31" s="6"/>
      <c r="Q31" s="6"/>
      <c r="R31" s="6"/>
      <c r="S31" s="6"/>
      <c r="T31" s="6"/>
      <c r="U31" s="6"/>
      <c r="V31" s="6"/>
      <c r="W31" s="6"/>
      <c r="X31" s="6"/>
      <c r="Y31" s="6"/>
      <c r="Z31" s="6"/>
    </row>
    <row r="32" spans="1:26" ht="12.75" customHeight="1">
      <c r="A32" s="6"/>
      <c r="B32" s="20"/>
      <c r="C32" s="21"/>
      <c r="D32" s="21"/>
      <c r="E32" s="21"/>
      <c r="F32" s="21"/>
      <c r="G32" s="21"/>
      <c r="H32" s="21"/>
      <c r="I32" s="21"/>
      <c r="J32" s="79"/>
      <c r="K32" s="6"/>
      <c r="L32" s="6"/>
      <c r="M32" s="6"/>
      <c r="N32" s="6"/>
      <c r="O32" s="6"/>
      <c r="P32" s="6"/>
      <c r="Q32" s="6"/>
      <c r="R32" s="6"/>
      <c r="S32" s="6"/>
      <c r="T32" s="6"/>
      <c r="U32" s="6"/>
      <c r="V32" s="6"/>
      <c r="W32" s="6"/>
      <c r="X32" s="6"/>
      <c r="Y32" s="6"/>
      <c r="Z32" s="6"/>
    </row>
    <row r="33" spans="1:26" ht="12.75" customHeight="1">
      <c r="A33" s="6"/>
      <c r="B33" s="20"/>
      <c r="C33" s="21"/>
      <c r="D33" s="21"/>
      <c r="E33" s="21"/>
      <c r="F33" s="21"/>
      <c r="G33" s="21"/>
      <c r="H33" s="21"/>
      <c r="I33" s="21"/>
      <c r="J33" s="79"/>
      <c r="K33" s="6"/>
      <c r="L33" s="6"/>
      <c r="M33" s="6"/>
      <c r="N33" s="6"/>
      <c r="O33" s="6"/>
      <c r="P33" s="6"/>
      <c r="Q33" s="6"/>
      <c r="R33" s="6"/>
      <c r="S33" s="6"/>
      <c r="T33" s="6"/>
      <c r="U33" s="6"/>
      <c r="V33" s="6"/>
      <c r="W33" s="6"/>
      <c r="X33" s="6"/>
      <c r="Y33" s="6"/>
      <c r="Z33" s="6"/>
    </row>
    <row r="34" spans="1:26" ht="12.75" customHeight="1">
      <c r="A34" s="6"/>
      <c r="B34" s="20"/>
      <c r="C34" s="21"/>
      <c r="D34" s="21"/>
      <c r="E34" s="21"/>
      <c r="F34" s="21"/>
      <c r="G34" s="21"/>
      <c r="H34" s="21"/>
      <c r="I34" s="21"/>
      <c r="J34" s="79"/>
      <c r="K34" s="6"/>
      <c r="L34" s="6"/>
      <c r="M34" s="6"/>
      <c r="N34" s="6"/>
      <c r="O34" s="6"/>
      <c r="P34" s="6"/>
      <c r="Q34" s="6"/>
      <c r="R34" s="6"/>
      <c r="S34" s="6"/>
      <c r="T34" s="6"/>
      <c r="U34" s="6"/>
      <c r="V34" s="6"/>
      <c r="W34" s="6"/>
      <c r="X34" s="6"/>
      <c r="Y34" s="6"/>
      <c r="Z34" s="6"/>
    </row>
    <row r="35" spans="1:26" ht="12.75" customHeight="1">
      <c r="A35" s="6"/>
      <c r="B35" s="20"/>
      <c r="C35" s="21"/>
      <c r="D35" s="21"/>
      <c r="E35" s="21"/>
      <c r="F35" s="21"/>
      <c r="G35" s="21"/>
      <c r="H35" s="21"/>
      <c r="I35" s="21"/>
      <c r="J35" s="79"/>
      <c r="K35" s="6"/>
      <c r="L35" s="6"/>
      <c r="M35" s="6"/>
      <c r="N35" s="6"/>
      <c r="O35" s="6"/>
      <c r="P35" s="6"/>
      <c r="Q35" s="6"/>
      <c r="R35" s="6"/>
      <c r="S35" s="6"/>
      <c r="T35" s="6"/>
      <c r="U35" s="6"/>
      <c r="V35" s="6"/>
      <c r="W35" s="6"/>
      <c r="X35" s="6"/>
      <c r="Y35" s="6"/>
      <c r="Z35" s="6"/>
    </row>
    <row r="36" spans="1:26" ht="12.75" customHeight="1">
      <c r="A36" s="6"/>
      <c r="B36" s="20"/>
      <c r="C36" s="21"/>
      <c r="D36" s="21"/>
      <c r="E36" s="21"/>
      <c r="F36" s="21"/>
      <c r="G36" s="21"/>
      <c r="H36" s="21"/>
      <c r="I36" s="21"/>
      <c r="J36" s="79"/>
      <c r="K36" s="6"/>
      <c r="L36" s="6"/>
      <c r="M36" s="6"/>
      <c r="N36" s="6"/>
      <c r="O36" s="6"/>
      <c r="P36" s="6"/>
      <c r="Q36" s="6"/>
      <c r="R36" s="6"/>
      <c r="S36" s="6"/>
      <c r="T36" s="6"/>
      <c r="U36" s="6"/>
      <c r="V36" s="6"/>
      <c r="W36" s="6"/>
      <c r="X36" s="6"/>
      <c r="Y36" s="6"/>
      <c r="Z36" s="6"/>
    </row>
    <row r="37" spans="1:26" ht="12.75" customHeight="1">
      <c r="A37" s="6"/>
      <c r="B37" s="20"/>
      <c r="C37" s="21"/>
      <c r="D37" s="21"/>
      <c r="E37" s="21"/>
      <c r="F37" s="21"/>
      <c r="G37" s="21"/>
      <c r="H37" s="21"/>
      <c r="I37" s="21"/>
      <c r="J37" s="79"/>
      <c r="K37" s="6"/>
      <c r="L37" s="6"/>
      <c r="M37" s="6"/>
      <c r="N37" s="6"/>
      <c r="O37" s="6"/>
      <c r="P37" s="6"/>
      <c r="Q37" s="6"/>
      <c r="R37" s="6"/>
      <c r="S37" s="6"/>
      <c r="T37" s="6"/>
      <c r="U37" s="6"/>
      <c r="V37" s="6"/>
      <c r="W37" s="6"/>
      <c r="X37" s="6"/>
      <c r="Y37" s="6"/>
      <c r="Z37" s="6"/>
    </row>
    <row r="38" spans="1:26" ht="12.75" customHeight="1">
      <c r="A38" s="6"/>
      <c r="B38" s="20"/>
      <c r="C38" s="21"/>
      <c r="D38" s="21"/>
      <c r="E38" s="21"/>
      <c r="F38" s="21"/>
      <c r="G38" s="21"/>
      <c r="H38" s="21"/>
      <c r="I38" s="21"/>
      <c r="J38" s="79"/>
      <c r="K38" s="6"/>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21"/>
      <c r="J39" s="79"/>
      <c r="K39" s="6"/>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79"/>
      <c r="K40" s="6"/>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79"/>
      <c r="K41" s="6"/>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79"/>
      <c r="K42" s="6"/>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79"/>
      <c r="K43" s="6"/>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79"/>
      <c r="K44" s="6"/>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79"/>
      <c r="K45" s="6"/>
      <c r="L45" s="6"/>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79"/>
      <c r="K46" s="6"/>
      <c r="L46" s="6"/>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79"/>
      <c r="K47" s="6"/>
      <c r="L47" s="6"/>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79"/>
      <c r="K48" s="6"/>
      <c r="L48" s="6"/>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79"/>
      <c r="K49" s="6"/>
      <c r="L49" s="6"/>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79"/>
      <c r="K50" s="6"/>
      <c r="L50" s="6"/>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79"/>
      <c r="K51" s="6"/>
      <c r="L51" s="6"/>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79"/>
      <c r="K52" s="6"/>
      <c r="L52" s="6"/>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79"/>
      <c r="K53" s="6"/>
      <c r="L53" s="6"/>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79"/>
      <c r="K54" s="6"/>
      <c r="L54" s="6"/>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79"/>
      <c r="K55" s="6"/>
      <c r="L55" s="6"/>
      <c r="M55" s="6"/>
      <c r="N55" s="6"/>
      <c r="O55" s="6"/>
      <c r="P55" s="6"/>
      <c r="Q55" s="6"/>
      <c r="R55" s="6"/>
      <c r="S55" s="6"/>
      <c r="T55" s="6"/>
      <c r="U55" s="6"/>
      <c r="V55" s="6"/>
      <c r="W55" s="6"/>
      <c r="X55" s="6"/>
      <c r="Y55" s="6"/>
      <c r="Z55" s="6"/>
    </row>
    <row r="56" spans="1:26" ht="12.75" customHeight="1">
      <c r="A56" s="6"/>
      <c r="B56" s="20"/>
      <c r="C56" s="21"/>
      <c r="D56" s="21"/>
      <c r="E56" s="21"/>
      <c r="F56" s="21"/>
      <c r="G56" s="21"/>
      <c r="H56" s="21"/>
      <c r="I56" s="21"/>
      <c r="J56" s="79"/>
      <c r="K56" s="6"/>
      <c r="L56" s="6"/>
      <c r="M56" s="6"/>
      <c r="N56" s="6"/>
      <c r="O56" s="6"/>
      <c r="P56" s="6"/>
      <c r="Q56" s="6"/>
      <c r="R56" s="6"/>
      <c r="S56" s="6"/>
      <c r="T56" s="6"/>
      <c r="U56" s="6"/>
      <c r="V56" s="6"/>
      <c r="W56" s="6"/>
      <c r="X56" s="6"/>
      <c r="Y56" s="6"/>
      <c r="Z56" s="6"/>
    </row>
    <row r="57" spans="1:26" ht="12.75" customHeight="1">
      <c r="A57" s="6"/>
      <c r="B57" s="20"/>
      <c r="C57" s="21"/>
      <c r="D57" s="21"/>
      <c r="E57" s="21"/>
      <c r="F57" s="21"/>
      <c r="G57" s="21"/>
      <c r="H57" s="21"/>
      <c r="I57" s="21"/>
      <c r="J57" s="79"/>
      <c r="K57" s="6"/>
      <c r="L57" s="6"/>
      <c r="M57" s="6"/>
      <c r="N57" s="6"/>
      <c r="O57" s="6"/>
      <c r="P57" s="6"/>
      <c r="Q57" s="6"/>
      <c r="R57" s="6"/>
      <c r="S57" s="6"/>
      <c r="T57" s="6"/>
      <c r="U57" s="6"/>
      <c r="V57" s="6"/>
      <c r="W57" s="6"/>
      <c r="X57" s="6"/>
      <c r="Y57" s="6"/>
      <c r="Z57" s="6"/>
    </row>
    <row r="58" spans="1:26" ht="12.75" customHeight="1">
      <c r="A58" s="6"/>
      <c r="B58" s="20"/>
      <c r="C58" s="21"/>
      <c r="D58" s="21"/>
      <c r="E58" s="21"/>
      <c r="F58" s="21"/>
      <c r="G58" s="21"/>
      <c r="H58" s="21"/>
      <c r="I58" s="21"/>
      <c r="J58" s="79"/>
      <c r="K58" s="6"/>
      <c r="L58" s="6"/>
      <c r="M58" s="6"/>
      <c r="N58" s="6"/>
      <c r="O58" s="6"/>
      <c r="P58" s="6"/>
      <c r="Q58" s="6"/>
      <c r="R58" s="6"/>
      <c r="S58" s="6"/>
      <c r="T58" s="6"/>
      <c r="U58" s="6"/>
      <c r="V58" s="6"/>
      <c r="W58" s="6"/>
      <c r="X58" s="6"/>
      <c r="Y58" s="6"/>
      <c r="Z58" s="6"/>
    </row>
    <row r="59" spans="1:26" ht="12.75" customHeight="1">
      <c r="A59" s="6"/>
      <c r="B59" s="20"/>
      <c r="C59" s="21"/>
      <c r="D59" s="21"/>
      <c r="E59" s="21"/>
      <c r="F59" s="21"/>
      <c r="G59" s="21"/>
      <c r="H59" s="21"/>
      <c r="I59" s="21"/>
      <c r="J59" s="79"/>
      <c r="K59" s="6"/>
      <c r="L59" s="6"/>
      <c r="M59" s="6"/>
      <c r="N59" s="6"/>
      <c r="O59" s="6"/>
      <c r="P59" s="6"/>
      <c r="Q59" s="6"/>
      <c r="R59" s="6"/>
      <c r="S59" s="6"/>
      <c r="T59" s="6"/>
      <c r="U59" s="6"/>
      <c r="V59" s="6"/>
      <c r="W59" s="6"/>
      <c r="X59" s="6"/>
      <c r="Y59" s="6"/>
      <c r="Z59" s="6"/>
    </row>
    <row r="60" spans="1:26" ht="12.75" customHeight="1">
      <c r="A60" s="6"/>
      <c r="B60" s="20"/>
      <c r="C60" s="21"/>
      <c r="D60" s="21"/>
      <c r="E60" s="21"/>
      <c r="F60" s="21"/>
      <c r="G60" s="21"/>
      <c r="H60" s="21"/>
      <c r="I60" s="21"/>
      <c r="J60" s="79"/>
      <c r="K60" s="6"/>
      <c r="L60" s="6"/>
      <c r="M60" s="6"/>
      <c r="N60" s="6"/>
      <c r="O60" s="6"/>
      <c r="P60" s="6"/>
      <c r="Q60" s="6"/>
      <c r="R60" s="6"/>
      <c r="S60" s="6"/>
      <c r="T60" s="6"/>
      <c r="U60" s="6"/>
      <c r="V60" s="6"/>
      <c r="W60" s="6"/>
      <c r="X60" s="6"/>
      <c r="Y60" s="6"/>
      <c r="Z60" s="6"/>
    </row>
    <row r="61" spans="1:26" ht="12.75" customHeight="1">
      <c r="A61" s="6"/>
      <c r="B61" s="20"/>
      <c r="C61" s="21"/>
      <c r="D61" s="21"/>
      <c r="E61" s="21"/>
      <c r="F61" s="21"/>
      <c r="G61" s="21"/>
      <c r="H61" s="21"/>
      <c r="I61" s="21"/>
      <c r="J61" s="79"/>
      <c r="K61" s="6"/>
      <c r="L61" s="6"/>
      <c r="M61" s="6"/>
      <c r="N61" s="6"/>
      <c r="O61" s="6"/>
      <c r="P61" s="6"/>
      <c r="Q61" s="6"/>
      <c r="R61" s="6"/>
      <c r="S61" s="6"/>
      <c r="T61" s="6"/>
      <c r="U61" s="6"/>
      <c r="V61" s="6"/>
      <c r="W61" s="6"/>
      <c r="X61" s="6"/>
      <c r="Y61" s="6"/>
      <c r="Z61" s="6"/>
    </row>
    <row r="62" spans="1:26" ht="12.75" customHeight="1">
      <c r="A62" s="6"/>
      <c r="B62" s="20"/>
      <c r="C62" s="21"/>
      <c r="D62" s="21"/>
      <c r="E62" s="21"/>
      <c r="F62" s="21"/>
      <c r="G62" s="21"/>
      <c r="H62" s="21"/>
      <c r="I62" s="21"/>
      <c r="J62" s="79"/>
      <c r="K62" s="6"/>
      <c r="L62" s="6"/>
      <c r="M62" s="6"/>
      <c r="N62" s="6"/>
      <c r="O62" s="6"/>
      <c r="P62" s="6"/>
      <c r="Q62" s="6"/>
      <c r="R62" s="6"/>
      <c r="S62" s="6"/>
      <c r="T62" s="6"/>
      <c r="U62" s="6"/>
      <c r="V62" s="6"/>
      <c r="W62" s="6"/>
      <c r="X62" s="6"/>
      <c r="Y62" s="6"/>
      <c r="Z62" s="6"/>
    </row>
    <row r="63" spans="1:26" ht="12.75" customHeight="1">
      <c r="A63" s="6"/>
      <c r="B63" s="20"/>
      <c r="C63" s="21"/>
      <c r="D63" s="21"/>
      <c r="E63" s="21"/>
      <c r="F63" s="21"/>
      <c r="G63" s="21"/>
      <c r="H63" s="21"/>
      <c r="I63" s="21"/>
      <c r="J63" s="79"/>
      <c r="K63" s="6"/>
      <c r="L63" s="6"/>
      <c r="M63" s="6"/>
      <c r="N63" s="6"/>
      <c r="O63" s="6"/>
      <c r="P63" s="6"/>
      <c r="Q63" s="6"/>
      <c r="R63" s="6"/>
      <c r="S63" s="6"/>
      <c r="T63" s="6"/>
      <c r="U63" s="6"/>
      <c r="V63" s="6"/>
      <c r="W63" s="6"/>
      <c r="X63" s="6"/>
      <c r="Y63" s="6"/>
      <c r="Z63" s="6"/>
    </row>
    <row r="64" spans="1:26" ht="12.75" customHeight="1">
      <c r="A64" s="6"/>
      <c r="B64" s="20"/>
      <c r="C64" s="21"/>
      <c r="D64" s="21"/>
      <c r="E64" s="21"/>
      <c r="F64" s="21"/>
      <c r="G64" s="21"/>
      <c r="H64" s="21"/>
      <c r="I64" s="21"/>
      <c r="J64" s="79"/>
      <c r="K64" s="6"/>
      <c r="L64" s="6"/>
      <c r="M64" s="6"/>
      <c r="N64" s="6"/>
      <c r="O64" s="6"/>
      <c r="P64" s="6"/>
      <c r="Q64" s="6"/>
      <c r="R64" s="6"/>
      <c r="S64" s="6"/>
      <c r="T64" s="6"/>
      <c r="U64" s="6"/>
      <c r="V64" s="6"/>
      <c r="W64" s="6"/>
      <c r="X64" s="6"/>
      <c r="Y64" s="6"/>
      <c r="Z64" s="6"/>
    </row>
    <row r="65" spans="1:26" ht="12.75" customHeight="1">
      <c r="A65" s="6"/>
      <c r="B65" s="20"/>
      <c r="C65" s="21"/>
      <c r="D65" s="21"/>
      <c r="E65" s="21"/>
      <c r="F65" s="21"/>
      <c r="G65" s="21"/>
      <c r="H65" s="21"/>
      <c r="I65" s="21"/>
      <c r="J65" s="79"/>
      <c r="K65" s="6"/>
      <c r="L65" s="6"/>
      <c r="M65" s="6"/>
      <c r="N65" s="6"/>
      <c r="O65" s="6"/>
      <c r="P65" s="6"/>
      <c r="Q65" s="6"/>
      <c r="R65" s="6"/>
      <c r="S65" s="6"/>
      <c r="T65" s="6"/>
      <c r="U65" s="6"/>
      <c r="V65" s="6"/>
      <c r="W65" s="6"/>
      <c r="X65" s="6"/>
      <c r="Y65" s="6"/>
      <c r="Z65" s="6"/>
    </row>
    <row r="66" spans="1:26" ht="12.75" customHeight="1">
      <c r="A66" s="6"/>
      <c r="B66" s="20"/>
      <c r="C66" s="21"/>
      <c r="D66" s="21"/>
      <c r="E66" s="21"/>
      <c r="F66" s="21"/>
      <c r="G66" s="21"/>
      <c r="H66" s="21"/>
      <c r="I66" s="21"/>
      <c r="J66" s="79"/>
      <c r="K66" s="6"/>
      <c r="L66" s="6"/>
      <c r="M66" s="6"/>
      <c r="N66" s="6"/>
      <c r="O66" s="6"/>
      <c r="P66" s="6"/>
      <c r="Q66" s="6"/>
      <c r="R66" s="6"/>
      <c r="S66" s="6"/>
      <c r="T66" s="6"/>
      <c r="U66" s="6"/>
      <c r="V66" s="6"/>
      <c r="W66" s="6"/>
      <c r="X66" s="6"/>
      <c r="Y66" s="6"/>
      <c r="Z66" s="6"/>
    </row>
    <row r="67" spans="1:26" ht="12.75" customHeight="1">
      <c r="A67" s="6"/>
      <c r="B67" s="20"/>
      <c r="C67" s="21"/>
      <c r="D67" s="21"/>
      <c r="E67" s="21"/>
      <c r="F67" s="21"/>
      <c r="G67" s="21"/>
      <c r="H67" s="21"/>
      <c r="I67" s="21"/>
      <c r="J67" s="79"/>
      <c r="K67" s="6"/>
      <c r="L67" s="6"/>
      <c r="M67" s="6"/>
      <c r="N67" s="6"/>
      <c r="O67" s="6"/>
      <c r="P67" s="6"/>
      <c r="Q67" s="6"/>
      <c r="R67" s="6"/>
      <c r="S67" s="6"/>
      <c r="T67" s="6"/>
      <c r="U67" s="6"/>
      <c r="V67" s="6"/>
      <c r="W67" s="6"/>
      <c r="X67" s="6"/>
      <c r="Y67" s="6"/>
      <c r="Z67" s="6"/>
    </row>
    <row r="68" spans="1:26" ht="12.75" customHeight="1">
      <c r="A68" s="6"/>
      <c r="B68" s="20"/>
      <c r="C68" s="21"/>
      <c r="D68" s="21"/>
      <c r="E68" s="21"/>
      <c r="F68" s="21"/>
      <c r="G68" s="21"/>
      <c r="H68" s="21"/>
      <c r="I68" s="21"/>
      <c r="J68" s="79"/>
      <c r="K68" s="6"/>
      <c r="L68" s="6"/>
      <c r="M68" s="6"/>
      <c r="N68" s="6"/>
      <c r="O68" s="6"/>
      <c r="P68" s="6"/>
      <c r="Q68" s="6"/>
      <c r="R68" s="6"/>
      <c r="S68" s="6"/>
      <c r="T68" s="6"/>
      <c r="U68" s="6"/>
      <c r="V68" s="6"/>
      <c r="W68" s="6"/>
      <c r="X68" s="6"/>
      <c r="Y68" s="6"/>
      <c r="Z68" s="6"/>
    </row>
    <row r="69" spans="1:26" ht="12.75" customHeight="1">
      <c r="A69" s="6"/>
      <c r="B69" s="20"/>
      <c r="C69" s="21"/>
      <c r="D69" s="21"/>
      <c r="E69" s="21"/>
      <c r="F69" s="21"/>
      <c r="G69" s="21"/>
      <c r="H69" s="21"/>
      <c r="I69" s="21"/>
      <c r="J69" s="79"/>
      <c r="K69" s="6"/>
      <c r="L69" s="6"/>
      <c r="M69" s="6"/>
      <c r="N69" s="6"/>
      <c r="O69" s="6"/>
      <c r="P69" s="6"/>
      <c r="Q69" s="6"/>
      <c r="R69" s="6"/>
      <c r="S69" s="6"/>
      <c r="T69" s="6"/>
      <c r="U69" s="6"/>
      <c r="V69" s="6"/>
      <c r="W69" s="6"/>
      <c r="X69" s="6"/>
      <c r="Y69" s="6"/>
      <c r="Z69" s="6"/>
    </row>
    <row r="70" spans="1:26" ht="12.75" customHeight="1">
      <c r="A70" s="6"/>
      <c r="B70" s="20"/>
      <c r="C70" s="21"/>
      <c r="D70" s="21"/>
      <c r="E70" s="21"/>
      <c r="F70" s="21"/>
      <c r="G70" s="21"/>
      <c r="H70" s="21"/>
      <c r="I70" s="21"/>
      <c r="J70" s="79"/>
      <c r="K70" s="6"/>
      <c r="L70" s="6"/>
      <c r="M70" s="6"/>
      <c r="N70" s="6"/>
      <c r="O70" s="6"/>
      <c r="P70" s="6"/>
      <c r="Q70" s="6"/>
      <c r="R70" s="6"/>
      <c r="S70" s="6"/>
      <c r="T70" s="6"/>
      <c r="U70" s="6"/>
      <c r="V70" s="6"/>
      <c r="W70" s="6"/>
      <c r="X70" s="6"/>
      <c r="Y70" s="6"/>
      <c r="Z70" s="6"/>
    </row>
    <row r="71" spans="1:26" ht="12.75" customHeight="1">
      <c r="A71" s="6"/>
      <c r="B71" s="20"/>
      <c r="C71" s="21"/>
      <c r="D71" s="21"/>
      <c r="E71" s="21"/>
      <c r="F71" s="21"/>
      <c r="G71" s="21"/>
      <c r="H71" s="21"/>
      <c r="I71" s="21"/>
      <c r="J71" s="79"/>
      <c r="K71" s="6"/>
      <c r="L71" s="6"/>
      <c r="M71" s="6"/>
      <c r="N71" s="6"/>
      <c r="O71" s="6"/>
      <c r="P71" s="6"/>
      <c r="Q71" s="6"/>
      <c r="R71" s="6"/>
      <c r="S71" s="6"/>
      <c r="T71" s="6"/>
      <c r="U71" s="6"/>
      <c r="V71" s="6"/>
      <c r="W71" s="6"/>
      <c r="X71" s="6"/>
      <c r="Y71" s="6"/>
      <c r="Z71" s="6"/>
    </row>
    <row r="72" spans="1:26" ht="12.75" customHeight="1">
      <c r="A72" s="6"/>
      <c r="B72" s="20"/>
      <c r="C72" s="21"/>
      <c r="D72" s="21"/>
      <c r="E72" s="21"/>
      <c r="F72" s="21"/>
      <c r="G72" s="21"/>
      <c r="H72" s="21"/>
      <c r="I72" s="21"/>
      <c r="J72" s="79"/>
      <c r="K72" s="6"/>
      <c r="L72" s="6"/>
      <c r="M72" s="6"/>
      <c r="N72" s="6"/>
      <c r="O72" s="6"/>
      <c r="P72" s="6"/>
      <c r="Q72" s="6"/>
      <c r="R72" s="6"/>
      <c r="S72" s="6"/>
      <c r="T72" s="6"/>
      <c r="U72" s="6"/>
      <c r="V72" s="6"/>
      <c r="W72" s="6"/>
      <c r="X72" s="6"/>
      <c r="Y72" s="6"/>
      <c r="Z72" s="6"/>
    </row>
    <row r="73" spans="1:26" ht="12.75" customHeight="1">
      <c r="A73" s="6"/>
      <c r="B73" s="20"/>
      <c r="C73" s="21"/>
      <c r="D73" s="21"/>
      <c r="E73" s="21"/>
      <c r="F73" s="21"/>
      <c r="G73" s="21"/>
      <c r="H73" s="21"/>
      <c r="I73" s="21"/>
      <c r="J73" s="79"/>
      <c r="K73" s="6"/>
      <c r="L73" s="6"/>
      <c r="M73" s="6"/>
      <c r="N73" s="6"/>
      <c r="O73" s="6"/>
      <c r="P73" s="6"/>
      <c r="Q73" s="6"/>
      <c r="R73" s="6"/>
      <c r="S73" s="6"/>
      <c r="T73" s="6"/>
      <c r="U73" s="6"/>
      <c r="V73" s="6"/>
      <c r="W73" s="6"/>
      <c r="X73" s="6"/>
      <c r="Y73" s="6"/>
      <c r="Z73" s="6"/>
    </row>
    <row r="74" spans="1:26" ht="12.75" customHeight="1">
      <c r="A74" s="6"/>
      <c r="B74" s="20"/>
      <c r="C74" s="21"/>
      <c r="D74" s="21"/>
      <c r="E74" s="21"/>
      <c r="F74" s="21"/>
      <c r="G74" s="21"/>
      <c r="H74" s="21"/>
      <c r="I74" s="21"/>
      <c r="J74" s="79"/>
      <c r="K74" s="6"/>
      <c r="L74" s="6"/>
      <c r="M74" s="6"/>
      <c r="N74" s="6"/>
      <c r="O74" s="6"/>
      <c r="P74" s="6"/>
      <c r="Q74" s="6"/>
      <c r="R74" s="6"/>
      <c r="S74" s="6"/>
      <c r="T74" s="6"/>
      <c r="U74" s="6"/>
      <c r="V74" s="6"/>
      <c r="W74" s="6"/>
      <c r="X74" s="6"/>
      <c r="Y74" s="6"/>
      <c r="Z74" s="6"/>
    </row>
    <row r="75" spans="1:26" ht="12.75" customHeight="1">
      <c r="A75" s="6"/>
      <c r="B75" s="20"/>
      <c r="C75" s="21"/>
      <c r="D75" s="21"/>
      <c r="E75" s="21"/>
      <c r="F75" s="21"/>
      <c r="G75" s="21"/>
      <c r="H75" s="21"/>
      <c r="I75" s="21"/>
      <c r="J75" s="79"/>
      <c r="K75" s="6"/>
      <c r="L75" s="6"/>
      <c r="M75" s="6"/>
      <c r="N75" s="6"/>
      <c r="O75" s="6"/>
      <c r="P75" s="6"/>
      <c r="Q75" s="6"/>
      <c r="R75" s="6"/>
      <c r="S75" s="6"/>
      <c r="T75" s="6"/>
      <c r="U75" s="6"/>
      <c r="V75" s="6"/>
      <c r="W75" s="6"/>
      <c r="X75" s="6"/>
      <c r="Y75" s="6"/>
      <c r="Z75" s="6"/>
    </row>
    <row r="76" spans="1:26" ht="12.75" customHeight="1">
      <c r="A76" s="6"/>
      <c r="B76" s="20"/>
      <c r="C76" s="21"/>
      <c r="D76" s="21"/>
      <c r="E76" s="21"/>
      <c r="F76" s="21"/>
      <c r="G76" s="21"/>
      <c r="H76" s="21"/>
      <c r="I76" s="21"/>
      <c r="J76" s="79"/>
      <c r="K76" s="6"/>
      <c r="L76" s="6"/>
      <c r="M76" s="6"/>
      <c r="N76" s="6"/>
      <c r="O76" s="6"/>
      <c r="P76" s="6"/>
      <c r="Q76" s="6"/>
      <c r="R76" s="6"/>
      <c r="S76" s="6"/>
      <c r="T76" s="6"/>
      <c r="U76" s="6"/>
      <c r="V76" s="6"/>
      <c r="W76" s="6"/>
      <c r="X76" s="6"/>
      <c r="Y76" s="6"/>
      <c r="Z76" s="6"/>
    </row>
    <row r="77" spans="1:26" ht="12.75" customHeight="1">
      <c r="A77" s="6"/>
      <c r="B77" s="20"/>
      <c r="C77" s="21"/>
      <c r="D77" s="21"/>
      <c r="E77" s="21"/>
      <c r="F77" s="21"/>
      <c r="G77" s="21"/>
      <c r="H77" s="21"/>
      <c r="I77" s="21"/>
      <c r="J77" s="79"/>
      <c r="K77" s="6"/>
      <c r="L77" s="6"/>
      <c r="M77" s="6"/>
      <c r="N77" s="6"/>
      <c r="O77" s="6"/>
      <c r="P77" s="6"/>
      <c r="Q77" s="6"/>
      <c r="R77" s="6"/>
      <c r="S77" s="6"/>
      <c r="T77" s="6"/>
      <c r="U77" s="6"/>
      <c r="V77" s="6"/>
      <c r="W77" s="6"/>
      <c r="X77" s="6"/>
      <c r="Y77" s="6"/>
      <c r="Z77" s="6"/>
    </row>
    <row r="78" spans="1:26" ht="12.75" customHeight="1">
      <c r="A78" s="6"/>
      <c r="B78" s="20"/>
      <c r="C78" s="21"/>
      <c r="D78" s="21"/>
      <c r="E78" s="21"/>
      <c r="F78" s="21"/>
      <c r="G78" s="21"/>
      <c r="H78" s="21"/>
      <c r="I78" s="21"/>
      <c r="J78" s="79"/>
      <c r="K78" s="6"/>
      <c r="L78" s="6"/>
      <c r="M78" s="6"/>
      <c r="N78" s="6"/>
      <c r="O78" s="6"/>
      <c r="P78" s="6"/>
      <c r="Q78" s="6"/>
      <c r="R78" s="6"/>
      <c r="S78" s="6"/>
      <c r="T78" s="6"/>
      <c r="U78" s="6"/>
      <c r="V78" s="6"/>
      <c r="W78" s="6"/>
      <c r="X78" s="6"/>
      <c r="Y78" s="6"/>
      <c r="Z78" s="6"/>
    </row>
    <row r="79" spans="1:26" ht="12.75" customHeight="1">
      <c r="A79" s="6"/>
      <c r="B79" s="20"/>
      <c r="C79" s="21"/>
      <c r="D79" s="21"/>
      <c r="E79" s="21"/>
      <c r="F79" s="21"/>
      <c r="G79" s="21"/>
      <c r="H79" s="21"/>
      <c r="I79" s="21"/>
      <c r="J79" s="79"/>
      <c r="K79" s="6"/>
      <c r="L79" s="6"/>
      <c r="M79" s="6"/>
      <c r="N79" s="6"/>
      <c r="O79" s="6"/>
      <c r="P79" s="6"/>
      <c r="Q79" s="6"/>
      <c r="R79" s="6"/>
      <c r="S79" s="6"/>
      <c r="T79" s="6"/>
      <c r="U79" s="6"/>
      <c r="V79" s="6"/>
      <c r="W79" s="6"/>
      <c r="X79" s="6"/>
      <c r="Y79" s="6"/>
      <c r="Z79" s="6"/>
    </row>
    <row r="80" spans="1:26" ht="12.75" customHeight="1">
      <c r="A80" s="6"/>
      <c r="B80" s="20"/>
      <c r="C80" s="21"/>
      <c r="D80" s="21"/>
      <c r="E80" s="21"/>
      <c r="F80" s="21"/>
      <c r="G80" s="21"/>
      <c r="H80" s="21"/>
      <c r="I80" s="21"/>
      <c r="J80" s="79"/>
      <c r="K80" s="6"/>
      <c r="L80" s="6"/>
      <c r="M80" s="6"/>
      <c r="N80" s="6"/>
      <c r="O80" s="6"/>
      <c r="P80" s="6"/>
      <c r="Q80" s="6"/>
      <c r="R80" s="6"/>
      <c r="S80" s="6"/>
      <c r="T80" s="6"/>
      <c r="U80" s="6"/>
      <c r="V80" s="6"/>
      <c r="W80" s="6"/>
      <c r="X80" s="6"/>
      <c r="Y80" s="6"/>
      <c r="Z80" s="6"/>
    </row>
    <row r="81" spans="1:26" ht="12.75" customHeight="1">
      <c r="A81" s="6"/>
      <c r="B81" s="20"/>
      <c r="C81" s="21"/>
      <c r="D81" s="21"/>
      <c r="E81" s="21"/>
      <c r="F81" s="21"/>
      <c r="G81" s="21"/>
      <c r="H81" s="21"/>
      <c r="I81" s="21"/>
      <c r="J81" s="79"/>
      <c r="K81" s="6"/>
      <c r="L81" s="6"/>
      <c r="M81" s="6"/>
      <c r="N81" s="6"/>
      <c r="O81" s="6"/>
      <c r="P81" s="6"/>
      <c r="Q81" s="6"/>
      <c r="R81" s="6"/>
      <c r="S81" s="6"/>
      <c r="T81" s="6"/>
      <c r="U81" s="6"/>
      <c r="V81" s="6"/>
      <c r="W81" s="6"/>
      <c r="X81" s="6"/>
      <c r="Y81" s="6"/>
      <c r="Z81" s="6"/>
    </row>
    <row r="82" spans="1:26" ht="12.75" customHeight="1">
      <c r="A82" s="6"/>
      <c r="B82" s="20"/>
      <c r="C82" s="21"/>
      <c r="D82" s="21"/>
      <c r="E82" s="21"/>
      <c r="F82" s="21"/>
      <c r="G82" s="21"/>
      <c r="H82" s="21"/>
      <c r="I82" s="21"/>
      <c r="J82" s="79"/>
      <c r="K82" s="6"/>
      <c r="L82" s="6"/>
      <c r="M82" s="6"/>
      <c r="N82" s="6"/>
      <c r="O82" s="6"/>
      <c r="P82" s="6"/>
      <c r="Q82" s="6"/>
      <c r="R82" s="6"/>
      <c r="S82" s="6"/>
      <c r="T82" s="6"/>
      <c r="U82" s="6"/>
      <c r="V82" s="6"/>
      <c r="W82" s="6"/>
      <c r="X82" s="6"/>
      <c r="Y82" s="6"/>
      <c r="Z82" s="6"/>
    </row>
    <row r="83" spans="1:26" ht="12.75" customHeight="1">
      <c r="A83" s="6"/>
      <c r="B83" s="20"/>
      <c r="C83" s="21"/>
      <c r="D83" s="21"/>
      <c r="E83" s="21"/>
      <c r="F83" s="21"/>
      <c r="G83" s="21"/>
      <c r="H83" s="21"/>
      <c r="I83" s="21"/>
      <c r="J83" s="79"/>
      <c r="K83" s="6"/>
      <c r="L83" s="6"/>
      <c r="M83" s="6"/>
      <c r="N83" s="6"/>
      <c r="O83" s="6"/>
      <c r="P83" s="6"/>
      <c r="Q83" s="6"/>
      <c r="R83" s="6"/>
      <c r="S83" s="6"/>
      <c r="T83" s="6"/>
      <c r="U83" s="6"/>
      <c r="V83" s="6"/>
      <c r="W83" s="6"/>
      <c r="X83" s="6"/>
      <c r="Y83" s="6"/>
      <c r="Z83" s="6"/>
    </row>
    <row r="84" spans="1:26" ht="12.75" customHeight="1">
      <c r="A84" s="6"/>
      <c r="B84" s="20"/>
      <c r="C84" s="21"/>
      <c r="D84" s="21"/>
      <c r="E84" s="21"/>
      <c r="F84" s="21"/>
      <c r="G84" s="21"/>
      <c r="H84" s="21"/>
      <c r="I84" s="21"/>
      <c r="J84" s="79"/>
      <c r="K84" s="6"/>
      <c r="L84" s="6"/>
      <c r="M84" s="6"/>
      <c r="N84" s="6"/>
      <c r="O84" s="6"/>
      <c r="P84" s="6"/>
      <c r="Q84" s="6"/>
      <c r="R84" s="6"/>
      <c r="S84" s="6"/>
      <c r="T84" s="6"/>
      <c r="U84" s="6"/>
      <c r="V84" s="6"/>
      <c r="W84" s="6"/>
      <c r="X84" s="6"/>
      <c r="Y84" s="6"/>
      <c r="Z84" s="6"/>
    </row>
    <row r="85" spans="1:26" ht="12.75" customHeight="1">
      <c r="A85" s="6"/>
      <c r="B85" s="20"/>
      <c r="C85" s="21"/>
      <c r="D85" s="21"/>
      <c r="E85" s="21"/>
      <c r="F85" s="21"/>
      <c r="G85" s="21"/>
      <c r="H85" s="21"/>
      <c r="I85" s="21"/>
      <c r="J85" s="79"/>
      <c r="K85" s="6"/>
      <c r="L85" s="6"/>
      <c r="M85" s="6"/>
      <c r="N85" s="6"/>
      <c r="O85" s="6"/>
      <c r="P85" s="6"/>
      <c r="Q85" s="6"/>
      <c r="R85" s="6"/>
      <c r="S85" s="6"/>
      <c r="T85" s="6"/>
      <c r="U85" s="6"/>
      <c r="V85" s="6"/>
      <c r="W85" s="6"/>
      <c r="X85" s="6"/>
      <c r="Y85" s="6"/>
      <c r="Z85" s="6"/>
    </row>
    <row r="86" spans="1:26" ht="12.75" customHeight="1">
      <c r="A86" s="6"/>
      <c r="B86" s="20"/>
      <c r="C86" s="21"/>
      <c r="D86" s="21"/>
      <c r="E86" s="21"/>
      <c r="F86" s="21"/>
      <c r="G86" s="21"/>
      <c r="H86" s="21"/>
      <c r="I86" s="21"/>
      <c r="J86" s="79"/>
      <c r="K86" s="6"/>
      <c r="L86" s="6"/>
      <c r="M86" s="6"/>
      <c r="N86" s="6"/>
      <c r="O86" s="6"/>
      <c r="P86" s="6"/>
      <c r="Q86" s="6"/>
      <c r="R86" s="6"/>
      <c r="S86" s="6"/>
      <c r="T86" s="6"/>
      <c r="U86" s="6"/>
      <c r="V86" s="6"/>
      <c r="W86" s="6"/>
      <c r="X86" s="6"/>
      <c r="Y86" s="6"/>
      <c r="Z86" s="6"/>
    </row>
    <row r="87" spans="1:26" ht="12.75" customHeight="1">
      <c r="A87" s="6"/>
      <c r="B87" s="20"/>
      <c r="C87" s="21"/>
      <c r="D87" s="21"/>
      <c r="E87" s="21"/>
      <c r="F87" s="21"/>
      <c r="G87" s="21"/>
      <c r="H87" s="21"/>
      <c r="I87" s="21"/>
      <c r="J87" s="79"/>
      <c r="K87" s="6"/>
      <c r="L87" s="6"/>
      <c r="M87" s="6"/>
      <c r="N87" s="6"/>
      <c r="O87" s="6"/>
      <c r="P87" s="6"/>
      <c r="Q87" s="6"/>
      <c r="R87" s="6"/>
      <c r="S87" s="6"/>
      <c r="T87" s="6"/>
      <c r="U87" s="6"/>
      <c r="V87" s="6"/>
      <c r="W87" s="6"/>
      <c r="X87" s="6"/>
      <c r="Y87" s="6"/>
      <c r="Z87" s="6"/>
    </row>
    <row r="88" spans="1:26" ht="12.75" customHeight="1">
      <c r="A88" s="6"/>
      <c r="B88" s="20"/>
      <c r="C88" s="21"/>
      <c r="D88" s="21"/>
      <c r="E88" s="21"/>
      <c r="F88" s="21"/>
      <c r="G88" s="21"/>
      <c r="H88" s="21"/>
      <c r="I88" s="21"/>
      <c r="J88" s="79"/>
      <c r="K88" s="6"/>
      <c r="L88" s="6"/>
      <c r="M88" s="6"/>
      <c r="N88" s="6"/>
      <c r="O88" s="6"/>
      <c r="P88" s="6"/>
      <c r="Q88" s="6"/>
      <c r="R88" s="6"/>
      <c r="S88" s="6"/>
      <c r="T88" s="6"/>
      <c r="U88" s="6"/>
      <c r="V88" s="6"/>
      <c r="W88" s="6"/>
      <c r="X88" s="6"/>
      <c r="Y88" s="6"/>
      <c r="Z88" s="6"/>
    </row>
    <row r="89" spans="1:26" ht="12.75" customHeight="1">
      <c r="A89" s="6"/>
      <c r="B89" s="20"/>
      <c r="C89" s="21"/>
      <c r="D89" s="21"/>
      <c r="E89" s="21"/>
      <c r="F89" s="21"/>
      <c r="G89" s="21"/>
      <c r="H89" s="21"/>
      <c r="I89" s="21"/>
      <c r="J89" s="79"/>
      <c r="K89" s="6"/>
      <c r="L89" s="6"/>
      <c r="M89" s="6"/>
      <c r="N89" s="6"/>
      <c r="O89" s="6"/>
      <c r="P89" s="6"/>
      <c r="Q89" s="6"/>
      <c r="R89" s="6"/>
      <c r="S89" s="6"/>
      <c r="T89" s="6"/>
      <c r="U89" s="6"/>
      <c r="V89" s="6"/>
      <c r="W89" s="6"/>
      <c r="X89" s="6"/>
      <c r="Y89" s="6"/>
      <c r="Z89" s="6"/>
    </row>
    <row r="90" spans="1:26" ht="12.75" customHeight="1">
      <c r="A90" s="6"/>
      <c r="B90" s="20"/>
      <c r="C90" s="21"/>
      <c r="D90" s="21"/>
      <c r="E90" s="21"/>
      <c r="F90" s="21"/>
      <c r="G90" s="21"/>
      <c r="H90" s="21"/>
      <c r="I90" s="21"/>
      <c r="J90" s="79"/>
      <c r="K90" s="6"/>
      <c r="L90" s="6"/>
      <c r="M90" s="6"/>
      <c r="N90" s="6"/>
      <c r="O90" s="6"/>
      <c r="P90" s="6"/>
      <c r="Q90" s="6"/>
      <c r="R90" s="6"/>
      <c r="S90" s="6"/>
      <c r="T90" s="6"/>
      <c r="U90" s="6"/>
      <c r="V90" s="6"/>
      <c r="W90" s="6"/>
      <c r="X90" s="6"/>
      <c r="Y90" s="6"/>
      <c r="Z90" s="6"/>
    </row>
    <row r="91" spans="1:26" ht="12.75" customHeight="1">
      <c r="A91" s="6"/>
      <c r="B91" s="20"/>
      <c r="C91" s="21"/>
      <c r="D91" s="21"/>
      <c r="E91" s="21"/>
      <c r="F91" s="21"/>
      <c r="G91" s="21"/>
      <c r="H91" s="21"/>
      <c r="I91" s="21"/>
      <c r="J91" s="79"/>
      <c r="K91" s="6"/>
      <c r="L91" s="6"/>
      <c r="M91" s="6"/>
      <c r="N91" s="6"/>
      <c r="O91" s="6"/>
      <c r="P91" s="6"/>
      <c r="Q91" s="6"/>
      <c r="R91" s="6"/>
      <c r="S91" s="6"/>
      <c r="T91" s="6"/>
      <c r="U91" s="6"/>
      <c r="V91" s="6"/>
      <c r="W91" s="6"/>
      <c r="X91" s="6"/>
      <c r="Y91" s="6"/>
      <c r="Z91" s="6"/>
    </row>
    <row r="92" spans="1:26" ht="12.75" customHeight="1">
      <c r="A92" s="6"/>
      <c r="B92" s="20"/>
      <c r="C92" s="21"/>
      <c r="D92" s="21"/>
      <c r="E92" s="21"/>
      <c r="F92" s="21"/>
      <c r="G92" s="21"/>
      <c r="H92" s="21"/>
      <c r="I92" s="21"/>
      <c r="J92" s="79"/>
      <c r="K92" s="6"/>
      <c r="L92" s="6"/>
      <c r="M92" s="6"/>
      <c r="N92" s="6"/>
      <c r="O92" s="6"/>
      <c r="P92" s="6"/>
      <c r="Q92" s="6"/>
      <c r="R92" s="6"/>
      <c r="S92" s="6"/>
      <c r="T92" s="6"/>
      <c r="U92" s="6"/>
      <c r="V92" s="6"/>
      <c r="W92" s="6"/>
      <c r="X92" s="6"/>
      <c r="Y92" s="6"/>
      <c r="Z92" s="6"/>
    </row>
    <row r="93" spans="1:26" ht="12.75" customHeight="1">
      <c r="A93" s="6"/>
      <c r="B93" s="20"/>
      <c r="C93" s="21"/>
      <c r="D93" s="21"/>
      <c r="E93" s="21"/>
      <c r="F93" s="21"/>
      <c r="G93" s="21"/>
      <c r="H93" s="21"/>
      <c r="I93" s="21"/>
      <c r="J93" s="79"/>
      <c r="K93" s="6"/>
      <c r="L93" s="6"/>
      <c r="M93" s="6"/>
      <c r="N93" s="6"/>
      <c r="O93" s="6"/>
      <c r="P93" s="6"/>
      <c r="Q93" s="6"/>
      <c r="R93" s="6"/>
      <c r="S93" s="6"/>
      <c r="T93" s="6"/>
      <c r="U93" s="6"/>
      <c r="V93" s="6"/>
      <c r="W93" s="6"/>
      <c r="X93" s="6"/>
      <c r="Y93" s="6"/>
      <c r="Z93" s="6"/>
    </row>
    <row r="94" spans="1:26" ht="12.75" customHeight="1">
      <c r="A94" s="6"/>
      <c r="B94" s="20"/>
      <c r="C94" s="21"/>
      <c r="D94" s="21"/>
      <c r="E94" s="21"/>
      <c r="F94" s="21"/>
      <c r="G94" s="21"/>
      <c r="H94" s="21"/>
      <c r="I94" s="21"/>
      <c r="J94" s="79"/>
      <c r="K94" s="6"/>
      <c r="L94" s="6"/>
      <c r="M94" s="6"/>
      <c r="N94" s="6"/>
      <c r="O94" s="6"/>
      <c r="P94" s="6"/>
      <c r="Q94" s="6"/>
      <c r="R94" s="6"/>
      <c r="S94" s="6"/>
      <c r="T94" s="6"/>
      <c r="U94" s="6"/>
      <c r="V94" s="6"/>
      <c r="W94" s="6"/>
      <c r="X94" s="6"/>
      <c r="Y94" s="6"/>
      <c r="Z94" s="6"/>
    </row>
    <row r="95" spans="1:26" ht="12.75" customHeight="1">
      <c r="A95" s="6"/>
      <c r="B95" s="20"/>
      <c r="C95" s="21"/>
      <c r="D95" s="21"/>
      <c r="E95" s="21"/>
      <c r="F95" s="21"/>
      <c r="G95" s="21"/>
      <c r="H95" s="21"/>
      <c r="I95" s="21"/>
      <c r="J95" s="79"/>
      <c r="K95" s="6"/>
      <c r="L95" s="6"/>
      <c r="M95" s="6"/>
      <c r="N95" s="6"/>
      <c r="O95" s="6"/>
      <c r="P95" s="6"/>
      <c r="Q95" s="6"/>
      <c r="R95" s="6"/>
      <c r="S95" s="6"/>
      <c r="T95" s="6"/>
      <c r="U95" s="6"/>
      <c r="V95" s="6"/>
      <c r="W95" s="6"/>
      <c r="X95" s="6"/>
      <c r="Y95" s="6"/>
      <c r="Z95" s="6"/>
    </row>
    <row r="96" spans="1:26" ht="12.75" customHeight="1">
      <c r="A96" s="6"/>
      <c r="B96" s="20"/>
      <c r="C96" s="21"/>
      <c r="D96" s="21"/>
      <c r="E96" s="21"/>
      <c r="F96" s="21"/>
      <c r="G96" s="21"/>
      <c r="H96" s="21"/>
      <c r="I96" s="21"/>
      <c r="J96" s="79"/>
      <c r="K96" s="6"/>
      <c r="L96" s="6"/>
      <c r="M96" s="6"/>
      <c r="N96" s="6"/>
      <c r="O96" s="6"/>
      <c r="P96" s="6"/>
      <c r="Q96" s="6"/>
      <c r="R96" s="6"/>
      <c r="S96" s="6"/>
      <c r="T96" s="6"/>
      <c r="U96" s="6"/>
      <c r="V96" s="6"/>
      <c r="W96" s="6"/>
      <c r="X96" s="6"/>
      <c r="Y96" s="6"/>
      <c r="Z96" s="6"/>
    </row>
    <row r="97" spans="1:26" ht="12.75" customHeight="1">
      <c r="A97" s="6"/>
      <c r="B97" s="20"/>
      <c r="C97" s="21"/>
      <c r="D97" s="21"/>
      <c r="E97" s="21"/>
      <c r="F97" s="21"/>
      <c r="G97" s="21"/>
      <c r="H97" s="21"/>
      <c r="I97" s="21"/>
      <c r="J97" s="79"/>
      <c r="K97" s="6"/>
      <c r="L97" s="6"/>
      <c r="M97" s="6"/>
      <c r="N97" s="6"/>
      <c r="O97" s="6"/>
      <c r="P97" s="6"/>
      <c r="Q97" s="6"/>
      <c r="R97" s="6"/>
      <c r="S97" s="6"/>
      <c r="T97" s="6"/>
      <c r="U97" s="6"/>
      <c r="V97" s="6"/>
      <c r="W97" s="6"/>
      <c r="X97" s="6"/>
      <c r="Y97" s="6"/>
      <c r="Z97" s="6"/>
    </row>
    <row r="98" spans="1:26" ht="12.75" customHeight="1">
      <c r="A98" s="6"/>
      <c r="B98" s="20"/>
      <c r="C98" s="21"/>
      <c r="D98" s="21"/>
      <c r="E98" s="21"/>
      <c r="F98" s="21"/>
      <c r="G98" s="21"/>
      <c r="H98" s="21"/>
      <c r="I98" s="21"/>
      <c r="J98" s="79"/>
      <c r="K98" s="6"/>
      <c r="L98" s="6"/>
      <c r="M98" s="6"/>
      <c r="N98" s="6"/>
      <c r="O98" s="6"/>
      <c r="P98" s="6"/>
      <c r="Q98" s="6"/>
      <c r="R98" s="6"/>
      <c r="S98" s="6"/>
      <c r="T98" s="6"/>
      <c r="U98" s="6"/>
      <c r="V98" s="6"/>
      <c r="W98" s="6"/>
      <c r="X98" s="6"/>
      <c r="Y98" s="6"/>
      <c r="Z98" s="6"/>
    </row>
    <row r="99" spans="1:26" ht="12.75" customHeight="1">
      <c r="A99" s="6"/>
      <c r="B99" s="20"/>
      <c r="C99" s="21"/>
      <c r="D99" s="21"/>
      <c r="E99" s="21"/>
      <c r="F99" s="21"/>
      <c r="G99" s="21"/>
      <c r="H99" s="21"/>
      <c r="I99" s="21"/>
      <c r="J99" s="79"/>
      <c r="K99" s="6"/>
      <c r="L99" s="6"/>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21"/>
      <c r="J100" s="79"/>
      <c r="K100" s="6"/>
      <c r="L100" s="6"/>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21"/>
      <c r="J101" s="79"/>
      <c r="K101" s="6"/>
      <c r="L101" s="6"/>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21"/>
      <c r="J102" s="79"/>
      <c r="K102" s="6"/>
      <c r="L102" s="6"/>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21"/>
      <c r="J103" s="79"/>
      <c r="K103" s="6"/>
      <c r="L103" s="6"/>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21"/>
      <c r="J104" s="79"/>
      <c r="K104" s="6"/>
      <c r="L104" s="6"/>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21"/>
      <c r="J105" s="79"/>
      <c r="K105" s="6"/>
      <c r="L105" s="6"/>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21"/>
      <c r="J106" s="79"/>
      <c r="K106" s="6"/>
      <c r="L106" s="6"/>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21"/>
      <c r="J107" s="79"/>
      <c r="K107" s="6"/>
      <c r="L107" s="6"/>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21"/>
      <c r="J108" s="79"/>
      <c r="K108" s="6"/>
      <c r="L108" s="6"/>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21"/>
      <c r="J109" s="79"/>
      <c r="K109" s="6"/>
      <c r="L109" s="6"/>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21"/>
      <c r="J110" s="79"/>
      <c r="K110" s="6"/>
      <c r="L110" s="6"/>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21"/>
      <c r="J111" s="79"/>
      <c r="K111" s="6"/>
      <c r="L111" s="6"/>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21"/>
      <c r="J112" s="79"/>
      <c r="K112" s="6"/>
      <c r="L112" s="6"/>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21"/>
      <c r="J113" s="79"/>
      <c r="K113" s="6"/>
      <c r="L113" s="6"/>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21"/>
      <c r="J114" s="79"/>
      <c r="K114" s="6"/>
      <c r="L114" s="6"/>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21"/>
      <c r="J115" s="79"/>
      <c r="K115" s="6"/>
      <c r="L115" s="6"/>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21"/>
      <c r="J116" s="79"/>
      <c r="K116" s="6"/>
      <c r="L116" s="6"/>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21"/>
      <c r="J117" s="79"/>
      <c r="K117" s="6"/>
      <c r="L117" s="6"/>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21"/>
      <c r="J118" s="79"/>
      <c r="K118" s="6"/>
      <c r="L118" s="6"/>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21"/>
      <c r="J119" s="79"/>
      <c r="K119" s="6"/>
      <c r="L119" s="6"/>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21"/>
      <c r="J120" s="79"/>
      <c r="K120" s="6"/>
      <c r="L120" s="6"/>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21"/>
      <c r="J121" s="79"/>
      <c r="K121" s="6"/>
      <c r="L121" s="6"/>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21"/>
      <c r="J122" s="79"/>
      <c r="K122" s="6"/>
      <c r="L122" s="6"/>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21"/>
      <c r="J123" s="79"/>
      <c r="K123" s="6"/>
      <c r="L123" s="6"/>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21"/>
      <c r="J124" s="79"/>
      <c r="K124" s="6"/>
      <c r="L124" s="6"/>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21"/>
      <c r="J125" s="79"/>
      <c r="K125" s="6"/>
      <c r="L125" s="6"/>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21"/>
      <c r="J126" s="79"/>
      <c r="K126" s="6"/>
      <c r="L126" s="6"/>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21"/>
      <c r="J127" s="79"/>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conditionalFormatting sqref="D23">
    <cfRule type="cellIs" dxfId="81" priority="1" operator="lessThan">
      <formula>1</formula>
    </cfRule>
  </conditionalFormatting>
  <conditionalFormatting sqref="D23">
    <cfRule type="cellIs" dxfId="80" priority="2" operator="greaterThanOrEqual">
      <formula>1</formula>
    </cfRule>
  </conditionalFormatting>
  <conditionalFormatting sqref="D24">
    <cfRule type="cellIs" dxfId="79" priority="3" operator="lessThan">
      <formula>1</formula>
    </cfRule>
  </conditionalFormatting>
  <conditionalFormatting sqref="D24">
    <cfRule type="cellIs" dxfId="78" priority="4" operator="greaterThanOrEqual">
      <formula>1</formula>
    </cfRule>
  </conditionalFormatting>
  <conditionalFormatting sqref="D25">
    <cfRule type="cellIs" dxfId="77" priority="5" operator="equal">
      <formula>"N/A"</formula>
    </cfRule>
  </conditionalFormatting>
  <conditionalFormatting sqref="D25">
    <cfRule type="cellIs" dxfId="76" priority="6" operator="equal">
      <formula>"FAIL"</formula>
    </cfRule>
  </conditionalFormatting>
  <conditionalFormatting sqref="D25">
    <cfRule type="cellIs" dxfId="75" priority="7" operator="equal">
      <formula>"PASS"</formula>
    </cfRule>
  </conditionalFormatting>
  <conditionalFormatting sqref="D22">
    <cfRule type="cellIs" dxfId="74" priority="8" operator="lessThan">
      <formula>1</formula>
    </cfRule>
  </conditionalFormatting>
  <conditionalFormatting sqref="D22">
    <cfRule type="cellIs" dxfId="73" priority="9" operator="greaterThanOrEqual">
      <formula>1</formula>
    </cfRule>
  </conditionalFormatting>
  <conditionalFormatting sqref="F25">
    <cfRule type="cellIs" dxfId="72" priority="10" operator="equal">
      <formula>"N/A"</formula>
    </cfRule>
  </conditionalFormatting>
  <conditionalFormatting sqref="F25">
    <cfRule type="cellIs" dxfId="71" priority="11" operator="equal">
      <formula>"FAIL"</formula>
    </cfRule>
  </conditionalFormatting>
  <conditionalFormatting sqref="F25">
    <cfRule type="cellIs" dxfId="70" priority="12" operator="equal">
      <formula>"PASS"</formula>
    </cfRule>
  </conditionalFormatting>
  <conditionalFormatting sqref="H25">
    <cfRule type="cellIs" dxfId="69" priority="13" operator="equal">
      <formula>"N/A"</formula>
    </cfRule>
  </conditionalFormatting>
  <conditionalFormatting sqref="H25">
    <cfRule type="cellIs" dxfId="68" priority="14" operator="equal">
      <formula>"FAIL"</formula>
    </cfRule>
  </conditionalFormatting>
  <conditionalFormatting sqref="H25">
    <cfRule type="cellIs" dxfId="67" priority="15" operator="equal">
      <formula>"PASS"</formula>
    </cfRule>
  </conditionalFormatting>
  <conditionalFormatting sqref="J25">
    <cfRule type="cellIs" dxfId="66" priority="16" operator="equal">
      <formula>"N/A"</formula>
    </cfRule>
  </conditionalFormatting>
  <conditionalFormatting sqref="J25">
    <cfRule type="cellIs" dxfId="65" priority="17" operator="equal">
      <formula>"FAIL"</formula>
    </cfRule>
  </conditionalFormatting>
  <conditionalFormatting sqref="J25">
    <cfRule type="cellIs" dxfId="64" priority="18" operator="equal">
      <formula>"PASS"</formula>
    </cfRule>
  </conditionalFormatting>
  <conditionalFormatting sqref="F22">
    <cfRule type="cellIs" dxfId="63" priority="19" operator="lessThan">
      <formula>1</formula>
    </cfRule>
  </conditionalFormatting>
  <conditionalFormatting sqref="F22">
    <cfRule type="cellIs" dxfId="62" priority="20" operator="greaterThanOrEqual">
      <formula>1</formula>
    </cfRule>
  </conditionalFormatting>
  <conditionalFormatting sqref="H22">
    <cfRule type="cellIs" dxfId="61" priority="21" operator="lessThan">
      <formula>1</formula>
    </cfRule>
  </conditionalFormatting>
  <conditionalFormatting sqref="H22">
    <cfRule type="cellIs" dxfId="60" priority="22" operator="greaterThanOrEqual">
      <formula>1</formula>
    </cfRule>
  </conditionalFormatting>
  <conditionalFormatting sqref="J22">
    <cfRule type="cellIs" dxfId="59" priority="23" operator="lessThan">
      <formula>1</formula>
    </cfRule>
  </conditionalFormatting>
  <conditionalFormatting sqref="J22">
    <cfRule type="cellIs" dxfId="58" priority="24" operator="greaterThanOrEqual">
      <formula>1</formula>
    </cfRule>
  </conditionalFormatting>
  <conditionalFormatting sqref="F24">
    <cfRule type="cellIs" dxfId="57" priority="25" operator="lessThan">
      <formula>1</formula>
    </cfRule>
  </conditionalFormatting>
  <conditionalFormatting sqref="F24">
    <cfRule type="cellIs" dxfId="56" priority="26" operator="greaterThanOrEqual">
      <formula>1</formula>
    </cfRule>
  </conditionalFormatting>
  <conditionalFormatting sqref="H24">
    <cfRule type="cellIs" dxfId="55" priority="27" operator="lessThan">
      <formula>1</formula>
    </cfRule>
  </conditionalFormatting>
  <conditionalFormatting sqref="H24">
    <cfRule type="cellIs" dxfId="54" priority="28" operator="greaterThanOrEqual">
      <formula>1</formula>
    </cfRule>
  </conditionalFormatting>
  <conditionalFormatting sqref="J24">
    <cfRule type="cellIs" dxfId="53" priority="29" operator="lessThan">
      <formula>1</formula>
    </cfRule>
  </conditionalFormatting>
  <conditionalFormatting sqref="J24">
    <cfRule type="cellIs" dxfId="52" priority="30" operator="greaterThanOrEqual">
      <formula>1</formula>
    </cfRule>
  </conditionalFormatting>
  <conditionalFormatting sqref="F23">
    <cfRule type="cellIs" dxfId="51" priority="31" operator="lessThan">
      <formula>1</formula>
    </cfRule>
  </conditionalFormatting>
  <conditionalFormatting sqref="F23">
    <cfRule type="cellIs" dxfId="50" priority="32" operator="greaterThanOrEqual">
      <formula>1</formula>
    </cfRule>
  </conditionalFormatting>
  <conditionalFormatting sqref="H23">
    <cfRule type="cellIs" dxfId="49" priority="33" operator="lessThan">
      <formula>1</formula>
    </cfRule>
  </conditionalFormatting>
  <conditionalFormatting sqref="H23">
    <cfRule type="cellIs" dxfId="48" priority="34" operator="greaterThanOrEqual">
      <formula>1</formula>
    </cfRule>
  </conditionalFormatting>
  <conditionalFormatting sqref="J23">
    <cfRule type="cellIs" dxfId="47" priority="35" operator="lessThan">
      <formula>1</formula>
    </cfRule>
  </conditionalFormatting>
  <conditionalFormatting sqref="J23">
    <cfRule type="cellIs" dxfId="46" priority="36" operator="greaterThanOrEqual">
      <formula>1</formula>
    </cfRule>
  </conditionalFormatting>
  <dataValidations count="1">
    <dataValidation type="list" allowBlank="1" showInputMessage="1" showErrorMessage="1" prompt="Select Material - " sqref="C4 E4 G4 I4">
      <formula1>Materials</formula1>
    </dataValidation>
  </dataValidation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36" customWidth="1"/>
    <col min="3" max="22" width="7.7109375" customWidth="1"/>
    <col min="23" max="26" width="8" customWidth="1"/>
  </cols>
  <sheetData>
    <row r="1" spans="1:26" ht="15.75">
      <c r="B1" s="30" t="s">
        <v>684</v>
      </c>
    </row>
    <row r="2" spans="1:26" ht="12.75" customHeight="1">
      <c r="B2" s="6"/>
      <c r="C2" s="36"/>
      <c r="D2" s="36"/>
      <c r="E2" s="6"/>
      <c r="F2" s="6"/>
    </row>
    <row r="3" spans="1:26" ht="12.75" customHeight="1">
      <c r="B3" s="66" t="s">
        <v>685</v>
      </c>
      <c r="C3" s="221">
        <v>0</v>
      </c>
      <c r="D3" s="1"/>
      <c r="E3" s="6"/>
      <c r="F3" s="6"/>
      <c r="T3" s="34" t="s">
        <v>131</v>
      </c>
      <c r="U3" s="34"/>
      <c r="V3" s="34"/>
    </row>
    <row r="4" spans="1:26" ht="12.75" customHeight="1">
      <c r="A4" s="6"/>
      <c r="B4" s="66" t="s">
        <v>686</v>
      </c>
      <c r="C4" s="121">
        <f>IF(C3&lt;20,4,IF(C3&lt;30,6,IF(C3&lt;40,8,10)))</f>
        <v>4</v>
      </c>
      <c r="D4" s="1"/>
      <c r="E4" s="6"/>
      <c r="F4" s="6"/>
      <c r="G4" s="6"/>
      <c r="H4" s="6"/>
      <c r="I4" s="6"/>
      <c r="J4" s="6"/>
      <c r="K4" s="6"/>
      <c r="L4" s="6"/>
      <c r="M4" s="6"/>
      <c r="N4" s="6"/>
      <c r="O4" s="6"/>
      <c r="P4" s="6"/>
      <c r="Q4" s="6"/>
      <c r="R4" s="6"/>
      <c r="S4" s="6"/>
      <c r="T4" s="6"/>
      <c r="U4" s="6"/>
      <c r="V4" s="6"/>
      <c r="W4" s="6"/>
      <c r="X4" s="6"/>
      <c r="Y4" s="6"/>
      <c r="Z4" s="6"/>
    </row>
    <row r="5" spans="1:26" ht="12.75" customHeight="1"/>
    <row r="6" spans="1:26" ht="12.75" customHeight="1">
      <c r="B6" s="1" t="s">
        <v>687</v>
      </c>
    </row>
    <row r="7" spans="1:26" ht="12.75" customHeight="1">
      <c r="B7" s="1"/>
    </row>
    <row r="8" spans="1:26" ht="12.75" customHeight="1">
      <c r="B8" s="1" t="s">
        <v>688</v>
      </c>
      <c r="C8" s="6" t="s">
        <v>689</v>
      </c>
    </row>
    <row r="9" spans="1:26" ht="12.75" customHeight="1">
      <c r="B9" s="1"/>
      <c r="C9" s="6" t="s">
        <v>690</v>
      </c>
    </row>
    <row r="10" spans="1:26" ht="12.75" customHeight="1">
      <c r="B10" s="1"/>
      <c r="C10" s="6" t="s">
        <v>691</v>
      </c>
    </row>
    <row r="11" spans="1:26" ht="12.75" customHeight="1">
      <c r="B11" s="1"/>
      <c r="C11" s="6" t="s">
        <v>692</v>
      </c>
    </row>
    <row r="12" spans="1:26" ht="12.75" customHeight="1">
      <c r="B12" s="1"/>
    </row>
    <row r="13" spans="1:26" ht="12.75" customHeight="1">
      <c r="A13" s="6"/>
      <c r="B13" s="18"/>
      <c r="C13" s="19"/>
      <c r="D13" s="19"/>
      <c r="E13" s="19"/>
      <c r="F13" s="19"/>
      <c r="G13" s="19"/>
      <c r="H13" s="19"/>
      <c r="I13" s="19"/>
      <c r="J13" s="19"/>
      <c r="K13" s="19"/>
      <c r="L13" s="19"/>
      <c r="M13" s="19"/>
      <c r="N13" s="19"/>
      <c r="O13" s="19"/>
      <c r="P13" s="19"/>
      <c r="Q13" s="19"/>
      <c r="R13" s="19"/>
      <c r="S13" s="19"/>
      <c r="T13" s="19"/>
      <c r="U13" s="19"/>
      <c r="V13" s="77"/>
      <c r="W13" s="6"/>
      <c r="X13" s="6"/>
      <c r="Y13" s="6"/>
      <c r="Z13" s="6"/>
    </row>
    <row r="14" spans="1:26" ht="12.75" customHeight="1">
      <c r="A14" s="6"/>
      <c r="B14" s="20"/>
      <c r="C14" s="21"/>
      <c r="D14" s="21"/>
      <c r="E14" s="21"/>
      <c r="F14" s="21"/>
      <c r="G14" s="21"/>
      <c r="H14" s="21"/>
      <c r="I14" s="21"/>
      <c r="J14" s="21"/>
      <c r="K14" s="21"/>
      <c r="L14" s="21"/>
      <c r="M14" s="21"/>
      <c r="N14" s="21"/>
      <c r="O14" s="21"/>
      <c r="P14" s="21"/>
      <c r="Q14" s="21"/>
      <c r="R14" s="21"/>
      <c r="S14" s="21"/>
      <c r="T14" s="21"/>
      <c r="U14" s="21"/>
      <c r="V14" s="79"/>
      <c r="W14" s="6"/>
      <c r="X14" s="6"/>
      <c r="Y14" s="6"/>
      <c r="Z14" s="6"/>
    </row>
    <row r="15" spans="1:26" ht="12.75" customHeight="1">
      <c r="A15" s="6"/>
      <c r="B15" s="20"/>
      <c r="C15" s="21"/>
      <c r="D15" s="21"/>
      <c r="E15" s="21"/>
      <c r="F15" s="21"/>
      <c r="G15" s="21"/>
      <c r="H15" s="21"/>
      <c r="I15" s="21"/>
      <c r="J15" s="21"/>
      <c r="K15" s="21"/>
      <c r="L15" s="21"/>
      <c r="M15" s="21"/>
      <c r="N15" s="21"/>
      <c r="O15" s="21"/>
      <c r="P15" s="21"/>
      <c r="Q15" s="21"/>
      <c r="R15" s="21"/>
      <c r="S15" s="21"/>
      <c r="T15" s="21"/>
      <c r="U15" s="21"/>
      <c r="V15" s="79"/>
      <c r="W15" s="6"/>
      <c r="X15" s="6"/>
      <c r="Y15" s="6"/>
      <c r="Z15" s="6"/>
    </row>
    <row r="16" spans="1:26" ht="12.75" customHeight="1">
      <c r="A16" s="6"/>
      <c r="B16" s="20"/>
      <c r="C16" s="21"/>
      <c r="D16" s="21"/>
      <c r="E16" s="21"/>
      <c r="F16" s="21"/>
      <c r="G16" s="21"/>
      <c r="H16" s="21"/>
      <c r="I16" s="21"/>
      <c r="J16" s="21"/>
      <c r="K16" s="21"/>
      <c r="L16" s="21"/>
      <c r="M16" s="21"/>
      <c r="N16" s="21"/>
      <c r="O16" s="21"/>
      <c r="P16" s="21"/>
      <c r="Q16" s="21"/>
      <c r="R16" s="21"/>
      <c r="S16" s="21"/>
      <c r="T16" s="21"/>
      <c r="U16" s="21"/>
      <c r="V16" s="79"/>
      <c r="W16" s="6"/>
      <c r="X16" s="6"/>
      <c r="Y16" s="6"/>
      <c r="Z16" s="6"/>
    </row>
    <row r="17" spans="1:26" ht="12.75" customHeight="1">
      <c r="A17" s="6"/>
      <c r="B17" s="20"/>
      <c r="C17" s="21"/>
      <c r="D17" s="21"/>
      <c r="E17" s="21"/>
      <c r="F17" s="21"/>
      <c r="G17" s="21"/>
      <c r="H17" s="21"/>
      <c r="I17" s="21"/>
      <c r="J17" s="21"/>
      <c r="K17" s="21"/>
      <c r="L17" s="21"/>
      <c r="M17" s="21"/>
      <c r="N17" s="21"/>
      <c r="O17" s="21"/>
      <c r="P17" s="21"/>
      <c r="Q17" s="21"/>
      <c r="R17" s="21"/>
      <c r="S17" s="21"/>
      <c r="T17" s="21"/>
      <c r="U17" s="21"/>
      <c r="V17" s="79"/>
      <c r="W17" s="6"/>
      <c r="X17" s="6"/>
      <c r="Y17" s="6"/>
      <c r="Z17" s="6"/>
    </row>
    <row r="18" spans="1:26" ht="12.75" customHeight="1">
      <c r="A18" s="6"/>
      <c r="B18" s="20"/>
      <c r="C18" s="21"/>
      <c r="D18" s="21"/>
      <c r="E18" s="21"/>
      <c r="F18" s="21"/>
      <c r="G18" s="21"/>
      <c r="H18" s="21"/>
      <c r="I18" s="21"/>
      <c r="J18" s="21"/>
      <c r="K18" s="21"/>
      <c r="L18" s="21"/>
      <c r="M18" s="21"/>
      <c r="N18" s="21"/>
      <c r="O18" s="21"/>
      <c r="P18" s="21"/>
      <c r="Q18" s="21"/>
      <c r="R18" s="21"/>
      <c r="S18" s="21"/>
      <c r="T18" s="21"/>
      <c r="U18" s="21"/>
      <c r="V18" s="79"/>
      <c r="W18" s="6"/>
      <c r="X18" s="6"/>
      <c r="Y18" s="6"/>
      <c r="Z18" s="6"/>
    </row>
    <row r="19" spans="1:26" ht="12.75" customHeight="1">
      <c r="A19" s="6"/>
      <c r="B19" s="20"/>
      <c r="C19" s="21"/>
      <c r="D19" s="21"/>
      <c r="E19" s="21"/>
      <c r="F19" s="21"/>
      <c r="G19" s="21"/>
      <c r="H19" s="21"/>
      <c r="I19" s="21"/>
      <c r="J19" s="21"/>
      <c r="K19" s="21"/>
      <c r="L19" s="21"/>
      <c r="M19" s="21"/>
      <c r="N19" s="21"/>
      <c r="O19" s="21"/>
      <c r="P19" s="21"/>
      <c r="Q19" s="21"/>
      <c r="R19" s="21"/>
      <c r="S19" s="21"/>
      <c r="T19" s="21"/>
      <c r="U19" s="21"/>
      <c r="V19" s="79"/>
      <c r="W19" s="6"/>
      <c r="X19" s="6"/>
      <c r="Y19" s="6"/>
      <c r="Z19" s="6"/>
    </row>
    <row r="20" spans="1:26" ht="12.75" customHeight="1">
      <c r="A20" s="6"/>
      <c r="B20" s="20"/>
      <c r="C20" s="21"/>
      <c r="D20" s="21"/>
      <c r="E20" s="21"/>
      <c r="F20" s="21"/>
      <c r="G20" s="21"/>
      <c r="H20" s="21"/>
      <c r="I20" s="21"/>
      <c r="J20" s="21"/>
      <c r="K20" s="21"/>
      <c r="L20" s="21"/>
      <c r="M20" s="21"/>
      <c r="N20" s="21"/>
      <c r="O20" s="21"/>
      <c r="P20" s="21"/>
      <c r="Q20" s="21"/>
      <c r="R20" s="21"/>
      <c r="S20" s="21"/>
      <c r="T20" s="21"/>
      <c r="U20" s="21"/>
      <c r="V20" s="79"/>
      <c r="W20" s="6"/>
      <c r="X20" s="6"/>
      <c r="Y20" s="6"/>
      <c r="Z20" s="6"/>
    </row>
    <row r="21" spans="1:26" ht="12.75" customHeight="1">
      <c r="A21" s="6"/>
      <c r="B21" s="20"/>
      <c r="C21" s="21"/>
      <c r="D21" s="21"/>
      <c r="E21" s="21"/>
      <c r="F21" s="21"/>
      <c r="G21" s="21"/>
      <c r="H21" s="21"/>
      <c r="I21" s="21"/>
      <c r="J21" s="21"/>
      <c r="K21" s="21"/>
      <c r="L21" s="21"/>
      <c r="M21" s="21"/>
      <c r="N21" s="21"/>
      <c r="O21" s="21"/>
      <c r="P21" s="21"/>
      <c r="Q21" s="21"/>
      <c r="R21" s="21"/>
      <c r="S21" s="21"/>
      <c r="T21" s="21"/>
      <c r="U21" s="21"/>
      <c r="V21" s="79"/>
      <c r="W21" s="6"/>
      <c r="X21" s="6"/>
      <c r="Y21" s="6"/>
      <c r="Z21" s="6"/>
    </row>
    <row r="22" spans="1:26" ht="12.75" customHeight="1">
      <c r="A22" s="6"/>
      <c r="B22" s="20"/>
      <c r="C22" s="21"/>
      <c r="D22" s="21"/>
      <c r="E22" s="21"/>
      <c r="F22" s="21"/>
      <c r="G22" s="21"/>
      <c r="H22" s="21"/>
      <c r="I22" s="21"/>
      <c r="J22" s="21"/>
      <c r="K22" s="21"/>
      <c r="L22" s="21"/>
      <c r="M22" s="21"/>
      <c r="N22" s="21"/>
      <c r="O22" s="21"/>
      <c r="P22" s="21"/>
      <c r="Q22" s="21"/>
      <c r="R22" s="21"/>
      <c r="S22" s="21"/>
      <c r="T22" s="21"/>
      <c r="U22" s="21"/>
      <c r="V22" s="79"/>
      <c r="W22" s="6"/>
      <c r="X22" s="6"/>
      <c r="Y22" s="6"/>
      <c r="Z22" s="6"/>
    </row>
    <row r="23" spans="1:26" ht="12.75" customHeight="1">
      <c r="A23" s="6"/>
      <c r="B23" s="20"/>
      <c r="C23" s="21"/>
      <c r="D23" s="21"/>
      <c r="E23" s="21"/>
      <c r="F23" s="21"/>
      <c r="G23" s="21"/>
      <c r="H23" s="21"/>
      <c r="I23" s="21"/>
      <c r="J23" s="21"/>
      <c r="K23" s="21"/>
      <c r="L23" s="21"/>
      <c r="M23" s="21"/>
      <c r="N23" s="21"/>
      <c r="O23" s="21"/>
      <c r="P23" s="21"/>
      <c r="Q23" s="21"/>
      <c r="R23" s="21"/>
      <c r="S23" s="21"/>
      <c r="T23" s="21"/>
      <c r="U23" s="21"/>
      <c r="V23" s="79"/>
      <c r="W23" s="6"/>
      <c r="X23" s="6"/>
      <c r="Y23" s="6"/>
      <c r="Z23" s="6"/>
    </row>
    <row r="24" spans="1:26" ht="12.75" customHeight="1">
      <c r="A24" s="6"/>
      <c r="B24" s="20"/>
      <c r="C24" s="21"/>
      <c r="D24" s="21"/>
      <c r="E24" s="21"/>
      <c r="F24" s="21"/>
      <c r="G24" s="21"/>
      <c r="H24" s="21"/>
      <c r="I24" s="21"/>
      <c r="J24" s="21"/>
      <c r="K24" s="21"/>
      <c r="L24" s="21"/>
      <c r="M24" s="21"/>
      <c r="N24" s="21"/>
      <c r="O24" s="21"/>
      <c r="P24" s="21"/>
      <c r="Q24" s="21"/>
      <c r="R24" s="21"/>
      <c r="S24" s="21"/>
      <c r="T24" s="21"/>
      <c r="U24" s="21"/>
      <c r="V24" s="79"/>
      <c r="W24" s="6"/>
      <c r="X24" s="6"/>
      <c r="Y24" s="6"/>
      <c r="Z24" s="6"/>
    </row>
    <row r="25" spans="1:26" ht="12.75" customHeight="1">
      <c r="A25" s="6"/>
      <c r="B25" s="20"/>
      <c r="C25" s="21"/>
      <c r="D25" s="21"/>
      <c r="E25" s="21"/>
      <c r="F25" s="21"/>
      <c r="G25" s="21"/>
      <c r="H25" s="21"/>
      <c r="I25" s="21"/>
      <c r="J25" s="21"/>
      <c r="K25" s="21"/>
      <c r="L25" s="21"/>
      <c r="M25" s="21"/>
      <c r="N25" s="21"/>
      <c r="O25" s="21"/>
      <c r="P25" s="21"/>
      <c r="Q25" s="21"/>
      <c r="R25" s="21"/>
      <c r="S25" s="21"/>
      <c r="T25" s="21"/>
      <c r="U25" s="21"/>
      <c r="V25" s="79"/>
      <c r="W25" s="6"/>
      <c r="X25" s="6"/>
      <c r="Y25" s="6"/>
      <c r="Z25" s="6"/>
    </row>
    <row r="26" spans="1:26" ht="12.75" customHeight="1">
      <c r="A26" s="6"/>
      <c r="B26" s="20"/>
      <c r="C26" s="21"/>
      <c r="D26" s="21"/>
      <c r="E26" s="21"/>
      <c r="F26" s="21"/>
      <c r="G26" s="21"/>
      <c r="H26" s="21"/>
      <c r="I26" s="21"/>
      <c r="J26" s="21"/>
      <c r="K26" s="21"/>
      <c r="L26" s="21"/>
      <c r="M26" s="21"/>
      <c r="N26" s="21"/>
      <c r="O26" s="21"/>
      <c r="P26" s="21"/>
      <c r="Q26" s="21"/>
      <c r="R26" s="21"/>
      <c r="S26" s="21"/>
      <c r="T26" s="21"/>
      <c r="U26" s="21"/>
      <c r="V26" s="79"/>
      <c r="W26" s="6"/>
      <c r="X26" s="6"/>
      <c r="Y26" s="6"/>
      <c r="Z26" s="6"/>
    </row>
    <row r="27" spans="1:26" ht="12.75" customHeight="1">
      <c r="A27" s="6"/>
      <c r="B27" s="20"/>
      <c r="C27" s="21"/>
      <c r="D27" s="21"/>
      <c r="E27" s="21"/>
      <c r="F27" s="21"/>
      <c r="G27" s="21"/>
      <c r="H27" s="21"/>
      <c r="I27" s="21"/>
      <c r="J27" s="21"/>
      <c r="K27" s="21"/>
      <c r="L27" s="21"/>
      <c r="M27" s="21"/>
      <c r="N27" s="21"/>
      <c r="O27" s="21"/>
      <c r="P27" s="21"/>
      <c r="Q27" s="21"/>
      <c r="R27" s="21"/>
      <c r="S27" s="21"/>
      <c r="T27" s="21"/>
      <c r="U27" s="21"/>
      <c r="V27" s="79"/>
      <c r="W27" s="6"/>
      <c r="X27" s="6"/>
      <c r="Y27" s="6"/>
      <c r="Z27" s="6"/>
    </row>
    <row r="28" spans="1:26" ht="12.75" customHeight="1">
      <c r="A28" s="6"/>
      <c r="B28" s="20"/>
      <c r="C28" s="21"/>
      <c r="D28" s="21"/>
      <c r="E28" s="21"/>
      <c r="F28" s="21"/>
      <c r="G28" s="21"/>
      <c r="H28" s="21"/>
      <c r="I28" s="21"/>
      <c r="J28" s="21"/>
      <c r="K28" s="21"/>
      <c r="L28" s="21"/>
      <c r="M28" s="21"/>
      <c r="N28" s="21"/>
      <c r="O28" s="21"/>
      <c r="P28" s="21"/>
      <c r="Q28" s="21"/>
      <c r="R28" s="21"/>
      <c r="S28" s="21"/>
      <c r="T28" s="21"/>
      <c r="U28" s="21"/>
      <c r="V28" s="79"/>
      <c r="W28" s="6"/>
      <c r="X28" s="6"/>
      <c r="Y28" s="6"/>
      <c r="Z28" s="6"/>
    </row>
    <row r="29" spans="1:26" ht="12.75" customHeight="1">
      <c r="A29" s="6"/>
      <c r="B29" s="20"/>
      <c r="C29" s="21"/>
      <c r="D29" s="21"/>
      <c r="E29" s="21"/>
      <c r="F29" s="21"/>
      <c r="G29" s="21"/>
      <c r="H29" s="21"/>
      <c r="I29" s="21"/>
      <c r="J29" s="21"/>
      <c r="K29" s="21"/>
      <c r="L29" s="21"/>
      <c r="M29" s="21"/>
      <c r="N29" s="21"/>
      <c r="O29" s="21"/>
      <c r="P29" s="21"/>
      <c r="Q29" s="21"/>
      <c r="R29" s="21"/>
      <c r="S29" s="21"/>
      <c r="T29" s="21"/>
      <c r="U29" s="21"/>
      <c r="V29" s="79"/>
      <c r="W29" s="6"/>
      <c r="X29" s="6"/>
      <c r="Y29" s="6"/>
      <c r="Z29" s="6"/>
    </row>
    <row r="30" spans="1:26" ht="12.75" customHeight="1">
      <c r="A30" s="6"/>
      <c r="B30" s="20"/>
      <c r="C30" s="21"/>
      <c r="D30" s="21"/>
      <c r="E30" s="21"/>
      <c r="F30" s="21"/>
      <c r="G30" s="21"/>
      <c r="H30" s="21"/>
      <c r="I30" s="21"/>
      <c r="J30" s="21"/>
      <c r="K30" s="21"/>
      <c r="L30" s="21"/>
      <c r="M30" s="21"/>
      <c r="N30" s="21"/>
      <c r="O30" s="21"/>
      <c r="P30" s="21"/>
      <c r="Q30" s="21"/>
      <c r="R30" s="21"/>
      <c r="S30" s="21"/>
      <c r="T30" s="21"/>
      <c r="U30" s="21"/>
      <c r="V30" s="79"/>
      <c r="W30" s="6"/>
      <c r="X30" s="6"/>
      <c r="Y30" s="6"/>
      <c r="Z30" s="6"/>
    </row>
    <row r="31" spans="1:26" ht="12.75" customHeight="1">
      <c r="A31" s="6"/>
      <c r="B31" s="20"/>
      <c r="C31" s="21"/>
      <c r="D31" s="21"/>
      <c r="E31" s="21"/>
      <c r="F31" s="21"/>
      <c r="G31" s="21"/>
      <c r="H31" s="21"/>
      <c r="I31" s="21"/>
      <c r="J31" s="21"/>
      <c r="K31" s="21"/>
      <c r="L31" s="21"/>
      <c r="M31" s="21"/>
      <c r="N31" s="21"/>
      <c r="O31" s="21"/>
      <c r="P31" s="21"/>
      <c r="Q31" s="21"/>
      <c r="R31" s="21"/>
      <c r="S31" s="21"/>
      <c r="T31" s="21"/>
      <c r="U31" s="21"/>
      <c r="V31" s="79"/>
      <c r="W31" s="6"/>
      <c r="X31" s="6"/>
      <c r="Y31" s="6"/>
      <c r="Z31" s="6"/>
    </row>
    <row r="32" spans="1:26" ht="12.75" customHeight="1">
      <c r="A32" s="6"/>
      <c r="B32" s="20"/>
      <c r="C32" s="21"/>
      <c r="D32" s="21"/>
      <c r="E32" s="21"/>
      <c r="F32" s="21"/>
      <c r="G32" s="21"/>
      <c r="H32" s="21"/>
      <c r="I32" s="21"/>
      <c r="J32" s="21"/>
      <c r="K32" s="21"/>
      <c r="L32" s="21"/>
      <c r="M32" s="21"/>
      <c r="N32" s="21"/>
      <c r="O32" s="21"/>
      <c r="P32" s="21"/>
      <c r="Q32" s="21"/>
      <c r="R32" s="21"/>
      <c r="S32" s="21"/>
      <c r="T32" s="21"/>
      <c r="U32" s="21"/>
      <c r="V32" s="79"/>
      <c r="W32" s="6"/>
      <c r="X32" s="6"/>
      <c r="Y32" s="6"/>
      <c r="Z32" s="6"/>
    </row>
    <row r="33" spans="1:26" ht="12.75" customHeight="1">
      <c r="A33" s="6"/>
      <c r="B33" s="20"/>
      <c r="C33" s="21"/>
      <c r="D33" s="21"/>
      <c r="E33" s="21"/>
      <c r="F33" s="21"/>
      <c r="G33" s="21"/>
      <c r="H33" s="21"/>
      <c r="I33" s="21"/>
      <c r="J33" s="21"/>
      <c r="K33" s="21"/>
      <c r="L33" s="21"/>
      <c r="M33" s="21"/>
      <c r="N33" s="21"/>
      <c r="O33" s="21"/>
      <c r="P33" s="21"/>
      <c r="Q33" s="21"/>
      <c r="R33" s="21"/>
      <c r="S33" s="21"/>
      <c r="T33" s="21"/>
      <c r="U33" s="21"/>
      <c r="V33" s="79"/>
      <c r="W33" s="6"/>
      <c r="X33" s="6"/>
      <c r="Y33" s="6"/>
      <c r="Z33" s="6"/>
    </row>
    <row r="34" spans="1:26" ht="12.75" customHeight="1">
      <c r="A34" s="6"/>
      <c r="B34" s="20"/>
      <c r="C34" s="21"/>
      <c r="D34" s="21"/>
      <c r="E34" s="21"/>
      <c r="F34" s="21"/>
      <c r="G34" s="21"/>
      <c r="H34" s="21"/>
      <c r="I34" s="21"/>
      <c r="J34" s="21"/>
      <c r="K34" s="21"/>
      <c r="L34" s="21"/>
      <c r="M34" s="21"/>
      <c r="N34" s="21"/>
      <c r="O34" s="21"/>
      <c r="P34" s="21"/>
      <c r="Q34" s="21"/>
      <c r="R34" s="21"/>
      <c r="S34" s="21"/>
      <c r="T34" s="21"/>
      <c r="U34" s="21"/>
      <c r="V34" s="79"/>
      <c r="W34" s="6"/>
      <c r="X34" s="6"/>
      <c r="Y34" s="6"/>
      <c r="Z34" s="6"/>
    </row>
    <row r="35" spans="1:26" ht="12.75" customHeight="1">
      <c r="A35" s="6"/>
      <c r="B35" s="20"/>
      <c r="C35" s="21"/>
      <c r="D35" s="21"/>
      <c r="E35" s="21"/>
      <c r="F35" s="21"/>
      <c r="G35" s="21"/>
      <c r="H35" s="21"/>
      <c r="I35" s="21"/>
      <c r="J35" s="21"/>
      <c r="K35" s="21"/>
      <c r="L35" s="21"/>
      <c r="M35" s="21"/>
      <c r="N35" s="21"/>
      <c r="O35" s="21"/>
      <c r="P35" s="21"/>
      <c r="Q35" s="21"/>
      <c r="R35" s="21"/>
      <c r="S35" s="21"/>
      <c r="T35" s="21"/>
      <c r="U35" s="21"/>
      <c r="V35" s="79"/>
      <c r="W35" s="6"/>
      <c r="X35" s="6"/>
      <c r="Y35" s="6"/>
      <c r="Z35" s="6"/>
    </row>
    <row r="36" spans="1:26" ht="12.75" customHeight="1">
      <c r="A36" s="6"/>
      <c r="B36" s="20"/>
      <c r="C36" s="21"/>
      <c r="D36" s="21"/>
      <c r="E36" s="21"/>
      <c r="F36" s="21"/>
      <c r="G36" s="21"/>
      <c r="H36" s="21"/>
      <c r="I36" s="21"/>
      <c r="J36" s="21"/>
      <c r="K36" s="21"/>
      <c r="L36" s="21"/>
      <c r="M36" s="21"/>
      <c r="N36" s="21"/>
      <c r="O36" s="21"/>
      <c r="P36" s="21"/>
      <c r="Q36" s="21"/>
      <c r="R36" s="21"/>
      <c r="S36" s="21"/>
      <c r="T36" s="21"/>
      <c r="U36" s="21"/>
      <c r="V36" s="79"/>
      <c r="W36" s="6"/>
      <c r="X36" s="6"/>
      <c r="Y36" s="6"/>
      <c r="Z36" s="6"/>
    </row>
    <row r="37" spans="1:26" ht="12.75" customHeight="1">
      <c r="A37" s="6"/>
      <c r="B37" s="20"/>
      <c r="C37" s="21"/>
      <c r="D37" s="21"/>
      <c r="E37" s="21"/>
      <c r="F37" s="21"/>
      <c r="G37" s="21"/>
      <c r="H37" s="21"/>
      <c r="I37" s="21"/>
      <c r="J37" s="21"/>
      <c r="K37" s="21"/>
      <c r="L37" s="21"/>
      <c r="M37" s="21"/>
      <c r="N37" s="21"/>
      <c r="O37" s="21"/>
      <c r="P37" s="21"/>
      <c r="Q37" s="21"/>
      <c r="R37" s="21"/>
      <c r="S37" s="21"/>
      <c r="T37" s="21"/>
      <c r="U37" s="21"/>
      <c r="V37" s="79"/>
      <c r="W37" s="6"/>
      <c r="X37" s="6"/>
      <c r="Y37" s="6"/>
      <c r="Z37" s="6"/>
    </row>
    <row r="38" spans="1:26" ht="12.75" customHeight="1">
      <c r="A38" s="6"/>
      <c r="B38" s="20"/>
      <c r="C38" s="21"/>
      <c r="D38" s="21"/>
      <c r="E38" s="21"/>
      <c r="F38" s="21"/>
      <c r="G38" s="21"/>
      <c r="H38" s="21"/>
      <c r="I38" s="21"/>
      <c r="J38" s="21"/>
      <c r="K38" s="21"/>
      <c r="L38" s="21"/>
      <c r="M38" s="21"/>
      <c r="N38" s="21"/>
      <c r="O38" s="21"/>
      <c r="P38" s="21"/>
      <c r="Q38" s="21"/>
      <c r="R38" s="21"/>
      <c r="S38" s="21"/>
      <c r="T38" s="21"/>
      <c r="U38" s="21"/>
      <c r="V38" s="79"/>
      <c r="W38" s="6"/>
      <c r="X38" s="6"/>
      <c r="Y38" s="6"/>
      <c r="Z38" s="6"/>
    </row>
    <row r="39" spans="1:26" ht="12.75" customHeight="1">
      <c r="A39" s="6"/>
      <c r="B39" s="20"/>
      <c r="C39" s="21"/>
      <c r="D39" s="21"/>
      <c r="E39" s="21"/>
      <c r="F39" s="21"/>
      <c r="G39" s="21"/>
      <c r="H39" s="21"/>
      <c r="I39" s="21"/>
      <c r="J39" s="21"/>
      <c r="K39" s="21"/>
      <c r="L39" s="21"/>
      <c r="M39" s="21"/>
      <c r="N39" s="21"/>
      <c r="O39" s="21"/>
      <c r="P39" s="21"/>
      <c r="Q39" s="21"/>
      <c r="R39" s="21"/>
      <c r="S39" s="21"/>
      <c r="T39" s="21"/>
      <c r="U39" s="21"/>
      <c r="V39" s="79"/>
      <c r="W39" s="6"/>
      <c r="X39" s="6"/>
      <c r="Y39" s="6"/>
      <c r="Z39" s="6"/>
    </row>
    <row r="40" spans="1:26" ht="12.75" customHeight="1">
      <c r="A40" s="6"/>
      <c r="B40" s="20"/>
      <c r="C40" s="21"/>
      <c r="D40" s="21"/>
      <c r="E40" s="21"/>
      <c r="F40" s="21"/>
      <c r="G40" s="21"/>
      <c r="H40" s="21"/>
      <c r="I40" s="21"/>
      <c r="J40" s="21"/>
      <c r="K40" s="21"/>
      <c r="L40" s="21"/>
      <c r="M40" s="21"/>
      <c r="N40" s="21"/>
      <c r="O40" s="21"/>
      <c r="P40" s="21"/>
      <c r="Q40" s="21"/>
      <c r="R40" s="21"/>
      <c r="S40" s="21"/>
      <c r="T40" s="21"/>
      <c r="U40" s="21"/>
      <c r="V40" s="79"/>
      <c r="W40" s="6"/>
      <c r="X40" s="6"/>
      <c r="Y40" s="6"/>
      <c r="Z40" s="6"/>
    </row>
    <row r="41" spans="1:26" ht="12.75" customHeight="1">
      <c r="A41" s="6"/>
      <c r="B41" s="20"/>
      <c r="C41" s="21"/>
      <c r="D41" s="21"/>
      <c r="E41" s="21"/>
      <c r="F41" s="21"/>
      <c r="G41" s="21"/>
      <c r="H41" s="21"/>
      <c r="I41" s="21"/>
      <c r="J41" s="21"/>
      <c r="K41" s="21"/>
      <c r="L41" s="21"/>
      <c r="M41" s="21"/>
      <c r="N41" s="21"/>
      <c r="O41" s="21"/>
      <c r="P41" s="21"/>
      <c r="Q41" s="21"/>
      <c r="R41" s="21"/>
      <c r="S41" s="21"/>
      <c r="T41" s="21"/>
      <c r="U41" s="21"/>
      <c r="V41" s="79"/>
      <c r="W41" s="6"/>
      <c r="X41" s="6"/>
      <c r="Y41" s="6"/>
      <c r="Z41" s="6"/>
    </row>
    <row r="42" spans="1:26" ht="12.75" customHeight="1">
      <c r="A42" s="6"/>
      <c r="B42" s="20"/>
      <c r="C42" s="21"/>
      <c r="D42" s="21"/>
      <c r="E42" s="21"/>
      <c r="F42" s="21"/>
      <c r="G42" s="21"/>
      <c r="H42" s="21"/>
      <c r="I42" s="21"/>
      <c r="J42" s="21"/>
      <c r="K42" s="21"/>
      <c r="L42" s="21"/>
      <c r="M42" s="21"/>
      <c r="N42" s="21"/>
      <c r="O42" s="21"/>
      <c r="P42" s="21"/>
      <c r="Q42" s="21"/>
      <c r="R42" s="21"/>
      <c r="S42" s="21"/>
      <c r="T42" s="21"/>
      <c r="U42" s="21"/>
      <c r="V42" s="79"/>
      <c r="W42" s="6"/>
      <c r="X42" s="6"/>
      <c r="Y42" s="6"/>
      <c r="Z42" s="6"/>
    </row>
    <row r="43" spans="1:26" ht="12.75" customHeight="1">
      <c r="A43" s="6"/>
      <c r="B43" s="20"/>
      <c r="C43" s="21"/>
      <c r="D43" s="21"/>
      <c r="E43" s="21"/>
      <c r="F43" s="21"/>
      <c r="G43" s="21"/>
      <c r="H43" s="21"/>
      <c r="I43" s="21"/>
      <c r="J43" s="21"/>
      <c r="K43" s="21"/>
      <c r="L43" s="21"/>
      <c r="M43" s="21"/>
      <c r="N43" s="21"/>
      <c r="O43" s="21"/>
      <c r="P43" s="21"/>
      <c r="Q43" s="21"/>
      <c r="R43" s="21"/>
      <c r="S43" s="21"/>
      <c r="T43" s="21"/>
      <c r="U43" s="21"/>
      <c r="V43" s="79"/>
      <c r="W43" s="6"/>
      <c r="X43" s="6"/>
      <c r="Y43" s="6"/>
      <c r="Z43" s="6"/>
    </row>
    <row r="44" spans="1:26" ht="12.75" customHeight="1">
      <c r="A44" s="6"/>
      <c r="B44" s="20"/>
      <c r="C44" s="21"/>
      <c r="D44" s="21"/>
      <c r="E44" s="21"/>
      <c r="F44" s="21"/>
      <c r="G44" s="21"/>
      <c r="H44" s="21"/>
      <c r="I44" s="21"/>
      <c r="J44" s="21"/>
      <c r="K44" s="21"/>
      <c r="L44" s="21"/>
      <c r="M44" s="21"/>
      <c r="N44" s="21"/>
      <c r="O44" s="21"/>
      <c r="P44" s="21"/>
      <c r="Q44" s="21"/>
      <c r="R44" s="21"/>
      <c r="S44" s="21"/>
      <c r="T44" s="21"/>
      <c r="U44" s="21"/>
      <c r="V44" s="79"/>
      <c r="W44" s="6"/>
      <c r="X44" s="6"/>
      <c r="Y44" s="6"/>
      <c r="Z44" s="6"/>
    </row>
    <row r="45" spans="1:26" ht="12.75" customHeight="1">
      <c r="A45" s="6"/>
      <c r="B45" s="20"/>
      <c r="C45" s="21"/>
      <c r="D45" s="21"/>
      <c r="E45" s="21"/>
      <c r="F45" s="21"/>
      <c r="G45" s="21"/>
      <c r="H45" s="21"/>
      <c r="I45" s="21"/>
      <c r="J45" s="21"/>
      <c r="K45" s="21"/>
      <c r="L45" s="21"/>
      <c r="M45" s="21"/>
      <c r="N45" s="21"/>
      <c r="O45" s="21"/>
      <c r="P45" s="21"/>
      <c r="Q45" s="21"/>
      <c r="R45" s="21"/>
      <c r="S45" s="21"/>
      <c r="T45" s="21"/>
      <c r="U45" s="21"/>
      <c r="V45" s="79"/>
      <c r="W45" s="6"/>
      <c r="X45" s="6"/>
      <c r="Y45" s="6"/>
      <c r="Z45" s="6"/>
    </row>
    <row r="46" spans="1:26" ht="12.75" customHeight="1">
      <c r="A46" s="6"/>
      <c r="B46" s="20"/>
      <c r="C46" s="21"/>
      <c r="D46" s="21"/>
      <c r="E46" s="21"/>
      <c r="F46" s="21"/>
      <c r="G46" s="21"/>
      <c r="H46" s="21"/>
      <c r="I46" s="21"/>
      <c r="J46" s="21"/>
      <c r="K46" s="21"/>
      <c r="L46" s="21"/>
      <c r="M46" s="21"/>
      <c r="N46" s="21"/>
      <c r="O46" s="21"/>
      <c r="P46" s="21"/>
      <c r="Q46" s="21"/>
      <c r="R46" s="21"/>
      <c r="S46" s="21"/>
      <c r="T46" s="21"/>
      <c r="U46" s="21"/>
      <c r="V46" s="79"/>
      <c r="W46" s="6"/>
      <c r="X46" s="6"/>
      <c r="Y46" s="6"/>
      <c r="Z46" s="6"/>
    </row>
    <row r="47" spans="1:26" ht="12.75" customHeight="1">
      <c r="A47" s="6"/>
      <c r="B47" s="20"/>
      <c r="C47" s="21"/>
      <c r="D47" s="21"/>
      <c r="E47" s="21"/>
      <c r="F47" s="21"/>
      <c r="G47" s="21"/>
      <c r="H47" s="21"/>
      <c r="I47" s="21"/>
      <c r="J47" s="21"/>
      <c r="K47" s="21"/>
      <c r="L47" s="21"/>
      <c r="M47" s="21"/>
      <c r="N47" s="21"/>
      <c r="O47" s="21"/>
      <c r="P47" s="21"/>
      <c r="Q47" s="21"/>
      <c r="R47" s="21"/>
      <c r="S47" s="21"/>
      <c r="T47" s="21"/>
      <c r="U47" s="21"/>
      <c r="V47" s="79"/>
      <c r="W47" s="6"/>
      <c r="X47" s="6"/>
      <c r="Y47" s="6"/>
      <c r="Z47" s="6"/>
    </row>
    <row r="48" spans="1:26" ht="12.75" customHeight="1">
      <c r="A48" s="6"/>
      <c r="B48" s="20"/>
      <c r="C48" s="21"/>
      <c r="D48" s="21"/>
      <c r="E48" s="21"/>
      <c r="F48" s="21"/>
      <c r="G48" s="21"/>
      <c r="H48" s="21"/>
      <c r="I48" s="21"/>
      <c r="J48" s="21"/>
      <c r="K48" s="21"/>
      <c r="L48" s="21"/>
      <c r="M48" s="21"/>
      <c r="N48" s="21"/>
      <c r="O48" s="21"/>
      <c r="P48" s="21"/>
      <c r="Q48" s="21"/>
      <c r="R48" s="21"/>
      <c r="S48" s="21"/>
      <c r="T48" s="21"/>
      <c r="U48" s="21"/>
      <c r="V48" s="79"/>
      <c r="W48" s="6"/>
      <c r="X48" s="6"/>
      <c r="Y48" s="6"/>
      <c r="Z48" s="6"/>
    </row>
    <row r="49" spans="1:26" ht="12.75" customHeight="1">
      <c r="A49" s="6"/>
      <c r="B49" s="20"/>
      <c r="C49" s="21"/>
      <c r="D49" s="21"/>
      <c r="E49" s="21"/>
      <c r="F49" s="21"/>
      <c r="G49" s="21"/>
      <c r="H49" s="21"/>
      <c r="I49" s="21"/>
      <c r="J49" s="21"/>
      <c r="K49" s="21"/>
      <c r="L49" s="21"/>
      <c r="M49" s="21"/>
      <c r="N49" s="21"/>
      <c r="O49" s="21"/>
      <c r="P49" s="21"/>
      <c r="Q49" s="21"/>
      <c r="R49" s="21"/>
      <c r="S49" s="21"/>
      <c r="T49" s="21"/>
      <c r="U49" s="21"/>
      <c r="V49" s="79"/>
      <c r="W49" s="6"/>
      <c r="X49" s="6"/>
      <c r="Y49" s="6"/>
      <c r="Z49" s="6"/>
    </row>
    <row r="50" spans="1:26" ht="12.75" customHeight="1">
      <c r="A50" s="6"/>
      <c r="B50" s="20"/>
      <c r="C50" s="21"/>
      <c r="D50" s="21"/>
      <c r="E50" s="21"/>
      <c r="F50" s="21"/>
      <c r="G50" s="21"/>
      <c r="H50" s="21"/>
      <c r="I50" s="21"/>
      <c r="J50" s="21"/>
      <c r="K50" s="21"/>
      <c r="L50" s="21"/>
      <c r="M50" s="21"/>
      <c r="N50" s="21"/>
      <c r="O50" s="21"/>
      <c r="P50" s="21"/>
      <c r="Q50" s="21"/>
      <c r="R50" s="21"/>
      <c r="S50" s="21"/>
      <c r="T50" s="21"/>
      <c r="U50" s="21"/>
      <c r="V50" s="79"/>
      <c r="W50" s="6"/>
      <c r="X50" s="6"/>
      <c r="Y50" s="6"/>
      <c r="Z50" s="6"/>
    </row>
    <row r="51" spans="1:26" ht="12.75" customHeight="1">
      <c r="A51" s="6"/>
      <c r="B51" s="20"/>
      <c r="C51" s="21"/>
      <c r="D51" s="21"/>
      <c r="E51" s="21"/>
      <c r="F51" s="21"/>
      <c r="G51" s="21"/>
      <c r="H51" s="21"/>
      <c r="I51" s="21"/>
      <c r="J51" s="21"/>
      <c r="K51" s="21"/>
      <c r="L51" s="21"/>
      <c r="M51" s="21"/>
      <c r="N51" s="21"/>
      <c r="O51" s="21"/>
      <c r="P51" s="21"/>
      <c r="Q51" s="21"/>
      <c r="R51" s="21"/>
      <c r="S51" s="21"/>
      <c r="T51" s="21"/>
      <c r="U51" s="21"/>
      <c r="V51" s="79"/>
      <c r="W51" s="6"/>
      <c r="X51" s="6"/>
      <c r="Y51" s="6"/>
      <c r="Z51" s="6"/>
    </row>
    <row r="52" spans="1:26" ht="12.75" customHeight="1">
      <c r="A52" s="6"/>
      <c r="B52" s="20"/>
      <c r="C52" s="21"/>
      <c r="D52" s="21"/>
      <c r="E52" s="21"/>
      <c r="F52" s="21"/>
      <c r="G52" s="21"/>
      <c r="H52" s="21"/>
      <c r="I52" s="21"/>
      <c r="J52" s="21"/>
      <c r="K52" s="21"/>
      <c r="L52" s="21"/>
      <c r="M52" s="21"/>
      <c r="N52" s="21"/>
      <c r="O52" s="21"/>
      <c r="P52" s="21"/>
      <c r="Q52" s="21"/>
      <c r="R52" s="21"/>
      <c r="S52" s="21"/>
      <c r="T52" s="21"/>
      <c r="U52" s="21"/>
      <c r="V52" s="79"/>
      <c r="W52" s="6"/>
      <c r="X52" s="6"/>
      <c r="Y52" s="6"/>
      <c r="Z52" s="6"/>
    </row>
    <row r="53" spans="1:26" ht="12.75" customHeight="1">
      <c r="A53" s="6"/>
      <c r="B53" s="20"/>
      <c r="C53" s="21"/>
      <c r="D53" s="21"/>
      <c r="E53" s="21"/>
      <c r="F53" s="21"/>
      <c r="G53" s="21"/>
      <c r="H53" s="21"/>
      <c r="I53" s="21"/>
      <c r="J53" s="21"/>
      <c r="K53" s="21"/>
      <c r="L53" s="21"/>
      <c r="M53" s="21"/>
      <c r="N53" s="21"/>
      <c r="O53" s="21"/>
      <c r="P53" s="21"/>
      <c r="Q53" s="21"/>
      <c r="R53" s="21"/>
      <c r="S53" s="21"/>
      <c r="T53" s="21"/>
      <c r="U53" s="21"/>
      <c r="V53" s="79"/>
      <c r="W53" s="6"/>
      <c r="X53" s="6"/>
      <c r="Y53" s="6"/>
      <c r="Z53" s="6"/>
    </row>
    <row r="54" spans="1:26" ht="12.75" customHeight="1">
      <c r="A54" s="6"/>
      <c r="B54" s="20"/>
      <c r="C54" s="21"/>
      <c r="D54" s="21"/>
      <c r="E54" s="21"/>
      <c r="F54" s="21"/>
      <c r="G54" s="21"/>
      <c r="H54" s="21"/>
      <c r="I54" s="21"/>
      <c r="J54" s="21"/>
      <c r="K54" s="21"/>
      <c r="L54" s="21"/>
      <c r="M54" s="21"/>
      <c r="N54" s="21"/>
      <c r="O54" s="21"/>
      <c r="P54" s="21"/>
      <c r="Q54" s="21"/>
      <c r="R54" s="21"/>
      <c r="S54" s="21"/>
      <c r="T54" s="21"/>
      <c r="U54" s="21"/>
      <c r="V54" s="79"/>
      <c r="W54" s="6"/>
      <c r="X54" s="6"/>
      <c r="Y54" s="6"/>
      <c r="Z54" s="6"/>
    </row>
    <row r="55" spans="1:26" ht="12.75" customHeight="1">
      <c r="A55" s="6"/>
      <c r="B55" s="20"/>
      <c r="C55" s="21"/>
      <c r="D55" s="21"/>
      <c r="E55" s="21"/>
      <c r="F55" s="21"/>
      <c r="G55" s="21"/>
      <c r="H55" s="21"/>
      <c r="I55" s="21"/>
      <c r="J55" s="21"/>
      <c r="K55" s="21"/>
      <c r="L55" s="21"/>
      <c r="M55" s="21"/>
      <c r="N55" s="21"/>
      <c r="O55" s="21"/>
      <c r="P55" s="21"/>
      <c r="Q55" s="21"/>
      <c r="R55" s="21"/>
      <c r="S55" s="21"/>
      <c r="T55" s="21"/>
      <c r="U55" s="21"/>
      <c r="V55" s="79"/>
      <c r="W55" s="6"/>
      <c r="X55" s="6"/>
      <c r="Y55" s="6"/>
      <c r="Z55" s="6"/>
    </row>
    <row r="56" spans="1:26" ht="12.75" customHeight="1">
      <c r="A56" s="6"/>
      <c r="B56" s="20"/>
      <c r="C56" s="21"/>
      <c r="D56" s="21"/>
      <c r="E56" s="21"/>
      <c r="F56" s="21"/>
      <c r="G56" s="21"/>
      <c r="H56" s="21"/>
      <c r="I56" s="21"/>
      <c r="J56" s="21"/>
      <c r="K56" s="21"/>
      <c r="L56" s="21"/>
      <c r="M56" s="21"/>
      <c r="N56" s="21"/>
      <c r="O56" s="21"/>
      <c r="P56" s="21"/>
      <c r="Q56" s="21"/>
      <c r="R56" s="21"/>
      <c r="S56" s="21"/>
      <c r="T56" s="21"/>
      <c r="U56" s="21"/>
      <c r="V56" s="79"/>
      <c r="W56" s="6"/>
      <c r="X56" s="6"/>
      <c r="Y56" s="6"/>
      <c r="Z56" s="6"/>
    </row>
    <row r="57" spans="1:26" ht="12.75" customHeight="1">
      <c r="A57" s="6"/>
      <c r="B57" s="20"/>
      <c r="C57" s="21"/>
      <c r="D57" s="21"/>
      <c r="E57" s="21"/>
      <c r="F57" s="21"/>
      <c r="G57" s="21"/>
      <c r="H57" s="21"/>
      <c r="I57" s="21"/>
      <c r="J57" s="21"/>
      <c r="K57" s="21"/>
      <c r="L57" s="21"/>
      <c r="M57" s="21"/>
      <c r="N57" s="21"/>
      <c r="O57" s="21"/>
      <c r="P57" s="21"/>
      <c r="Q57" s="21"/>
      <c r="R57" s="21"/>
      <c r="S57" s="21"/>
      <c r="T57" s="21"/>
      <c r="U57" s="21"/>
      <c r="V57" s="79"/>
      <c r="W57" s="6"/>
      <c r="X57" s="6"/>
      <c r="Y57" s="6"/>
      <c r="Z57" s="6"/>
    </row>
    <row r="58" spans="1:26" ht="12.75" customHeight="1">
      <c r="A58" s="6"/>
      <c r="B58" s="20"/>
      <c r="C58" s="21"/>
      <c r="D58" s="21"/>
      <c r="E58" s="21"/>
      <c r="F58" s="21"/>
      <c r="G58" s="21"/>
      <c r="H58" s="21"/>
      <c r="I58" s="21"/>
      <c r="J58" s="21"/>
      <c r="K58" s="21"/>
      <c r="L58" s="21"/>
      <c r="M58" s="21"/>
      <c r="N58" s="21"/>
      <c r="O58" s="21"/>
      <c r="P58" s="21"/>
      <c r="Q58" s="21"/>
      <c r="R58" s="21"/>
      <c r="S58" s="21"/>
      <c r="T58" s="21"/>
      <c r="U58" s="21"/>
      <c r="V58" s="79"/>
      <c r="W58" s="6"/>
      <c r="X58" s="6"/>
      <c r="Y58" s="6"/>
      <c r="Z58" s="6"/>
    </row>
    <row r="59" spans="1:26" ht="12.75" customHeight="1">
      <c r="A59" s="6"/>
      <c r="B59" s="20"/>
      <c r="C59" s="21"/>
      <c r="D59" s="21"/>
      <c r="E59" s="21"/>
      <c r="F59" s="21"/>
      <c r="G59" s="21"/>
      <c r="H59" s="21"/>
      <c r="I59" s="21"/>
      <c r="J59" s="21"/>
      <c r="K59" s="21"/>
      <c r="L59" s="21"/>
      <c r="M59" s="21"/>
      <c r="N59" s="21"/>
      <c r="O59" s="21"/>
      <c r="P59" s="21"/>
      <c r="Q59" s="21"/>
      <c r="R59" s="21"/>
      <c r="S59" s="21"/>
      <c r="T59" s="21"/>
      <c r="U59" s="21"/>
      <c r="V59" s="79"/>
      <c r="W59" s="6"/>
      <c r="X59" s="6"/>
      <c r="Y59" s="6"/>
      <c r="Z59" s="6"/>
    </row>
    <row r="60" spans="1:26" ht="12.75" customHeight="1">
      <c r="A60" s="6"/>
      <c r="B60" s="20"/>
      <c r="C60" s="21"/>
      <c r="D60" s="21"/>
      <c r="E60" s="21"/>
      <c r="F60" s="21"/>
      <c r="G60" s="21"/>
      <c r="H60" s="21"/>
      <c r="I60" s="21"/>
      <c r="J60" s="21"/>
      <c r="K60" s="21"/>
      <c r="L60" s="21"/>
      <c r="M60" s="21"/>
      <c r="N60" s="21"/>
      <c r="O60" s="21"/>
      <c r="P60" s="21"/>
      <c r="Q60" s="21"/>
      <c r="R60" s="21"/>
      <c r="S60" s="21"/>
      <c r="T60" s="21"/>
      <c r="U60" s="21"/>
      <c r="V60" s="79"/>
      <c r="W60" s="6"/>
      <c r="X60" s="6"/>
      <c r="Y60" s="6"/>
      <c r="Z60" s="6"/>
    </row>
    <row r="61" spans="1:26" ht="12.75" customHeight="1">
      <c r="A61" s="6"/>
      <c r="B61" s="20"/>
      <c r="C61" s="21"/>
      <c r="D61" s="21"/>
      <c r="E61" s="21"/>
      <c r="F61" s="21"/>
      <c r="G61" s="21"/>
      <c r="H61" s="21"/>
      <c r="I61" s="21"/>
      <c r="J61" s="21"/>
      <c r="K61" s="21"/>
      <c r="L61" s="21"/>
      <c r="M61" s="21"/>
      <c r="N61" s="21"/>
      <c r="O61" s="21"/>
      <c r="P61" s="21"/>
      <c r="Q61" s="21"/>
      <c r="R61" s="21"/>
      <c r="S61" s="21"/>
      <c r="T61" s="21"/>
      <c r="U61" s="21"/>
      <c r="V61" s="79"/>
      <c r="W61" s="6"/>
      <c r="X61" s="6"/>
      <c r="Y61" s="6"/>
      <c r="Z61" s="6"/>
    </row>
    <row r="62" spans="1:26" ht="12.75" customHeight="1">
      <c r="A62" s="6"/>
      <c r="B62" s="20"/>
      <c r="C62" s="21"/>
      <c r="D62" s="21"/>
      <c r="E62" s="21"/>
      <c r="F62" s="21"/>
      <c r="G62" s="21"/>
      <c r="H62" s="21"/>
      <c r="I62" s="21"/>
      <c r="J62" s="21"/>
      <c r="K62" s="21"/>
      <c r="L62" s="21"/>
      <c r="M62" s="21"/>
      <c r="N62" s="21"/>
      <c r="O62" s="21"/>
      <c r="P62" s="21"/>
      <c r="Q62" s="21"/>
      <c r="R62" s="21"/>
      <c r="S62" s="21"/>
      <c r="T62" s="21"/>
      <c r="U62" s="21"/>
      <c r="V62" s="79"/>
      <c r="W62" s="6"/>
      <c r="X62" s="6"/>
      <c r="Y62" s="6"/>
      <c r="Z62" s="6"/>
    </row>
    <row r="63" spans="1:26" ht="12.75" customHeight="1">
      <c r="A63" s="6"/>
      <c r="B63" s="20"/>
      <c r="C63" s="21"/>
      <c r="D63" s="21"/>
      <c r="E63" s="21"/>
      <c r="F63" s="21"/>
      <c r="G63" s="21"/>
      <c r="H63" s="21"/>
      <c r="I63" s="21"/>
      <c r="J63" s="21"/>
      <c r="K63" s="21"/>
      <c r="L63" s="21"/>
      <c r="M63" s="21"/>
      <c r="N63" s="21"/>
      <c r="O63" s="21"/>
      <c r="P63" s="21"/>
      <c r="Q63" s="21"/>
      <c r="R63" s="21"/>
      <c r="S63" s="21"/>
      <c r="T63" s="21"/>
      <c r="U63" s="21"/>
      <c r="V63" s="79"/>
      <c r="W63" s="6"/>
      <c r="X63" s="6"/>
      <c r="Y63" s="6"/>
      <c r="Z63" s="6"/>
    </row>
    <row r="64" spans="1:26" ht="12.75" customHeight="1">
      <c r="A64" s="6"/>
      <c r="B64" s="20"/>
      <c r="C64" s="21"/>
      <c r="D64" s="21"/>
      <c r="E64" s="21"/>
      <c r="F64" s="21"/>
      <c r="G64" s="21"/>
      <c r="H64" s="21"/>
      <c r="I64" s="21"/>
      <c r="J64" s="21"/>
      <c r="K64" s="21"/>
      <c r="L64" s="21"/>
      <c r="M64" s="21"/>
      <c r="N64" s="21"/>
      <c r="O64" s="21"/>
      <c r="P64" s="21"/>
      <c r="Q64" s="21"/>
      <c r="R64" s="21"/>
      <c r="S64" s="21"/>
      <c r="T64" s="21"/>
      <c r="U64" s="21"/>
      <c r="V64" s="79"/>
      <c r="W64" s="6"/>
      <c r="X64" s="6"/>
      <c r="Y64" s="6"/>
      <c r="Z64" s="6"/>
    </row>
    <row r="65" spans="1:26" ht="12.75" customHeight="1">
      <c r="A65" s="6"/>
      <c r="B65" s="20"/>
      <c r="C65" s="21"/>
      <c r="D65" s="21"/>
      <c r="E65" s="21"/>
      <c r="F65" s="21"/>
      <c r="G65" s="21"/>
      <c r="H65" s="21"/>
      <c r="I65" s="21"/>
      <c r="J65" s="21"/>
      <c r="K65" s="21"/>
      <c r="L65" s="21"/>
      <c r="M65" s="21"/>
      <c r="N65" s="21"/>
      <c r="O65" s="21"/>
      <c r="P65" s="21"/>
      <c r="Q65" s="21"/>
      <c r="R65" s="21"/>
      <c r="S65" s="21"/>
      <c r="T65" s="21"/>
      <c r="U65" s="21"/>
      <c r="V65" s="79"/>
      <c r="W65" s="6"/>
      <c r="X65" s="6"/>
      <c r="Y65" s="6"/>
      <c r="Z65" s="6"/>
    </row>
    <row r="66" spans="1:26" ht="12.75" customHeight="1">
      <c r="A66" s="6"/>
      <c r="B66" s="20"/>
      <c r="C66" s="21"/>
      <c r="D66" s="21"/>
      <c r="E66" s="21"/>
      <c r="F66" s="21"/>
      <c r="G66" s="21"/>
      <c r="H66" s="21"/>
      <c r="I66" s="21"/>
      <c r="J66" s="21"/>
      <c r="K66" s="21"/>
      <c r="L66" s="21"/>
      <c r="M66" s="21"/>
      <c r="N66" s="21"/>
      <c r="O66" s="21"/>
      <c r="P66" s="21"/>
      <c r="Q66" s="21"/>
      <c r="R66" s="21"/>
      <c r="S66" s="21"/>
      <c r="T66" s="21"/>
      <c r="U66" s="21"/>
      <c r="V66" s="79"/>
      <c r="W66" s="6"/>
      <c r="X66" s="6"/>
      <c r="Y66" s="6"/>
      <c r="Z66" s="6"/>
    </row>
    <row r="67" spans="1:26" ht="12.75" customHeight="1">
      <c r="A67" s="6"/>
      <c r="B67" s="20"/>
      <c r="C67" s="21"/>
      <c r="D67" s="21"/>
      <c r="E67" s="21"/>
      <c r="F67" s="21"/>
      <c r="G67" s="21"/>
      <c r="H67" s="21"/>
      <c r="I67" s="21"/>
      <c r="J67" s="21"/>
      <c r="K67" s="21"/>
      <c r="L67" s="21"/>
      <c r="M67" s="21"/>
      <c r="N67" s="21"/>
      <c r="O67" s="21"/>
      <c r="P67" s="21"/>
      <c r="Q67" s="21"/>
      <c r="R67" s="21"/>
      <c r="S67" s="21"/>
      <c r="T67" s="21"/>
      <c r="U67" s="21"/>
      <c r="V67" s="79"/>
      <c r="W67" s="6"/>
      <c r="X67" s="6"/>
      <c r="Y67" s="6"/>
      <c r="Z67" s="6"/>
    </row>
    <row r="68" spans="1:26" ht="12.75" customHeight="1">
      <c r="A68" s="6"/>
      <c r="B68" s="20"/>
      <c r="C68" s="21"/>
      <c r="D68" s="21"/>
      <c r="E68" s="21"/>
      <c r="F68" s="21"/>
      <c r="G68" s="21"/>
      <c r="H68" s="21"/>
      <c r="I68" s="21"/>
      <c r="J68" s="21"/>
      <c r="K68" s="21"/>
      <c r="L68" s="21"/>
      <c r="M68" s="21"/>
      <c r="N68" s="21"/>
      <c r="O68" s="21"/>
      <c r="P68" s="21"/>
      <c r="Q68" s="21"/>
      <c r="R68" s="21"/>
      <c r="S68" s="21"/>
      <c r="T68" s="21"/>
      <c r="U68" s="21"/>
      <c r="V68" s="79"/>
      <c r="W68" s="6"/>
      <c r="X68" s="6"/>
      <c r="Y68" s="6"/>
      <c r="Z68" s="6"/>
    </row>
    <row r="69" spans="1:26" ht="12.75" customHeight="1">
      <c r="A69" s="6"/>
      <c r="B69" s="20"/>
      <c r="C69" s="21"/>
      <c r="D69" s="21"/>
      <c r="E69" s="21"/>
      <c r="F69" s="21"/>
      <c r="G69" s="21"/>
      <c r="H69" s="21"/>
      <c r="I69" s="21"/>
      <c r="J69" s="21"/>
      <c r="K69" s="21"/>
      <c r="L69" s="21"/>
      <c r="M69" s="21"/>
      <c r="N69" s="21"/>
      <c r="O69" s="21"/>
      <c r="P69" s="21"/>
      <c r="Q69" s="21"/>
      <c r="R69" s="21"/>
      <c r="S69" s="21"/>
      <c r="T69" s="21"/>
      <c r="U69" s="21"/>
      <c r="V69" s="79"/>
      <c r="W69" s="6"/>
      <c r="X69" s="6"/>
      <c r="Y69" s="6"/>
      <c r="Z69" s="6"/>
    </row>
    <row r="70" spans="1:26" ht="12.75" customHeight="1">
      <c r="A70" s="6"/>
      <c r="B70" s="20"/>
      <c r="C70" s="21"/>
      <c r="D70" s="21"/>
      <c r="E70" s="21"/>
      <c r="F70" s="21"/>
      <c r="G70" s="21"/>
      <c r="H70" s="21"/>
      <c r="I70" s="21"/>
      <c r="J70" s="21"/>
      <c r="K70" s="21"/>
      <c r="L70" s="21"/>
      <c r="M70" s="21"/>
      <c r="N70" s="21"/>
      <c r="O70" s="21"/>
      <c r="P70" s="21"/>
      <c r="Q70" s="21"/>
      <c r="R70" s="21"/>
      <c r="S70" s="21"/>
      <c r="T70" s="21"/>
      <c r="U70" s="21"/>
      <c r="V70" s="79"/>
      <c r="W70" s="6"/>
      <c r="X70" s="6"/>
      <c r="Y70" s="6"/>
      <c r="Z70" s="6"/>
    </row>
    <row r="71" spans="1:26" ht="12.75" customHeight="1">
      <c r="A71" s="6"/>
      <c r="B71" s="20"/>
      <c r="C71" s="21"/>
      <c r="D71" s="21"/>
      <c r="E71" s="21"/>
      <c r="F71" s="21"/>
      <c r="G71" s="21"/>
      <c r="H71" s="21"/>
      <c r="I71" s="21"/>
      <c r="J71" s="21"/>
      <c r="K71" s="21"/>
      <c r="L71" s="21"/>
      <c r="M71" s="21"/>
      <c r="N71" s="21"/>
      <c r="O71" s="21"/>
      <c r="P71" s="21"/>
      <c r="Q71" s="21"/>
      <c r="R71" s="21"/>
      <c r="S71" s="21"/>
      <c r="T71" s="21"/>
      <c r="U71" s="21"/>
      <c r="V71" s="79"/>
      <c r="W71" s="6"/>
      <c r="X71" s="6"/>
      <c r="Y71" s="6"/>
      <c r="Z71" s="6"/>
    </row>
    <row r="72" spans="1:26" ht="12.75" customHeight="1">
      <c r="A72" s="6"/>
      <c r="B72" s="20"/>
      <c r="C72" s="21"/>
      <c r="D72" s="21"/>
      <c r="E72" s="21"/>
      <c r="F72" s="21"/>
      <c r="G72" s="21"/>
      <c r="H72" s="21"/>
      <c r="I72" s="21"/>
      <c r="J72" s="21"/>
      <c r="K72" s="21"/>
      <c r="L72" s="21"/>
      <c r="M72" s="21"/>
      <c r="N72" s="21"/>
      <c r="O72" s="21"/>
      <c r="P72" s="21"/>
      <c r="Q72" s="21"/>
      <c r="R72" s="21"/>
      <c r="S72" s="21"/>
      <c r="T72" s="21"/>
      <c r="U72" s="21"/>
      <c r="V72" s="79"/>
      <c r="W72" s="6"/>
      <c r="X72" s="6"/>
      <c r="Y72" s="6"/>
      <c r="Z72" s="6"/>
    </row>
    <row r="73" spans="1:26" ht="12.75" customHeight="1">
      <c r="A73" s="6"/>
      <c r="B73" s="20"/>
      <c r="C73" s="21"/>
      <c r="D73" s="21"/>
      <c r="E73" s="21"/>
      <c r="F73" s="21"/>
      <c r="G73" s="21"/>
      <c r="H73" s="21"/>
      <c r="I73" s="21"/>
      <c r="J73" s="21"/>
      <c r="K73" s="21"/>
      <c r="L73" s="21"/>
      <c r="M73" s="21"/>
      <c r="N73" s="21"/>
      <c r="O73" s="21"/>
      <c r="P73" s="21"/>
      <c r="Q73" s="21"/>
      <c r="R73" s="21"/>
      <c r="S73" s="21"/>
      <c r="T73" s="21"/>
      <c r="U73" s="21"/>
      <c r="V73" s="79"/>
      <c r="W73" s="6"/>
      <c r="X73" s="6"/>
      <c r="Y73" s="6"/>
      <c r="Z73" s="6"/>
    </row>
    <row r="74" spans="1:26" ht="12.75" customHeight="1">
      <c r="A74" s="6"/>
      <c r="B74" s="20"/>
      <c r="C74" s="21"/>
      <c r="D74" s="21"/>
      <c r="E74" s="21"/>
      <c r="F74" s="21"/>
      <c r="G74" s="21"/>
      <c r="H74" s="21"/>
      <c r="I74" s="21"/>
      <c r="J74" s="21"/>
      <c r="K74" s="21"/>
      <c r="L74" s="21"/>
      <c r="M74" s="21"/>
      <c r="N74" s="21"/>
      <c r="O74" s="21"/>
      <c r="P74" s="21"/>
      <c r="Q74" s="21"/>
      <c r="R74" s="21"/>
      <c r="S74" s="21"/>
      <c r="T74" s="21"/>
      <c r="U74" s="21"/>
      <c r="V74" s="79"/>
      <c r="W74" s="6"/>
      <c r="X74" s="6"/>
      <c r="Y74" s="6"/>
      <c r="Z74" s="6"/>
    </row>
    <row r="75" spans="1:26" ht="12.75" customHeight="1">
      <c r="A75" s="6"/>
      <c r="B75" s="20"/>
      <c r="C75" s="21"/>
      <c r="D75" s="21"/>
      <c r="E75" s="21"/>
      <c r="F75" s="21"/>
      <c r="G75" s="21"/>
      <c r="H75" s="21"/>
      <c r="I75" s="21"/>
      <c r="J75" s="21"/>
      <c r="K75" s="21"/>
      <c r="L75" s="21"/>
      <c r="M75" s="21"/>
      <c r="N75" s="21"/>
      <c r="O75" s="21"/>
      <c r="P75" s="21"/>
      <c r="Q75" s="21"/>
      <c r="R75" s="21"/>
      <c r="S75" s="21"/>
      <c r="T75" s="21"/>
      <c r="U75" s="21"/>
      <c r="V75" s="79"/>
      <c r="W75" s="6"/>
      <c r="X75" s="6"/>
      <c r="Y75" s="6"/>
      <c r="Z75" s="6"/>
    </row>
    <row r="76" spans="1:26" ht="12.75" customHeight="1">
      <c r="A76" s="6"/>
      <c r="B76" s="20"/>
      <c r="C76" s="21"/>
      <c r="D76" s="21"/>
      <c r="E76" s="21"/>
      <c r="F76" s="21"/>
      <c r="G76" s="21"/>
      <c r="H76" s="21"/>
      <c r="I76" s="21"/>
      <c r="J76" s="21"/>
      <c r="K76" s="21"/>
      <c r="L76" s="21"/>
      <c r="M76" s="21"/>
      <c r="N76" s="21"/>
      <c r="O76" s="21"/>
      <c r="P76" s="21"/>
      <c r="Q76" s="21"/>
      <c r="R76" s="21"/>
      <c r="S76" s="21"/>
      <c r="T76" s="21"/>
      <c r="U76" s="21"/>
      <c r="V76" s="79"/>
      <c r="W76" s="6"/>
      <c r="X76" s="6"/>
      <c r="Y76" s="6"/>
      <c r="Z76" s="6"/>
    </row>
    <row r="77" spans="1:26" ht="12.75" customHeight="1">
      <c r="A77" s="6"/>
      <c r="B77" s="20"/>
      <c r="C77" s="21"/>
      <c r="D77" s="21"/>
      <c r="E77" s="21"/>
      <c r="F77" s="21"/>
      <c r="G77" s="21"/>
      <c r="H77" s="21"/>
      <c r="I77" s="21"/>
      <c r="J77" s="21"/>
      <c r="K77" s="21"/>
      <c r="L77" s="21"/>
      <c r="M77" s="21"/>
      <c r="N77" s="21"/>
      <c r="O77" s="21"/>
      <c r="P77" s="21"/>
      <c r="Q77" s="21"/>
      <c r="R77" s="21"/>
      <c r="S77" s="21"/>
      <c r="T77" s="21"/>
      <c r="U77" s="21"/>
      <c r="V77" s="79"/>
      <c r="W77" s="6"/>
      <c r="X77" s="6"/>
      <c r="Y77" s="6"/>
      <c r="Z77" s="6"/>
    </row>
    <row r="78" spans="1:26" ht="12.75" customHeight="1">
      <c r="A78" s="6"/>
      <c r="B78" s="20"/>
      <c r="C78" s="21"/>
      <c r="D78" s="21"/>
      <c r="E78" s="21"/>
      <c r="F78" s="21"/>
      <c r="G78" s="21"/>
      <c r="H78" s="21"/>
      <c r="I78" s="21"/>
      <c r="J78" s="21"/>
      <c r="K78" s="21"/>
      <c r="L78" s="21"/>
      <c r="M78" s="21"/>
      <c r="N78" s="21"/>
      <c r="O78" s="21"/>
      <c r="P78" s="21"/>
      <c r="Q78" s="21"/>
      <c r="R78" s="21"/>
      <c r="S78" s="21"/>
      <c r="T78" s="21"/>
      <c r="U78" s="21"/>
      <c r="V78" s="79"/>
      <c r="W78" s="6"/>
      <c r="X78" s="6"/>
      <c r="Y78" s="6"/>
      <c r="Z78" s="6"/>
    </row>
    <row r="79" spans="1:26" ht="12.75" customHeight="1">
      <c r="A79" s="6"/>
      <c r="B79" s="20"/>
      <c r="C79" s="21"/>
      <c r="D79" s="21"/>
      <c r="E79" s="21"/>
      <c r="F79" s="21"/>
      <c r="G79" s="21"/>
      <c r="H79" s="21"/>
      <c r="I79" s="21"/>
      <c r="J79" s="21"/>
      <c r="K79" s="21"/>
      <c r="L79" s="21"/>
      <c r="M79" s="21"/>
      <c r="N79" s="21"/>
      <c r="O79" s="21"/>
      <c r="P79" s="21"/>
      <c r="Q79" s="21"/>
      <c r="R79" s="21"/>
      <c r="S79" s="21"/>
      <c r="T79" s="21"/>
      <c r="U79" s="21"/>
      <c r="V79" s="79"/>
      <c r="W79" s="6"/>
      <c r="X79" s="6"/>
      <c r="Y79" s="6"/>
      <c r="Z79" s="6"/>
    </row>
    <row r="80" spans="1:26" ht="12.75" customHeight="1">
      <c r="A80" s="6"/>
      <c r="B80" s="20"/>
      <c r="C80" s="21"/>
      <c r="D80" s="21"/>
      <c r="E80" s="21"/>
      <c r="F80" s="21"/>
      <c r="G80" s="21"/>
      <c r="H80" s="21"/>
      <c r="I80" s="21"/>
      <c r="J80" s="21"/>
      <c r="K80" s="21"/>
      <c r="L80" s="21"/>
      <c r="M80" s="21"/>
      <c r="N80" s="21"/>
      <c r="O80" s="21"/>
      <c r="P80" s="21"/>
      <c r="Q80" s="21"/>
      <c r="R80" s="21"/>
      <c r="S80" s="21"/>
      <c r="T80" s="21"/>
      <c r="U80" s="21"/>
      <c r="V80" s="79"/>
      <c r="W80" s="6"/>
      <c r="X80" s="6"/>
      <c r="Y80" s="6"/>
      <c r="Z80" s="6"/>
    </row>
    <row r="81" spans="1:26" ht="12.75" customHeight="1">
      <c r="A81" s="6"/>
      <c r="B81" s="20"/>
      <c r="C81" s="21"/>
      <c r="D81" s="21"/>
      <c r="E81" s="21"/>
      <c r="F81" s="21"/>
      <c r="G81" s="21"/>
      <c r="H81" s="21"/>
      <c r="I81" s="21"/>
      <c r="J81" s="21"/>
      <c r="K81" s="21"/>
      <c r="L81" s="21"/>
      <c r="M81" s="21"/>
      <c r="N81" s="21"/>
      <c r="O81" s="21"/>
      <c r="P81" s="21"/>
      <c r="Q81" s="21"/>
      <c r="R81" s="21"/>
      <c r="S81" s="21"/>
      <c r="T81" s="21"/>
      <c r="U81" s="21"/>
      <c r="V81" s="79"/>
      <c r="W81" s="6"/>
      <c r="X81" s="6"/>
      <c r="Y81" s="6"/>
      <c r="Z81" s="6"/>
    </row>
    <row r="82" spans="1:26" ht="12.75" customHeight="1">
      <c r="A82" s="6"/>
      <c r="B82" s="20"/>
      <c r="C82" s="21"/>
      <c r="D82" s="21"/>
      <c r="E82" s="21"/>
      <c r="F82" s="21"/>
      <c r="G82" s="21"/>
      <c r="H82" s="21"/>
      <c r="I82" s="21"/>
      <c r="J82" s="21"/>
      <c r="K82" s="21"/>
      <c r="L82" s="21"/>
      <c r="M82" s="21"/>
      <c r="N82" s="21"/>
      <c r="O82" s="21"/>
      <c r="P82" s="21"/>
      <c r="Q82" s="21"/>
      <c r="R82" s="21"/>
      <c r="S82" s="21"/>
      <c r="T82" s="21"/>
      <c r="U82" s="21"/>
      <c r="V82" s="79"/>
      <c r="W82" s="6"/>
      <c r="X82" s="6"/>
      <c r="Y82" s="6"/>
      <c r="Z82" s="6"/>
    </row>
    <row r="83" spans="1:26" ht="12.75" customHeight="1">
      <c r="A83" s="6"/>
      <c r="B83" s="20"/>
      <c r="C83" s="21"/>
      <c r="D83" s="21"/>
      <c r="E83" s="21"/>
      <c r="F83" s="21"/>
      <c r="G83" s="21"/>
      <c r="H83" s="21"/>
      <c r="I83" s="21"/>
      <c r="J83" s="21"/>
      <c r="K83" s="21"/>
      <c r="L83" s="21"/>
      <c r="M83" s="21"/>
      <c r="N83" s="21"/>
      <c r="O83" s="21"/>
      <c r="P83" s="21"/>
      <c r="Q83" s="21"/>
      <c r="R83" s="21"/>
      <c r="S83" s="21"/>
      <c r="T83" s="21"/>
      <c r="U83" s="21"/>
      <c r="V83" s="79"/>
      <c r="W83" s="6"/>
      <c r="X83" s="6"/>
      <c r="Y83" s="6"/>
      <c r="Z83" s="6"/>
    </row>
    <row r="84" spans="1:26" ht="12.75" customHeight="1">
      <c r="A84" s="6"/>
      <c r="B84" s="20"/>
      <c r="C84" s="21"/>
      <c r="D84" s="21"/>
      <c r="E84" s="21"/>
      <c r="F84" s="21"/>
      <c r="G84" s="21"/>
      <c r="H84" s="21"/>
      <c r="I84" s="21"/>
      <c r="J84" s="21"/>
      <c r="K84" s="21"/>
      <c r="L84" s="21"/>
      <c r="M84" s="21"/>
      <c r="N84" s="21"/>
      <c r="O84" s="21"/>
      <c r="P84" s="21"/>
      <c r="Q84" s="21"/>
      <c r="R84" s="21"/>
      <c r="S84" s="21"/>
      <c r="T84" s="21"/>
      <c r="U84" s="21"/>
      <c r="V84" s="79"/>
      <c r="W84" s="6"/>
      <c r="X84" s="6"/>
      <c r="Y84" s="6"/>
      <c r="Z84" s="6"/>
    </row>
    <row r="85" spans="1:26" ht="12.75" customHeight="1">
      <c r="A85" s="6"/>
      <c r="B85" s="20"/>
      <c r="C85" s="21"/>
      <c r="D85" s="21"/>
      <c r="E85" s="21"/>
      <c r="F85" s="21"/>
      <c r="G85" s="21"/>
      <c r="H85" s="21"/>
      <c r="I85" s="21"/>
      <c r="J85" s="21"/>
      <c r="K85" s="21"/>
      <c r="L85" s="21"/>
      <c r="M85" s="21"/>
      <c r="N85" s="21"/>
      <c r="O85" s="21"/>
      <c r="P85" s="21"/>
      <c r="Q85" s="21"/>
      <c r="R85" s="21"/>
      <c r="S85" s="21"/>
      <c r="T85" s="21"/>
      <c r="U85" s="21"/>
      <c r="V85" s="79"/>
      <c r="W85" s="6"/>
      <c r="X85" s="6"/>
      <c r="Y85" s="6"/>
      <c r="Z85" s="6"/>
    </row>
    <row r="86" spans="1:26" ht="12.75" customHeight="1">
      <c r="A86" s="6"/>
      <c r="B86" s="20"/>
      <c r="C86" s="21"/>
      <c r="D86" s="21"/>
      <c r="E86" s="21"/>
      <c r="F86" s="21"/>
      <c r="G86" s="21"/>
      <c r="H86" s="21"/>
      <c r="I86" s="21"/>
      <c r="J86" s="21"/>
      <c r="K86" s="21"/>
      <c r="L86" s="21"/>
      <c r="M86" s="21"/>
      <c r="N86" s="21"/>
      <c r="O86" s="21"/>
      <c r="P86" s="21"/>
      <c r="Q86" s="21"/>
      <c r="R86" s="21"/>
      <c r="S86" s="21"/>
      <c r="T86" s="21"/>
      <c r="U86" s="21"/>
      <c r="V86" s="79"/>
      <c r="W86" s="6"/>
      <c r="X86" s="6"/>
      <c r="Y86" s="6"/>
      <c r="Z86" s="6"/>
    </row>
    <row r="87" spans="1:26" ht="12.75" customHeight="1">
      <c r="A87" s="6"/>
      <c r="B87" s="20"/>
      <c r="C87" s="21"/>
      <c r="D87" s="21"/>
      <c r="E87" s="21"/>
      <c r="F87" s="21"/>
      <c r="G87" s="21"/>
      <c r="H87" s="21"/>
      <c r="I87" s="21"/>
      <c r="J87" s="21"/>
      <c r="K87" s="21"/>
      <c r="L87" s="21"/>
      <c r="M87" s="21"/>
      <c r="N87" s="21"/>
      <c r="O87" s="21"/>
      <c r="P87" s="21"/>
      <c r="Q87" s="21"/>
      <c r="R87" s="21"/>
      <c r="S87" s="21"/>
      <c r="T87" s="21"/>
      <c r="U87" s="21"/>
      <c r="V87" s="79"/>
      <c r="W87" s="6"/>
      <c r="X87" s="6"/>
      <c r="Y87" s="6"/>
      <c r="Z87" s="6"/>
    </row>
    <row r="88" spans="1:26" ht="12.75" customHeight="1">
      <c r="A88" s="6"/>
      <c r="B88" s="20"/>
      <c r="C88" s="21"/>
      <c r="D88" s="21"/>
      <c r="E88" s="21"/>
      <c r="F88" s="21"/>
      <c r="G88" s="21"/>
      <c r="H88" s="21"/>
      <c r="I88" s="21"/>
      <c r="J88" s="21"/>
      <c r="K88" s="21"/>
      <c r="L88" s="21"/>
      <c r="M88" s="21"/>
      <c r="N88" s="21"/>
      <c r="O88" s="21"/>
      <c r="P88" s="21"/>
      <c r="Q88" s="21"/>
      <c r="R88" s="21"/>
      <c r="S88" s="21"/>
      <c r="T88" s="21"/>
      <c r="U88" s="21"/>
      <c r="V88" s="79"/>
      <c r="W88" s="6"/>
      <c r="X88" s="6"/>
      <c r="Y88" s="6"/>
      <c r="Z88" s="6"/>
    </row>
    <row r="89" spans="1:26" ht="12.75" customHeight="1">
      <c r="A89" s="6"/>
      <c r="B89" s="20"/>
      <c r="C89" s="21"/>
      <c r="D89" s="21"/>
      <c r="E89" s="21"/>
      <c r="F89" s="21"/>
      <c r="G89" s="21"/>
      <c r="H89" s="21"/>
      <c r="I89" s="21"/>
      <c r="J89" s="21"/>
      <c r="K89" s="21"/>
      <c r="L89" s="21"/>
      <c r="M89" s="21"/>
      <c r="N89" s="21"/>
      <c r="O89" s="21"/>
      <c r="P89" s="21"/>
      <c r="Q89" s="21"/>
      <c r="R89" s="21"/>
      <c r="S89" s="21"/>
      <c r="T89" s="21"/>
      <c r="U89" s="21"/>
      <c r="V89" s="79"/>
      <c r="W89" s="6"/>
      <c r="X89" s="6"/>
      <c r="Y89" s="6"/>
      <c r="Z89" s="6"/>
    </row>
    <row r="90" spans="1:26" ht="12.75" customHeight="1">
      <c r="A90" s="6"/>
      <c r="B90" s="20"/>
      <c r="C90" s="21"/>
      <c r="D90" s="21"/>
      <c r="E90" s="21"/>
      <c r="F90" s="21"/>
      <c r="G90" s="21"/>
      <c r="H90" s="21"/>
      <c r="I90" s="21"/>
      <c r="J90" s="21"/>
      <c r="K90" s="21"/>
      <c r="L90" s="21"/>
      <c r="M90" s="21"/>
      <c r="N90" s="21"/>
      <c r="O90" s="21"/>
      <c r="P90" s="21"/>
      <c r="Q90" s="21"/>
      <c r="R90" s="21"/>
      <c r="S90" s="21"/>
      <c r="T90" s="21"/>
      <c r="U90" s="21"/>
      <c r="V90" s="79"/>
      <c r="W90" s="6"/>
      <c r="X90" s="6"/>
      <c r="Y90" s="6"/>
      <c r="Z90" s="6"/>
    </row>
    <row r="91" spans="1:26" ht="12.75" customHeight="1">
      <c r="A91" s="6"/>
      <c r="B91" s="20"/>
      <c r="C91" s="21"/>
      <c r="D91" s="21"/>
      <c r="E91" s="21"/>
      <c r="F91" s="21"/>
      <c r="G91" s="21"/>
      <c r="H91" s="21"/>
      <c r="I91" s="21"/>
      <c r="J91" s="21"/>
      <c r="K91" s="21"/>
      <c r="L91" s="21"/>
      <c r="M91" s="21"/>
      <c r="N91" s="21"/>
      <c r="O91" s="21"/>
      <c r="P91" s="21"/>
      <c r="Q91" s="21"/>
      <c r="R91" s="21"/>
      <c r="S91" s="21"/>
      <c r="T91" s="21"/>
      <c r="U91" s="21"/>
      <c r="V91" s="79"/>
      <c r="W91" s="6"/>
      <c r="X91" s="6"/>
      <c r="Y91" s="6"/>
      <c r="Z91" s="6"/>
    </row>
    <row r="92" spans="1:26" ht="12.75" customHeight="1">
      <c r="A92" s="6"/>
      <c r="B92" s="20"/>
      <c r="C92" s="21"/>
      <c r="D92" s="21"/>
      <c r="E92" s="21"/>
      <c r="F92" s="21"/>
      <c r="G92" s="21"/>
      <c r="H92" s="21"/>
      <c r="I92" s="21"/>
      <c r="J92" s="21"/>
      <c r="K92" s="21"/>
      <c r="L92" s="21"/>
      <c r="M92" s="21"/>
      <c r="N92" s="21"/>
      <c r="O92" s="21"/>
      <c r="P92" s="21"/>
      <c r="Q92" s="21"/>
      <c r="R92" s="21"/>
      <c r="S92" s="21"/>
      <c r="T92" s="21"/>
      <c r="U92" s="21"/>
      <c r="V92" s="79"/>
      <c r="W92" s="6"/>
      <c r="X92" s="6"/>
      <c r="Y92" s="6"/>
      <c r="Z92" s="6"/>
    </row>
    <row r="93" spans="1:26" ht="12.75" customHeight="1">
      <c r="A93" s="6"/>
      <c r="B93" s="20"/>
      <c r="C93" s="21"/>
      <c r="D93" s="21"/>
      <c r="E93" s="21"/>
      <c r="F93" s="21"/>
      <c r="G93" s="21"/>
      <c r="H93" s="21"/>
      <c r="I93" s="21"/>
      <c r="J93" s="21"/>
      <c r="K93" s="21"/>
      <c r="L93" s="21"/>
      <c r="M93" s="21"/>
      <c r="N93" s="21"/>
      <c r="O93" s="21"/>
      <c r="P93" s="21"/>
      <c r="Q93" s="21"/>
      <c r="R93" s="21"/>
      <c r="S93" s="21"/>
      <c r="T93" s="21"/>
      <c r="U93" s="21"/>
      <c r="V93" s="79"/>
      <c r="W93" s="6"/>
      <c r="X93" s="6"/>
      <c r="Y93" s="6"/>
      <c r="Z93" s="6"/>
    </row>
    <row r="94" spans="1:26" ht="12.75" customHeight="1">
      <c r="A94" s="6"/>
      <c r="B94" s="20"/>
      <c r="C94" s="21"/>
      <c r="D94" s="21"/>
      <c r="E94" s="21"/>
      <c r="F94" s="21"/>
      <c r="G94" s="21"/>
      <c r="H94" s="21"/>
      <c r="I94" s="21"/>
      <c r="J94" s="21"/>
      <c r="K94" s="21"/>
      <c r="L94" s="21"/>
      <c r="M94" s="21"/>
      <c r="N94" s="21"/>
      <c r="O94" s="21"/>
      <c r="P94" s="21"/>
      <c r="Q94" s="21"/>
      <c r="R94" s="21"/>
      <c r="S94" s="21"/>
      <c r="T94" s="21"/>
      <c r="U94" s="21"/>
      <c r="V94" s="79"/>
      <c r="W94" s="6"/>
      <c r="X94" s="6"/>
      <c r="Y94" s="6"/>
      <c r="Z94" s="6"/>
    </row>
    <row r="95" spans="1:26" ht="12.75" customHeight="1">
      <c r="A95" s="6"/>
      <c r="B95" s="20"/>
      <c r="C95" s="21"/>
      <c r="D95" s="21"/>
      <c r="E95" s="21"/>
      <c r="F95" s="21"/>
      <c r="G95" s="21"/>
      <c r="H95" s="21"/>
      <c r="I95" s="21"/>
      <c r="J95" s="21"/>
      <c r="K95" s="21"/>
      <c r="L95" s="21"/>
      <c r="M95" s="21"/>
      <c r="N95" s="21"/>
      <c r="O95" s="21"/>
      <c r="P95" s="21"/>
      <c r="Q95" s="21"/>
      <c r="R95" s="21"/>
      <c r="S95" s="21"/>
      <c r="T95" s="21"/>
      <c r="U95" s="21"/>
      <c r="V95" s="79"/>
      <c r="W95" s="6"/>
      <c r="X95" s="6"/>
      <c r="Y95" s="6"/>
      <c r="Z95" s="6"/>
    </row>
    <row r="96" spans="1:26" ht="12.75" customHeight="1">
      <c r="A96" s="6"/>
      <c r="B96" s="20"/>
      <c r="C96" s="21"/>
      <c r="D96" s="21"/>
      <c r="E96" s="21"/>
      <c r="F96" s="21"/>
      <c r="G96" s="21"/>
      <c r="H96" s="21"/>
      <c r="I96" s="21"/>
      <c r="J96" s="21"/>
      <c r="K96" s="21"/>
      <c r="L96" s="21"/>
      <c r="M96" s="21"/>
      <c r="N96" s="21"/>
      <c r="O96" s="21"/>
      <c r="P96" s="21"/>
      <c r="Q96" s="21"/>
      <c r="R96" s="21"/>
      <c r="S96" s="21"/>
      <c r="T96" s="21"/>
      <c r="U96" s="21"/>
      <c r="V96" s="79"/>
      <c r="W96" s="6"/>
      <c r="X96" s="6"/>
      <c r="Y96" s="6"/>
      <c r="Z96" s="6"/>
    </row>
    <row r="97" spans="1:26" ht="12.75" customHeight="1">
      <c r="A97" s="6"/>
      <c r="B97" s="20"/>
      <c r="C97" s="21"/>
      <c r="D97" s="21"/>
      <c r="E97" s="21"/>
      <c r="F97" s="21"/>
      <c r="G97" s="21"/>
      <c r="H97" s="21"/>
      <c r="I97" s="21"/>
      <c r="J97" s="21"/>
      <c r="K97" s="21"/>
      <c r="L97" s="21"/>
      <c r="M97" s="21"/>
      <c r="N97" s="21"/>
      <c r="O97" s="21"/>
      <c r="P97" s="21"/>
      <c r="Q97" s="21"/>
      <c r="R97" s="21"/>
      <c r="S97" s="21"/>
      <c r="T97" s="21"/>
      <c r="U97" s="21"/>
      <c r="V97" s="79"/>
      <c r="W97" s="6"/>
      <c r="X97" s="6"/>
      <c r="Y97" s="6"/>
      <c r="Z97" s="6"/>
    </row>
    <row r="98" spans="1:26" ht="12.75" customHeight="1">
      <c r="A98" s="6"/>
      <c r="B98" s="20"/>
      <c r="C98" s="21"/>
      <c r="D98" s="21"/>
      <c r="E98" s="21"/>
      <c r="F98" s="21"/>
      <c r="G98" s="21"/>
      <c r="H98" s="21"/>
      <c r="I98" s="21"/>
      <c r="J98" s="21"/>
      <c r="K98" s="21"/>
      <c r="L98" s="21"/>
      <c r="M98" s="21"/>
      <c r="N98" s="21"/>
      <c r="O98" s="21"/>
      <c r="P98" s="21"/>
      <c r="Q98" s="21"/>
      <c r="R98" s="21"/>
      <c r="S98" s="21"/>
      <c r="T98" s="21"/>
      <c r="U98" s="21"/>
      <c r="V98" s="79"/>
      <c r="W98" s="6"/>
      <c r="X98" s="6"/>
      <c r="Y98" s="6"/>
      <c r="Z98" s="6"/>
    </row>
    <row r="99" spans="1:26" ht="12.75" customHeight="1">
      <c r="A99" s="6"/>
      <c r="B99" s="20"/>
      <c r="C99" s="21"/>
      <c r="D99" s="21"/>
      <c r="E99" s="21"/>
      <c r="F99" s="21"/>
      <c r="G99" s="21"/>
      <c r="H99" s="21"/>
      <c r="I99" s="21"/>
      <c r="J99" s="21"/>
      <c r="K99" s="21"/>
      <c r="L99" s="21"/>
      <c r="M99" s="21"/>
      <c r="N99" s="21"/>
      <c r="O99" s="21"/>
      <c r="P99" s="21"/>
      <c r="Q99" s="21"/>
      <c r="R99" s="21"/>
      <c r="S99" s="21"/>
      <c r="T99" s="21"/>
      <c r="U99" s="21"/>
      <c r="V99" s="79"/>
      <c r="W99" s="6"/>
      <c r="X99" s="6"/>
      <c r="Y99" s="6"/>
      <c r="Z99" s="6"/>
    </row>
    <row r="100" spans="1:26" ht="12.75" customHeight="1">
      <c r="A100" s="6"/>
      <c r="B100" s="20"/>
      <c r="C100" s="21"/>
      <c r="D100" s="21"/>
      <c r="E100" s="21"/>
      <c r="F100" s="21"/>
      <c r="G100" s="21"/>
      <c r="H100" s="21"/>
      <c r="I100" s="21"/>
      <c r="J100" s="21"/>
      <c r="K100" s="21"/>
      <c r="L100" s="21"/>
      <c r="M100" s="21"/>
      <c r="N100" s="21"/>
      <c r="O100" s="21"/>
      <c r="P100" s="21"/>
      <c r="Q100" s="21"/>
      <c r="R100" s="21"/>
      <c r="S100" s="21"/>
      <c r="T100" s="21"/>
      <c r="U100" s="21"/>
      <c r="V100" s="79"/>
      <c r="W100" s="6"/>
      <c r="X100" s="6"/>
      <c r="Y100" s="6"/>
      <c r="Z100" s="6"/>
    </row>
    <row r="101" spans="1:26" ht="12.75" customHeight="1">
      <c r="A101" s="6"/>
      <c r="B101" s="20"/>
      <c r="C101" s="21"/>
      <c r="D101" s="21"/>
      <c r="E101" s="21"/>
      <c r="F101" s="21"/>
      <c r="G101" s="21"/>
      <c r="H101" s="21"/>
      <c r="I101" s="21"/>
      <c r="J101" s="21"/>
      <c r="K101" s="21"/>
      <c r="L101" s="21"/>
      <c r="M101" s="21"/>
      <c r="N101" s="21"/>
      <c r="O101" s="21"/>
      <c r="P101" s="21"/>
      <c r="Q101" s="21"/>
      <c r="R101" s="21"/>
      <c r="S101" s="21"/>
      <c r="T101" s="21"/>
      <c r="U101" s="21"/>
      <c r="V101" s="79"/>
      <c r="W101" s="6"/>
      <c r="X101" s="6"/>
      <c r="Y101" s="6"/>
      <c r="Z101" s="6"/>
    </row>
    <row r="102" spans="1:26" ht="12.75" customHeight="1">
      <c r="A102" s="6"/>
      <c r="B102" s="20"/>
      <c r="C102" s="21"/>
      <c r="D102" s="21"/>
      <c r="E102" s="21"/>
      <c r="F102" s="21"/>
      <c r="G102" s="21"/>
      <c r="H102" s="21"/>
      <c r="I102" s="21"/>
      <c r="J102" s="21"/>
      <c r="K102" s="21"/>
      <c r="L102" s="21"/>
      <c r="M102" s="21"/>
      <c r="N102" s="21"/>
      <c r="O102" s="21"/>
      <c r="P102" s="21"/>
      <c r="Q102" s="21"/>
      <c r="R102" s="21"/>
      <c r="S102" s="21"/>
      <c r="T102" s="21"/>
      <c r="U102" s="21"/>
      <c r="V102" s="79"/>
      <c r="W102" s="6"/>
      <c r="X102" s="6"/>
      <c r="Y102" s="6"/>
      <c r="Z102" s="6"/>
    </row>
    <row r="103" spans="1:26" ht="12.75" customHeight="1">
      <c r="A103" s="6"/>
      <c r="B103" s="20"/>
      <c r="C103" s="21"/>
      <c r="D103" s="21"/>
      <c r="E103" s="21"/>
      <c r="F103" s="21"/>
      <c r="G103" s="21"/>
      <c r="H103" s="21"/>
      <c r="I103" s="21"/>
      <c r="J103" s="21"/>
      <c r="K103" s="21"/>
      <c r="L103" s="21"/>
      <c r="M103" s="21"/>
      <c r="N103" s="21"/>
      <c r="O103" s="21"/>
      <c r="P103" s="21"/>
      <c r="Q103" s="21"/>
      <c r="R103" s="21"/>
      <c r="S103" s="21"/>
      <c r="T103" s="21"/>
      <c r="U103" s="21"/>
      <c r="V103" s="79"/>
      <c r="W103" s="6"/>
      <c r="X103" s="6"/>
      <c r="Y103" s="6"/>
      <c r="Z103" s="6"/>
    </row>
    <row r="104" spans="1:26" ht="12.75" customHeight="1">
      <c r="A104" s="6"/>
      <c r="B104" s="20"/>
      <c r="C104" s="21"/>
      <c r="D104" s="21"/>
      <c r="E104" s="21"/>
      <c r="F104" s="21"/>
      <c r="G104" s="21"/>
      <c r="H104" s="21"/>
      <c r="I104" s="21"/>
      <c r="J104" s="21"/>
      <c r="K104" s="21"/>
      <c r="L104" s="21"/>
      <c r="M104" s="21"/>
      <c r="N104" s="21"/>
      <c r="O104" s="21"/>
      <c r="P104" s="21"/>
      <c r="Q104" s="21"/>
      <c r="R104" s="21"/>
      <c r="S104" s="21"/>
      <c r="T104" s="21"/>
      <c r="U104" s="21"/>
      <c r="V104" s="79"/>
      <c r="W104" s="6"/>
      <c r="X104" s="6"/>
      <c r="Y104" s="6"/>
      <c r="Z104" s="6"/>
    </row>
    <row r="105" spans="1:26" ht="12.75" customHeight="1">
      <c r="A105" s="6"/>
      <c r="B105" s="20"/>
      <c r="C105" s="21"/>
      <c r="D105" s="21"/>
      <c r="E105" s="21"/>
      <c r="F105" s="21"/>
      <c r="G105" s="21"/>
      <c r="H105" s="21"/>
      <c r="I105" s="21"/>
      <c r="J105" s="21"/>
      <c r="K105" s="21"/>
      <c r="L105" s="21"/>
      <c r="M105" s="21"/>
      <c r="N105" s="21"/>
      <c r="O105" s="21"/>
      <c r="P105" s="21"/>
      <c r="Q105" s="21"/>
      <c r="R105" s="21"/>
      <c r="S105" s="21"/>
      <c r="T105" s="21"/>
      <c r="U105" s="21"/>
      <c r="V105" s="79"/>
      <c r="W105" s="6"/>
      <c r="X105" s="6"/>
      <c r="Y105" s="6"/>
      <c r="Z105" s="6"/>
    </row>
    <row r="106" spans="1:26" ht="12.75" customHeight="1">
      <c r="A106" s="6"/>
      <c r="B106" s="20"/>
      <c r="C106" s="21"/>
      <c r="D106" s="21"/>
      <c r="E106" s="21"/>
      <c r="F106" s="21"/>
      <c r="G106" s="21"/>
      <c r="H106" s="21"/>
      <c r="I106" s="21"/>
      <c r="J106" s="21"/>
      <c r="K106" s="21"/>
      <c r="L106" s="21"/>
      <c r="M106" s="21"/>
      <c r="N106" s="21"/>
      <c r="O106" s="21"/>
      <c r="P106" s="21"/>
      <c r="Q106" s="21"/>
      <c r="R106" s="21"/>
      <c r="S106" s="21"/>
      <c r="T106" s="21"/>
      <c r="U106" s="21"/>
      <c r="V106" s="79"/>
      <c r="W106" s="6"/>
      <c r="X106" s="6"/>
      <c r="Y106" s="6"/>
      <c r="Z106" s="6"/>
    </row>
    <row r="107" spans="1:26" ht="12.75" customHeight="1">
      <c r="A107" s="6"/>
      <c r="B107" s="20"/>
      <c r="C107" s="21"/>
      <c r="D107" s="21"/>
      <c r="E107" s="21"/>
      <c r="F107" s="21"/>
      <c r="G107" s="21"/>
      <c r="H107" s="21"/>
      <c r="I107" s="21"/>
      <c r="J107" s="21"/>
      <c r="K107" s="21"/>
      <c r="L107" s="21"/>
      <c r="M107" s="21"/>
      <c r="N107" s="21"/>
      <c r="O107" s="21"/>
      <c r="P107" s="21"/>
      <c r="Q107" s="21"/>
      <c r="R107" s="21"/>
      <c r="S107" s="21"/>
      <c r="T107" s="21"/>
      <c r="U107" s="21"/>
      <c r="V107" s="79"/>
      <c r="W107" s="6"/>
      <c r="X107" s="6"/>
      <c r="Y107" s="6"/>
      <c r="Z107" s="6"/>
    </row>
    <row r="108" spans="1:26" ht="12.75" customHeight="1">
      <c r="A108" s="6"/>
      <c r="B108" s="20"/>
      <c r="C108" s="21"/>
      <c r="D108" s="21"/>
      <c r="E108" s="21"/>
      <c r="F108" s="21"/>
      <c r="G108" s="21"/>
      <c r="H108" s="21"/>
      <c r="I108" s="21"/>
      <c r="J108" s="21"/>
      <c r="K108" s="21"/>
      <c r="L108" s="21"/>
      <c r="M108" s="21"/>
      <c r="N108" s="21"/>
      <c r="O108" s="21"/>
      <c r="P108" s="21"/>
      <c r="Q108" s="21"/>
      <c r="R108" s="21"/>
      <c r="S108" s="21"/>
      <c r="T108" s="21"/>
      <c r="U108" s="21"/>
      <c r="V108" s="79"/>
      <c r="W108" s="6"/>
      <c r="X108" s="6"/>
      <c r="Y108" s="6"/>
      <c r="Z108" s="6"/>
    </row>
    <row r="109" spans="1:26" ht="12.75" customHeight="1">
      <c r="A109" s="6"/>
      <c r="B109" s="20"/>
      <c r="C109" s="21"/>
      <c r="D109" s="21"/>
      <c r="E109" s="21"/>
      <c r="F109" s="21"/>
      <c r="G109" s="21"/>
      <c r="H109" s="21"/>
      <c r="I109" s="21"/>
      <c r="J109" s="21"/>
      <c r="K109" s="21"/>
      <c r="L109" s="21"/>
      <c r="M109" s="21"/>
      <c r="N109" s="21"/>
      <c r="O109" s="21"/>
      <c r="P109" s="21"/>
      <c r="Q109" s="21"/>
      <c r="R109" s="21"/>
      <c r="S109" s="21"/>
      <c r="T109" s="21"/>
      <c r="U109" s="21"/>
      <c r="V109" s="79"/>
      <c r="W109" s="6"/>
      <c r="X109" s="6"/>
      <c r="Y109" s="6"/>
      <c r="Z109" s="6"/>
    </row>
    <row r="110" spans="1:26" ht="12.75" customHeight="1">
      <c r="A110" s="6"/>
      <c r="B110" s="20"/>
      <c r="C110" s="21"/>
      <c r="D110" s="21"/>
      <c r="E110" s="21"/>
      <c r="F110" s="21"/>
      <c r="G110" s="21"/>
      <c r="H110" s="21"/>
      <c r="I110" s="21"/>
      <c r="J110" s="21"/>
      <c r="K110" s="21"/>
      <c r="L110" s="21"/>
      <c r="M110" s="21"/>
      <c r="N110" s="21"/>
      <c r="O110" s="21"/>
      <c r="P110" s="21"/>
      <c r="Q110" s="21"/>
      <c r="R110" s="21"/>
      <c r="S110" s="21"/>
      <c r="T110" s="21"/>
      <c r="U110" s="21"/>
      <c r="V110" s="79"/>
      <c r="W110" s="6"/>
      <c r="X110" s="6"/>
      <c r="Y110" s="6"/>
      <c r="Z110" s="6"/>
    </row>
    <row r="111" spans="1:26" ht="12.75" customHeight="1">
      <c r="A111" s="6"/>
      <c r="B111" s="20"/>
      <c r="C111" s="21"/>
      <c r="D111" s="21"/>
      <c r="E111" s="21"/>
      <c r="F111" s="21"/>
      <c r="G111" s="21"/>
      <c r="H111" s="21"/>
      <c r="I111" s="21"/>
      <c r="J111" s="21"/>
      <c r="K111" s="21"/>
      <c r="L111" s="21"/>
      <c r="M111" s="21"/>
      <c r="N111" s="21"/>
      <c r="O111" s="21"/>
      <c r="P111" s="21"/>
      <c r="Q111" s="21"/>
      <c r="R111" s="21"/>
      <c r="S111" s="21"/>
      <c r="T111" s="21"/>
      <c r="U111" s="21"/>
      <c r="V111" s="79"/>
      <c r="W111" s="6"/>
      <c r="X111" s="6"/>
      <c r="Y111" s="6"/>
      <c r="Z111" s="6"/>
    </row>
    <row r="112" spans="1:26" ht="12.75" customHeight="1">
      <c r="A112" s="6"/>
      <c r="B112" s="20"/>
      <c r="C112" s="21"/>
      <c r="D112" s="21"/>
      <c r="E112" s="21"/>
      <c r="F112" s="21"/>
      <c r="G112" s="21"/>
      <c r="H112" s="21"/>
      <c r="I112" s="21"/>
      <c r="J112" s="21"/>
      <c r="K112" s="21"/>
      <c r="L112" s="21"/>
      <c r="M112" s="21"/>
      <c r="N112" s="21"/>
      <c r="O112" s="21"/>
      <c r="P112" s="21"/>
      <c r="Q112" s="21"/>
      <c r="R112" s="21"/>
      <c r="S112" s="21"/>
      <c r="T112" s="21"/>
      <c r="U112" s="21"/>
      <c r="V112" s="79"/>
      <c r="W112" s="6"/>
      <c r="X112" s="6"/>
      <c r="Y112" s="6"/>
      <c r="Z112" s="6"/>
    </row>
    <row r="113" spans="1:26" ht="12.75" customHeight="1">
      <c r="A113" s="6"/>
      <c r="B113" s="20"/>
      <c r="C113" s="21"/>
      <c r="D113" s="21"/>
      <c r="E113" s="21"/>
      <c r="F113" s="21"/>
      <c r="G113" s="21"/>
      <c r="H113" s="21"/>
      <c r="I113" s="21"/>
      <c r="J113" s="21"/>
      <c r="K113" s="21"/>
      <c r="L113" s="21"/>
      <c r="M113" s="21"/>
      <c r="N113" s="21"/>
      <c r="O113" s="21"/>
      <c r="P113" s="21"/>
      <c r="Q113" s="21"/>
      <c r="R113" s="21"/>
      <c r="S113" s="21"/>
      <c r="T113" s="21"/>
      <c r="U113" s="21"/>
      <c r="V113" s="79"/>
      <c r="W113" s="6"/>
      <c r="X113" s="6"/>
      <c r="Y113" s="6"/>
      <c r="Z113" s="6"/>
    </row>
    <row r="114" spans="1:26" ht="12.75" customHeight="1">
      <c r="A114" s="6"/>
      <c r="B114" s="20"/>
      <c r="C114" s="21"/>
      <c r="D114" s="21"/>
      <c r="E114" s="21"/>
      <c r="F114" s="21"/>
      <c r="G114" s="21"/>
      <c r="H114" s="21"/>
      <c r="I114" s="21"/>
      <c r="J114" s="21"/>
      <c r="K114" s="21"/>
      <c r="L114" s="21"/>
      <c r="M114" s="21"/>
      <c r="N114" s="21"/>
      <c r="O114" s="21"/>
      <c r="P114" s="21"/>
      <c r="Q114" s="21"/>
      <c r="R114" s="21"/>
      <c r="S114" s="21"/>
      <c r="T114" s="21"/>
      <c r="U114" s="21"/>
      <c r="V114" s="79"/>
      <c r="W114" s="6"/>
      <c r="X114" s="6"/>
      <c r="Y114" s="6"/>
      <c r="Z114" s="6"/>
    </row>
    <row r="115" spans="1:26" ht="12.75" customHeight="1">
      <c r="A115" s="6"/>
      <c r="B115" s="20"/>
      <c r="C115" s="21"/>
      <c r="D115" s="21"/>
      <c r="E115" s="21"/>
      <c r="F115" s="21"/>
      <c r="G115" s="21"/>
      <c r="H115" s="21"/>
      <c r="I115" s="21"/>
      <c r="J115" s="21"/>
      <c r="K115" s="21"/>
      <c r="L115" s="21"/>
      <c r="M115" s="21"/>
      <c r="N115" s="21"/>
      <c r="O115" s="21"/>
      <c r="P115" s="21"/>
      <c r="Q115" s="21"/>
      <c r="R115" s="21"/>
      <c r="S115" s="21"/>
      <c r="T115" s="21"/>
      <c r="U115" s="21"/>
      <c r="V115" s="79"/>
      <c r="W115" s="6"/>
      <c r="X115" s="6"/>
      <c r="Y115" s="6"/>
      <c r="Z115" s="6"/>
    </row>
    <row r="116" spans="1:26" ht="12.75" customHeight="1">
      <c r="A116" s="6"/>
      <c r="B116" s="20"/>
      <c r="C116" s="21"/>
      <c r="D116" s="21"/>
      <c r="E116" s="21"/>
      <c r="F116" s="21"/>
      <c r="G116" s="21"/>
      <c r="H116" s="21"/>
      <c r="I116" s="21"/>
      <c r="J116" s="21"/>
      <c r="K116" s="21"/>
      <c r="L116" s="21"/>
      <c r="M116" s="21"/>
      <c r="N116" s="21"/>
      <c r="O116" s="21"/>
      <c r="P116" s="21"/>
      <c r="Q116" s="21"/>
      <c r="R116" s="21"/>
      <c r="S116" s="21"/>
      <c r="T116" s="21"/>
      <c r="U116" s="21"/>
      <c r="V116" s="79"/>
      <c r="W116" s="6"/>
      <c r="X116" s="6"/>
      <c r="Y116" s="6"/>
      <c r="Z116" s="6"/>
    </row>
    <row r="117" spans="1:26" ht="12.75" customHeight="1">
      <c r="A117" s="6"/>
      <c r="B117" s="20"/>
      <c r="C117" s="21"/>
      <c r="D117" s="21"/>
      <c r="E117" s="21"/>
      <c r="F117" s="21"/>
      <c r="G117" s="21"/>
      <c r="H117" s="21"/>
      <c r="I117" s="21"/>
      <c r="J117" s="21"/>
      <c r="K117" s="21"/>
      <c r="L117" s="21"/>
      <c r="M117" s="21"/>
      <c r="N117" s="21"/>
      <c r="O117" s="21"/>
      <c r="P117" s="21"/>
      <c r="Q117" s="21"/>
      <c r="R117" s="21"/>
      <c r="S117" s="21"/>
      <c r="T117" s="21"/>
      <c r="U117" s="21"/>
      <c r="V117" s="79"/>
      <c r="W117" s="6"/>
      <c r="X117" s="6"/>
      <c r="Y117" s="6"/>
      <c r="Z117" s="6"/>
    </row>
    <row r="118" spans="1:26" ht="12.75" customHeight="1">
      <c r="A118" s="6"/>
      <c r="B118" s="20"/>
      <c r="C118" s="21"/>
      <c r="D118" s="21"/>
      <c r="E118" s="21"/>
      <c r="F118" s="21"/>
      <c r="G118" s="21"/>
      <c r="H118" s="21"/>
      <c r="I118" s="21"/>
      <c r="J118" s="21"/>
      <c r="K118" s="21"/>
      <c r="L118" s="21"/>
      <c r="M118" s="21"/>
      <c r="N118" s="21"/>
      <c r="O118" s="21"/>
      <c r="P118" s="21"/>
      <c r="Q118" s="21"/>
      <c r="R118" s="21"/>
      <c r="S118" s="21"/>
      <c r="T118" s="21"/>
      <c r="U118" s="21"/>
      <c r="V118" s="79"/>
      <c r="W118" s="6"/>
      <c r="X118" s="6"/>
      <c r="Y118" s="6"/>
      <c r="Z118" s="6"/>
    </row>
    <row r="119" spans="1:26" ht="12.75" customHeight="1">
      <c r="A119" s="6"/>
      <c r="B119" s="20"/>
      <c r="C119" s="21"/>
      <c r="D119" s="21"/>
      <c r="E119" s="21"/>
      <c r="F119" s="21"/>
      <c r="G119" s="21"/>
      <c r="H119" s="21"/>
      <c r="I119" s="21"/>
      <c r="J119" s="21"/>
      <c r="K119" s="21"/>
      <c r="L119" s="21"/>
      <c r="M119" s="21"/>
      <c r="N119" s="21"/>
      <c r="O119" s="21"/>
      <c r="P119" s="21"/>
      <c r="Q119" s="21"/>
      <c r="R119" s="21"/>
      <c r="S119" s="21"/>
      <c r="T119" s="21"/>
      <c r="U119" s="21"/>
      <c r="V119" s="79"/>
      <c r="W119" s="6"/>
      <c r="X119" s="6"/>
      <c r="Y119" s="6"/>
      <c r="Z119" s="6"/>
    </row>
    <row r="120" spans="1:26" ht="12.75" customHeight="1">
      <c r="A120" s="6"/>
      <c r="B120" s="20"/>
      <c r="C120" s="21"/>
      <c r="D120" s="21"/>
      <c r="E120" s="21"/>
      <c r="F120" s="21"/>
      <c r="G120" s="21"/>
      <c r="H120" s="21"/>
      <c r="I120" s="21"/>
      <c r="J120" s="21"/>
      <c r="K120" s="21"/>
      <c r="L120" s="21"/>
      <c r="M120" s="21"/>
      <c r="N120" s="21"/>
      <c r="O120" s="21"/>
      <c r="P120" s="21"/>
      <c r="Q120" s="21"/>
      <c r="R120" s="21"/>
      <c r="S120" s="21"/>
      <c r="T120" s="21"/>
      <c r="U120" s="21"/>
      <c r="V120" s="79"/>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6.7109375" customWidth="1"/>
    <col min="12" max="12" width="8.7109375" customWidth="1"/>
    <col min="13" max="19" width="9.140625" customWidth="1"/>
    <col min="20" max="26" width="8" customWidth="1"/>
  </cols>
  <sheetData>
    <row r="1" spans="1:26" ht="15.75">
      <c r="A1" s="6"/>
      <c r="B1" s="30" t="s">
        <v>693</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21" t="s">
        <v>209</v>
      </c>
      <c r="D2" s="267"/>
      <c r="E2" s="268"/>
      <c r="F2" s="320" t="s">
        <v>156</v>
      </c>
      <c r="G2" s="268"/>
      <c r="H2" s="6"/>
      <c r="I2" s="6"/>
      <c r="J2" s="6"/>
      <c r="K2" s="34" t="s">
        <v>131</v>
      </c>
      <c r="L2" s="34"/>
      <c r="M2" s="34"/>
      <c r="N2" s="6"/>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25.5" customHeight="1">
      <c r="A4" s="6"/>
      <c r="B4" s="9" t="s">
        <v>83</v>
      </c>
      <c r="C4" s="9" t="s">
        <v>84</v>
      </c>
      <c r="D4" s="1"/>
      <c r="E4" s="102" t="s">
        <v>286</v>
      </c>
      <c r="F4" s="102" t="s">
        <v>287</v>
      </c>
      <c r="G4" s="102" t="s">
        <v>288</v>
      </c>
      <c r="H4" s="102" t="s">
        <v>289</v>
      </c>
      <c r="I4" s="103" t="s">
        <v>210</v>
      </c>
      <c r="J4" s="102" t="s">
        <v>211</v>
      </c>
      <c r="K4" s="6"/>
      <c r="L4" s="1"/>
      <c r="M4" s="13" t="s">
        <v>212</v>
      </c>
      <c r="N4" s="13" t="s">
        <v>213</v>
      </c>
      <c r="O4" s="6"/>
      <c r="P4" s="6"/>
      <c r="Q4" s="6"/>
      <c r="R4" s="6"/>
      <c r="S4" s="6"/>
      <c r="T4" s="6"/>
      <c r="U4" s="6"/>
      <c r="V4" s="6"/>
      <c r="W4" s="6"/>
      <c r="X4" s="6"/>
      <c r="Y4" s="6"/>
      <c r="Z4" s="6"/>
    </row>
    <row r="5" spans="1:26" ht="12.75" customHeight="1">
      <c r="A5" s="6"/>
      <c r="B5" s="31" t="s">
        <v>86</v>
      </c>
      <c r="C5" s="32" t="s">
        <v>87</v>
      </c>
      <c r="D5" s="6"/>
      <c r="E5" s="41" t="s">
        <v>87</v>
      </c>
      <c r="F5" s="41" t="s">
        <v>87</v>
      </c>
      <c r="G5" s="41" t="s">
        <v>87</v>
      </c>
      <c r="H5" s="65"/>
      <c r="I5" s="73" t="s">
        <v>87</v>
      </c>
      <c r="J5" s="65"/>
      <c r="K5" s="6"/>
      <c r="L5" s="66" t="s">
        <v>214</v>
      </c>
      <c r="M5" s="6">
        <f>I22/1000</f>
        <v>0.3</v>
      </c>
      <c r="N5" s="66">
        <f>M5</f>
        <v>0.3</v>
      </c>
      <c r="O5" s="6"/>
      <c r="P5" s="6"/>
      <c r="Q5" s="6"/>
      <c r="R5" s="6"/>
      <c r="S5" s="6"/>
      <c r="T5" s="6"/>
      <c r="U5" s="6"/>
      <c r="V5" s="6"/>
      <c r="W5" s="6"/>
      <c r="X5" s="6"/>
      <c r="Y5" s="6"/>
      <c r="Z5" s="6"/>
    </row>
    <row r="6" spans="1:26" ht="12.75" customHeight="1">
      <c r="A6" s="6"/>
      <c r="B6" s="31" t="s">
        <v>215</v>
      </c>
      <c r="C6" s="32" t="s">
        <v>89</v>
      </c>
      <c r="D6" s="6"/>
      <c r="E6" s="41" t="s">
        <v>89</v>
      </c>
      <c r="F6" s="41" t="s">
        <v>89</v>
      </c>
      <c r="G6" s="41" t="s">
        <v>89</v>
      </c>
      <c r="H6" s="68"/>
      <c r="I6" s="67" t="s">
        <v>19</v>
      </c>
      <c r="J6" s="69"/>
      <c r="K6" s="6"/>
      <c r="L6" s="66" t="s">
        <v>216</v>
      </c>
      <c r="M6" s="6">
        <f>I21/1000</f>
        <v>3.0000000000000001E-3</v>
      </c>
      <c r="N6" s="66">
        <f>I20/1000</f>
        <v>3.0000000000000001E-3</v>
      </c>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33" t="str">
        <f>HLOOKUP(G5,MaterialData!$C$3:$O$4,2,FALSE)</f>
        <v>Steel</v>
      </c>
      <c r="H7" s="69"/>
      <c r="I7" s="33" t="str">
        <f>HLOOKUP(I5,MaterialData!$C$3:$O$4,2,FALSE)</f>
        <v>Steel</v>
      </c>
      <c r="J7" s="68"/>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33">
        <f t="array" ref="G8">INDEX(Innertable,MATCH($B8,MaterialData!$B$5:$B$10,0),MATCH(G$7,MaterialData!$C$4:$O$4,0))</f>
        <v>200000000000</v>
      </c>
      <c r="H8" s="69"/>
      <c r="I8" s="33">
        <f t="array" ref="I8">INDEX(Innertable,MATCH($B8,MaterialData!$B$5:$B$10,0),MATCH(I$7,MaterialData!$C$4:$O$4,0))</f>
        <v>200000000000</v>
      </c>
      <c r="J8" s="69"/>
      <c r="K8" s="6"/>
      <c r="L8" s="66" t="s">
        <v>694</v>
      </c>
      <c r="M8" s="36">
        <f>M5*M6</f>
        <v>8.9999999999999998E-4</v>
      </c>
      <c r="N8" s="66" t="s">
        <v>695</v>
      </c>
      <c r="O8" s="36">
        <f>(M5*M6^3)/12</f>
        <v>6.7499999999999994E-10</v>
      </c>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33">
        <f t="array" ref="G9">INDEX(Innertable,MATCH($B9,MaterialData!$B$5:$B$10,0),MATCH(G$7,MaterialData!$C$4:$O$4,0))</f>
        <v>305000000</v>
      </c>
      <c r="H9" s="69"/>
      <c r="I9" s="33">
        <f t="array" ref="I9">INDEX(Innertable,MATCH($B9,MaterialData!$B$5:$B$10,0),MATCH(I$7,MaterialData!$C$4:$O$4,0))</f>
        <v>305000000</v>
      </c>
      <c r="J9" s="69"/>
      <c r="K9" s="6"/>
      <c r="L9" s="66" t="s">
        <v>696</v>
      </c>
      <c r="M9" s="36">
        <f>N5*N6</f>
        <v>8.9999999999999998E-4</v>
      </c>
      <c r="N9" s="66" t="s">
        <v>697</v>
      </c>
      <c r="O9" s="36">
        <f>(N5*N6^3)/12</f>
        <v>6.7499999999999994E-10</v>
      </c>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33">
        <f t="array" ref="G10">INDEX(Innertable,MATCH($B10,MaterialData!$B$5:$B$10,0),MATCH(G$7,MaterialData!$C$4:$O$4,0))</f>
        <v>365000000</v>
      </c>
      <c r="H10" s="69"/>
      <c r="I10" s="33">
        <f t="array" ref="I10">INDEX(Innertable,MATCH($B10,MaterialData!$B$5:$B$10,0),MATCH(I$7,MaterialData!$C$4:$O$4,0))</f>
        <v>365000000</v>
      </c>
      <c r="J10" s="69"/>
      <c r="K10" s="6"/>
      <c r="L10" s="66" t="s">
        <v>698</v>
      </c>
      <c r="M10" s="6">
        <f>M6/2</f>
        <v>1.5E-3</v>
      </c>
      <c r="N10" s="66" t="s">
        <v>699</v>
      </c>
      <c r="O10" s="36">
        <f>O8+(M8*($M$12-M10)^2)</f>
        <v>1.1969999999999999E-7</v>
      </c>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33">
        <f t="array" ref="G11">INDEX(Innertable,MATCH($B11,MaterialData!$B$5:$B$10,0),MATCH(G$7,MaterialData!$C$4:$O$4,0))</f>
        <v>180000000</v>
      </c>
      <c r="H11" s="69"/>
      <c r="I11" s="33">
        <f t="array" ref="I11">INDEX(Innertable,MATCH($B11,MaterialData!$B$5:$B$10,0),MATCH(I$7,MaterialData!$C$4:$O$4,0))</f>
        <v>180000000</v>
      </c>
      <c r="J11" s="69"/>
      <c r="K11" s="6"/>
      <c r="L11" s="66" t="s">
        <v>700</v>
      </c>
      <c r="M11" s="6">
        <f>(I18-0.5*I20)*0.001</f>
        <v>2.4500000000000001E-2</v>
      </c>
      <c r="N11" s="66" t="s">
        <v>701</v>
      </c>
      <c r="O11" s="36">
        <f>O9+(M9*($M$12-M11)^2)</f>
        <v>1.1970000000000005E-7</v>
      </c>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33">
        <f t="array" ref="G12">INDEX(Innertable,MATCH($B12,MaterialData!$B$5:$B$10,0),MATCH(G$7,MaterialData!$C$4:$O$4,0))</f>
        <v>300000000</v>
      </c>
      <c r="H12" s="69"/>
      <c r="I12" s="33">
        <f t="array" ref="I12">INDEX(Innertable,MATCH($B12,MaterialData!$B$5:$B$10,0),MATCH(I$7,MaterialData!$C$4:$O$4,0))</f>
        <v>300000000</v>
      </c>
      <c r="J12" s="69"/>
      <c r="K12" s="6"/>
      <c r="L12" s="66" t="s">
        <v>225</v>
      </c>
      <c r="M12" s="70">
        <f>(M8*M10+M9*M11)/(M8+M9)</f>
        <v>1.2999999999999999E-2</v>
      </c>
      <c r="N12" s="66" t="s">
        <v>702</v>
      </c>
      <c r="O12" s="48">
        <f>SUM(O10:O11)</f>
        <v>2.3940000000000004E-7</v>
      </c>
      <c r="P12" s="6"/>
      <c r="Q12" s="6"/>
      <c r="R12" s="6"/>
      <c r="S12" s="6"/>
      <c r="T12" s="6"/>
      <c r="U12" s="6"/>
      <c r="V12" s="6"/>
      <c r="W12" s="6"/>
      <c r="X12" s="6"/>
      <c r="Y12" s="6"/>
      <c r="Z12" s="6"/>
    </row>
    <row r="13" spans="1:26" ht="12.75" customHeight="1">
      <c r="A13" s="6"/>
      <c r="B13" s="6"/>
      <c r="C13" s="6"/>
      <c r="D13" s="6"/>
      <c r="E13" s="23"/>
      <c r="F13" s="6"/>
      <c r="G13" s="24"/>
      <c r="H13" s="68"/>
      <c r="I13" s="6"/>
      <c r="J13" s="68"/>
      <c r="K13" s="6"/>
      <c r="L13" s="6"/>
      <c r="M13" s="6"/>
      <c r="N13" s="6"/>
      <c r="O13" s="36"/>
      <c r="P13" s="6"/>
      <c r="Q13" s="6"/>
      <c r="R13" s="6"/>
      <c r="S13" s="6"/>
      <c r="T13" s="6"/>
      <c r="U13" s="6"/>
      <c r="V13" s="6"/>
      <c r="W13" s="6"/>
      <c r="X13" s="6"/>
      <c r="Y13" s="6"/>
      <c r="Z13" s="6"/>
    </row>
    <row r="14" spans="1:26" ht="12.75" customHeight="1">
      <c r="A14" s="6"/>
      <c r="B14" s="31" t="s">
        <v>227</v>
      </c>
      <c r="C14" s="32">
        <v>3</v>
      </c>
      <c r="D14" s="6"/>
      <c r="E14" s="41">
        <v>3</v>
      </c>
      <c r="F14" s="41">
        <v>0</v>
      </c>
      <c r="G14" s="41">
        <v>0</v>
      </c>
      <c r="H14" s="68"/>
      <c r="I14" s="6"/>
      <c r="J14" s="68"/>
      <c r="K14" s="6"/>
      <c r="L14" s="6"/>
      <c r="M14" s="6"/>
      <c r="N14" s="6"/>
      <c r="O14" s="36"/>
      <c r="P14" s="6"/>
      <c r="Q14" s="6"/>
      <c r="R14" s="6"/>
      <c r="S14" s="6"/>
      <c r="T14" s="6"/>
      <c r="U14" s="6"/>
      <c r="V14" s="6"/>
      <c r="W14" s="6"/>
      <c r="X14" s="6"/>
      <c r="Y14" s="6"/>
      <c r="Z14" s="6"/>
    </row>
    <row r="15" spans="1:26" ht="12.75" customHeight="1">
      <c r="A15" s="6"/>
      <c r="B15" s="31" t="s">
        <v>112</v>
      </c>
      <c r="C15" s="32">
        <v>25.4</v>
      </c>
      <c r="D15" s="6"/>
      <c r="E15" s="41">
        <v>25.4</v>
      </c>
      <c r="F15" s="41">
        <v>25.4</v>
      </c>
      <c r="G15" s="41">
        <v>25.4</v>
      </c>
      <c r="H15" s="68"/>
      <c r="I15" s="6"/>
      <c r="J15" s="68"/>
      <c r="K15" s="6"/>
      <c r="L15" s="6"/>
      <c r="M15" s="6"/>
      <c r="N15" s="6"/>
      <c r="O15" s="36"/>
      <c r="P15" s="6"/>
      <c r="Q15" s="6"/>
      <c r="R15" s="6"/>
      <c r="S15" s="6"/>
      <c r="T15" s="6"/>
      <c r="U15" s="6"/>
      <c r="V15" s="6"/>
      <c r="W15" s="6"/>
      <c r="X15" s="6"/>
      <c r="Y15" s="6"/>
      <c r="Z15" s="6"/>
    </row>
    <row r="16" spans="1:26" ht="12.75" customHeight="1">
      <c r="A16" s="6"/>
      <c r="B16" s="31" t="s">
        <v>115</v>
      </c>
      <c r="C16" s="32">
        <v>1.6</v>
      </c>
      <c r="D16" s="6"/>
      <c r="E16" s="41">
        <v>1.6</v>
      </c>
      <c r="F16" s="41">
        <v>1.6</v>
      </c>
      <c r="G16" s="41">
        <v>1.6</v>
      </c>
      <c r="H16" s="68"/>
      <c r="I16" s="6"/>
      <c r="J16" s="68"/>
      <c r="K16" s="6"/>
      <c r="L16" s="6"/>
      <c r="M16" s="6"/>
      <c r="N16" s="6"/>
      <c r="O16" s="36"/>
      <c r="P16" s="6"/>
      <c r="Q16" s="6"/>
      <c r="R16" s="6"/>
      <c r="S16" s="6"/>
      <c r="T16" s="6"/>
      <c r="U16" s="6"/>
      <c r="V16" s="6"/>
      <c r="W16" s="6"/>
      <c r="X16" s="6"/>
      <c r="Y16" s="6"/>
      <c r="Z16" s="6"/>
    </row>
    <row r="17" spans="1:26" ht="12.75" customHeight="1">
      <c r="A17" s="6"/>
      <c r="B17" s="6"/>
      <c r="C17" s="6"/>
      <c r="D17" s="6"/>
      <c r="E17" s="86"/>
      <c r="F17" s="104" t="s">
        <v>299</v>
      </c>
      <c r="G17" s="49" t="str">
        <f>IF(AND(K27&gt;=100,F2="tubing only",NOT(OR(E18="NO",F18="NO",G18="NO"))),"YES","NO")</f>
        <v>YES</v>
      </c>
      <c r="H17" s="68"/>
      <c r="I17" s="6"/>
      <c r="J17" s="68"/>
      <c r="K17" s="6"/>
      <c r="L17" s="6"/>
      <c r="M17" s="6"/>
      <c r="N17" s="6"/>
      <c r="O17" s="36"/>
      <c r="P17" s="6"/>
      <c r="Q17" s="6"/>
      <c r="R17" s="6"/>
      <c r="S17" s="6"/>
      <c r="T17" s="6"/>
      <c r="U17" s="6"/>
      <c r="V17" s="6"/>
      <c r="W17" s="6"/>
      <c r="X17" s="6"/>
      <c r="Y17" s="6"/>
      <c r="Z17" s="6"/>
    </row>
    <row r="18" spans="1:26" ht="12.75" customHeight="1">
      <c r="A18" s="6"/>
      <c r="B18" s="31" t="s">
        <v>228</v>
      </c>
      <c r="C18" s="6"/>
      <c r="D18" s="6"/>
      <c r="E18" s="105" t="str">
        <f>IF(E14=0,"N/A",IF(AND(E5=$C$5,E15&gt;=25.4,E16&gt;=1.6),"YES","NO"))</f>
        <v>YES</v>
      </c>
      <c r="F18" s="106" t="str">
        <f>IF(F14=0,"N/A",IF(AND(F5=$C$5,F15&gt;=25.4,F16&gt;=1.6),"YES","NO"))</f>
        <v>N/A</v>
      </c>
      <c r="G18" s="107" t="str">
        <f>IF(G14=0,"N/A",IF(AND(G5=$C$5,G15&gt;=25.4,G16&gt;=1.6),"YES","NO"))</f>
        <v>N/A</v>
      </c>
      <c r="H18" s="68"/>
      <c r="I18" s="72">
        <f>I19+I20+I21</f>
        <v>26</v>
      </c>
      <c r="J18" s="68"/>
      <c r="K18" s="6"/>
      <c r="L18" s="6"/>
      <c r="M18" s="6"/>
      <c r="N18" s="6"/>
      <c r="O18" s="36"/>
      <c r="P18" s="6"/>
      <c r="Q18" s="6"/>
      <c r="R18" s="6"/>
      <c r="S18" s="6"/>
      <c r="T18" s="6"/>
      <c r="U18" s="6"/>
      <c r="V18" s="6"/>
      <c r="W18" s="6"/>
      <c r="X18" s="6"/>
      <c r="Y18" s="6"/>
      <c r="Z18" s="6"/>
    </row>
    <row r="19" spans="1:26" ht="12.75" customHeight="1">
      <c r="A19" s="6"/>
      <c r="B19" s="31" t="s">
        <v>229</v>
      </c>
      <c r="C19" s="6"/>
      <c r="D19" s="6"/>
      <c r="E19" s="325"/>
      <c r="F19" s="264"/>
      <c r="G19" s="285"/>
      <c r="H19" s="68"/>
      <c r="I19" s="73">
        <v>20</v>
      </c>
      <c r="J19" s="68"/>
      <c r="K19" s="6"/>
      <c r="L19" s="6"/>
      <c r="M19" s="6"/>
      <c r="N19" s="6"/>
      <c r="O19" s="36"/>
      <c r="P19" s="6"/>
      <c r="Q19" s="6"/>
      <c r="R19" s="6"/>
      <c r="S19" s="6"/>
      <c r="T19" s="6"/>
      <c r="U19" s="6"/>
      <c r="V19" s="6"/>
      <c r="W19" s="6"/>
      <c r="X19" s="6"/>
      <c r="Y19" s="6"/>
      <c r="Z19" s="6"/>
    </row>
    <row r="20" spans="1:26" ht="12.75" customHeight="1">
      <c r="A20" s="6"/>
      <c r="B20" s="31" t="s">
        <v>230</v>
      </c>
      <c r="C20" s="6"/>
      <c r="D20" s="6"/>
      <c r="E20" s="284"/>
      <c r="F20" s="264"/>
      <c r="G20" s="285"/>
      <c r="H20" s="68"/>
      <c r="I20" s="73">
        <v>3</v>
      </c>
      <c r="J20" s="68"/>
      <c r="K20" s="6"/>
      <c r="L20" s="6"/>
      <c r="M20" s="6"/>
      <c r="N20" s="6"/>
      <c r="O20" s="36"/>
      <c r="P20" s="6"/>
      <c r="Q20" s="6"/>
      <c r="R20" s="6"/>
      <c r="S20" s="6"/>
      <c r="T20" s="6"/>
      <c r="U20" s="6"/>
      <c r="V20" s="6"/>
      <c r="W20" s="6"/>
      <c r="X20" s="6"/>
      <c r="Y20" s="6"/>
      <c r="Z20" s="6"/>
    </row>
    <row r="21" spans="1:26" ht="12.75" customHeight="1">
      <c r="A21" s="6"/>
      <c r="B21" s="31" t="s">
        <v>231</v>
      </c>
      <c r="C21" s="6"/>
      <c r="D21" s="6"/>
      <c r="E21" s="284"/>
      <c r="F21" s="264"/>
      <c r="G21" s="285"/>
      <c r="H21" s="68"/>
      <c r="I21" s="73">
        <v>3</v>
      </c>
      <c r="J21" s="68"/>
      <c r="K21" s="6"/>
      <c r="L21" s="6"/>
      <c r="M21" s="6"/>
      <c r="N21" s="6"/>
      <c r="O21" s="36"/>
      <c r="P21" s="6"/>
      <c r="Q21" s="6"/>
      <c r="R21" s="6"/>
      <c r="S21" s="6"/>
      <c r="T21" s="6"/>
      <c r="U21" s="6"/>
      <c r="V21" s="6"/>
      <c r="W21" s="6"/>
      <c r="X21" s="6"/>
      <c r="Y21" s="6"/>
      <c r="Z21" s="6"/>
    </row>
    <row r="22" spans="1:26" ht="12.75" customHeight="1">
      <c r="A22" s="6"/>
      <c r="B22" s="31" t="s">
        <v>232</v>
      </c>
      <c r="C22" s="6"/>
      <c r="D22" s="6"/>
      <c r="E22" s="284"/>
      <c r="F22" s="264"/>
      <c r="G22" s="285"/>
      <c r="H22" s="68"/>
      <c r="I22" s="73">
        <v>300</v>
      </c>
      <c r="J22" s="68"/>
      <c r="K22" s="6"/>
      <c r="L22" s="6"/>
      <c r="M22" s="6"/>
      <c r="N22" s="6"/>
      <c r="O22" s="36"/>
      <c r="P22" s="6"/>
      <c r="Q22" s="6"/>
      <c r="R22" s="6"/>
      <c r="S22" s="6"/>
      <c r="T22" s="6"/>
      <c r="U22" s="6"/>
      <c r="V22" s="6"/>
      <c r="W22" s="6"/>
      <c r="X22" s="6"/>
      <c r="Y22" s="6"/>
      <c r="Z22" s="6"/>
    </row>
    <row r="23" spans="1:26" ht="12.75" customHeight="1">
      <c r="A23" s="6"/>
      <c r="B23" s="6"/>
      <c r="C23" s="6"/>
      <c r="D23" s="6"/>
      <c r="E23" s="26"/>
      <c r="F23" s="7"/>
      <c r="G23" s="27"/>
      <c r="H23" s="68"/>
      <c r="I23" s="6"/>
      <c r="J23" s="68"/>
      <c r="K23" s="6"/>
      <c r="L23" s="6"/>
      <c r="M23" s="6"/>
      <c r="N23" s="6"/>
      <c r="O23" s="36"/>
      <c r="P23" s="6"/>
      <c r="Q23" s="6"/>
      <c r="R23" s="6"/>
      <c r="S23" s="6"/>
      <c r="T23" s="6"/>
      <c r="U23" s="6"/>
      <c r="V23" s="6"/>
      <c r="W23" s="6"/>
      <c r="X23" s="6"/>
      <c r="Y23" s="6"/>
      <c r="Z23" s="6"/>
    </row>
    <row r="24" spans="1:26" ht="12.75" customHeight="1">
      <c r="A24" s="6"/>
      <c r="B24" s="31" t="s">
        <v>116</v>
      </c>
      <c r="C24" s="32">
        <f>C15/1000</f>
        <v>2.5399999999999999E-2</v>
      </c>
      <c r="D24" s="6"/>
      <c r="E24" s="32">
        <f>IF($F$2="composite only","No tubes",IF(E14=0,"No tubes",E15/1000))</f>
        <v>2.5399999999999999E-2</v>
      </c>
      <c r="F24" s="32" t="str">
        <f>IF($F$2="composite only","No tubes",IF(F14=0,"No tubes",F15/1000))</f>
        <v>No tubes</v>
      </c>
      <c r="G24" s="32" t="str">
        <f>IF($F$2="composite only","No tubes",IF(G14=0,"No tubes",G15/1000))</f>
        <v>No tubes</v>
      </c>
      <c r="H24" s="68"/>
      <c r="I24" s="6"/>
      <c r="J24" s="68"/>
      <c r="K24" s="6"/>
      <c r="L24" s="6"/>
      <c r="M24" s="6"/>
      <c r="N24" s="6"/>
      <c r="O24" s="36"/>
      <c r="P24" s="6"/>
      <c r="Q24" s="6"/>
      <c r="R24" s="6"/>
      <c r="S24" s="6"/>
      <c r="T24" s="6"/>
      <c r="U24" s="6"/>
      <c r="V24" s="6"/>
      <c r="W24" s="6"/>
      <c r="X24" s="6"/>
      <c r="Y24" s="6"/>
      <c r="Z24" s="6"/>
    </row>
    <row r="25" spans="1:26" ht="12.75" customHeight="1">
      <c r="A25" s="6"/>
      <c r="B25" s="31" t="s">
        <v>117</v>
      </c>
      <c r="C25" s="32">
        <f>C16/1000</f>
        <v>1.6000000000000001E-3</v>
      </c>
      <c r="D25" s="6"/>
      <c r="E25" s="32">
        <f>IF(E24="no tubes","",IF(E14=0,"",E16/1000))</f>
        <v>1.6000000000000001E-3</v>
      </c>
      <c r="F25" s="32" t="str">
        <f>IF(F24="no tubes","",IF(F14=0,"",F16/1000))</f>
        <v/>
      </c>
      <c r="G25" s="32" t="str">
        <f>IF(G24="no tubes","",IF(G14=0,"",G16/1000))</f>
        <v/>
      </c>
      <c r="H25" s="74"/>
      <c r="I25" s="6"/>
      <c r="J25" s="74"/>
      <c r="K25" s="6"/>
      <c r="L25" s="6"/>
      <c r="M25" s="6"/>
      <c r="N25" s="6"/>
      <c r="O25" s="36"/>
      <c r="P25" s="6"/>
      <c r="Q25" s="6"/>
      <c r="R25" s="6"/>
      <c r="S25" s="43"/>
      <c r="T25" s="6"/>
      <c r="U25" s="6"/>
      <c r="V25" s="6"/>
      <c r="W25" s="6"/>
      <c r="X25" s="6"/>
      <c r="Y25" s="6"/>
      <c r="Z25" s="6"/>
    </row>
    <row r="26" spans="1:26" ht="12.75" customHeight="1">
      <c r="A26" s="6"/>
      <c r="B26" s="31" t="s">
        <v>119</v>
      </c>
      <c r="C26" s="33">
        <f>IF(C6="Round",((C24)^4-((C24-2*C25))^4)*3.142/64,((C24)^4-((C24-2*C25))^4)/12)</f>
        <v>8.5099184800000022E-9</v>
      </c>
      <c r="D26" s="6"/>
      <c r="E26" s="33">
        <f>IF(E24="no tubes","",IF(E14=0,"",IF(E6="Round",(((E24)^4-((E24-2*E25))^4)*3.142/64),IF(E6="Square",(((E24)^4-((E24-2*E25))^4)/12),""))))</f>
        <v>8.5099184800000022E-9</v>
      </c>
      <c r="F26" s="33" t="str">
        <f>IF(F24="no tubes","",IF(F14=0,"",IF(F6="Round",(((F24)^4-((F24-2*F25))^4)*3.142/64),IF(F6="Square",(((F24)^4-((F24-2*F25))^4)/12),""))))</f>
        <v/>
      </c>
      <c r="G26" s="33" t="str">
        <f>IF(G24="no tubes","",IF(G14=0,"",IF(G6="Round",(((G24)^4-((G24-2*G25))^4)*3.142/64),IF(G6="Square",(((G24)^4-((G24-2*G25))^4)/12),""))))</f>
        <v/>
      </c>
      <c r="H26" s="33">
        <f t="shared" ref="H26:H33" si="0">IF(SUM(E26:G26)&gt;0,SUM(E26:G26),"")</f>
        <v>8.5099184800000022E-9</v>
      </c>
      <c r="I26" s="75" t="str">
        <f>IF($F$2="Tubing only","Tubing Only",O12)</f>
        <v>Tubing Only</v>
      </c>
      <c r="J26" s="33">
        <f t="shared" ref="J26:J33" si="1">IF($F$2="Tubing only",H26,IF($F$2="Composite only",I26,IF($F$2="Tubes + Composite",H26+I26,"No Type Selected")))</f>
        <v>8.5099184800000022E-9</v>
      </c>
      <c r="K26" s="6"/>
      <c r="L26" s="6"/>
      <c r="M26" s="6"/>
      <c r="N26" s="6"/>
      <c r="O26" s="36"/>
      <c r="P26" s="6"/>
      <c r="Q26" s="6"/>
      <c r="R26" s="36"/>
      <c r="S26" s="43"/>
      <c r="T26" s="6"/>
      <c r="U26" s="6"/>
      <c r="V26" s="6"/>
      <c r="W26" s="6"/>
      <c r="X26" s="6"/>
      <c r="Y26" s="6"/>
      <c r="Z26" s="6"/>
    </row>
    <row r="27" spans="1:26" ht="12.75" customHeight="1">
      <c r="A27" s="6"/>
      <c r="B27" s="31" t="s">
        <v>120</v>
      </c>
      <c r="C27" s="33">
        <f>C8*C26*C14</f>
        <v>5105.9510880000016</v>
      </c>
      <c r="D27" s="36"/>
      <c r="E27" s="33">
        <f>IF(E24="no tubes","",IF(E14=0,"",E8*E26*E14))</f>
        <v>5105.9510880000016</v>
      </c>
      <c r="F27" s="33" t="str">
        <f>IF(F24="no tubes","",IF(F14=0,"",F8*F26*F14))</f>
        <v/>
      </c>
      <c r="G27" s="33" t="str">
        <f>IF(G24="no tubes","",IF(G14=0,"",G8*G26*G14))</f>
        <v/>
      </c>
      <c r="H27" s="33">
        <f t="shared" si="0"/>
        <v>5105.9510880000016</v>
      </c>
      <c r="I27" s="75" t="str">
        <f>IF(I26="Tubing Only","",I26*I8)</f>
        <v/>
      </c>
      <c r="J27" s="33">
        <f t="shared" si="1"/>
        <v>5105.9510880000016</v>
      </c>
      <c r="K27" s="39">
        <f>IF(AND(NOT($F$2="tubes + composite"),OR(AND($G$14&gt;0,G27&lt;(C27/3)),AND($F$14&gt;0,F27&lt;(C27/3)),AND($E$14&gt;0,E27&lt;(C27/3)))),0,100*J27/C27)</f>
        <v>100</v>
      </c>
      <c r="L27" s="6" t="str">
        <f>IF((99.9&gt;K27)*AND(K27&gt;33.3),"For Composites Only, Additional Proof Required","")</f>
        <v/>
      </c>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358.89554474609793</v>
      </c>
      <c r="D28" s="108"/>
      <c r="E28" s="44">
        <f>IF(E24="no tubes","",IF(E14=0,"",IF(E6="Round",E14*((E15^2-(E15-2*E16)^2)*PI()/4),IF(E6="Square",E14*(E15^2-(E15-2*E16)^2),""))))</f>
        <v>358.89554474609793</v>
      </c>
      <c r="F28" s="44" t="str">
        <f>IF(F24="no tubes","",IF(F14=0,"",IF(F6="Round",F14*((F15^2-(F15-2*F16)^2)*PI()/4),IF(F6="Square",F14*(F15^2-(F15-2*F16)^2),""))))</f>
        <v/>
      </c>
      <c r="G28" s="44" t="str">
        <f>IF(G24="no tubes","",IF(G14=0,"",IF(G6="Round",G14*((G15^2-(G15-2*G16)^2)*PI()/4),IF(G6="Square",G14*(G15^2-(G15-2*G16)^2),""))))</f>
        <v/>
      </c>
      <c r="H28" s="44">
        <f t="shared" si="0"/>
        <v>358.89554474609793</v>
      </c>
      <c r="I28" s="44" t="str">
        <f>IF(I26="Tubing Only","",(I18-I19)*I22)</f>
        <v/>
      </c>
      <c r="J28" s="44">
        <f t="shared" si="1"/>
        <v>358.89554474609793</v>
      </c>
      <c r="K28" s="39">
        <f>IF(AND($F$2="tubing only",AND(E5="steel",F5="steel",G5="steel")),100*J28/C28,"NA")</f>
        <v>100</v>
      </c>
      <c r="L28" s="6" t="str">
        <f>IF(AND(95&lt;K28,K28&lt;100),"For tubes only, provided your actual tube measures &gt;= your nominal OD and wall this is OK","")</f>
        <v/>
      </c>
      <c r="M28" s="6"/>
      <c r="N28" s="6"/>
      <c r="O28" s="6"/>
      <c r="P28" s="6"/>
      <c r="Q28" s="6"/>
      <c r="R28" s="36"/>
      <c r="S28" s="6"/>
      <c r="T28" s="6"/>
      <c r="U28" s="6"/>
      <c r="V28" s="6"/>
      <c r="W28" s="6"/>
      <c r="X28" s="6"/>
      <c r="Y28" s="6"/>
      <c r="Z28" s="6"/>
    </row>
    <row r="29" spans="1:26" ht="12.75" customHeight="1">
      <c r="A29" s="6"/>
      <c r="B29" s="31" t="s">
        <v>122</v>
      </c>
      <c r="C29" s="33">
        <f>C$28*C9/1000000</f>
        <v>109463.14114755986</v>
      </c>
      <c r="D29" s="36"/>
      <c r="E29" s="33">
        <f>IF(E24="no tubes","",IF(E14=0,"",E$28*E9/1000000))</f>
        <v>109463.14114755986</v>
      </c>
      <c r="F29" s="33" t="str">
        <f>IF(F24="no tubes","",IF(F14=0,"",F$28*F9/1000000))</f>
        <v/>
      </c>
      <c r="G29" s="33" t="str">
        <f>IF(G24="no tubes","",IF(G14=0,"",G$28*G9/1000000))</f>
        <v/>
      </c>
      <c r="H29" s="33">
        <f t="shared" si="0"/>
        <v>109463.14114755986</v>
      </c>
      <c r="I29" s="33" t="str">
        <f>IF(I26="Tubing Only","",I28*I9/1000000)</f>
        <v/>
      </c>
      <c r="J29" s="33">
        <f t="shared" si="1"/>
        <v>109463.14114755986</v>
      </c>
      <c r="K29" s="39">
        <f>IF(AND($F$2="tubing only",OR($E29&lt;0.95*($E$14/$C$14)*$C29,$F29&lt;0.95*($F$14/$C$14)*$C29,$G29&lt;0.95*($G$14/$C$14)*$C29)),0,100*J29/C29)</f>
        <v>100</v>
      </c>
      <c r="L29" s="6" t="str">
        <f>IF(AND(95&lt;K29,K29&lt;100),"For tubes only, provided your actual tube measures &gt;= your nominal OD and wall this is OK","")</f>
        <v/>
      </c>
      <c r="M29" s="6"/>
      <c r="N29" s="6"/>
      <c r="O29" s="6"/>
      <c r="P29" s="6"/>
      <c r="Q29" s="6"/>
      <c r="R29" s="6"/>
      <c r="S29" s="6"/>
      <c r="T29" s="6"/>
      <c r="U29" s="6"/>
      <c r="V29" s="6"/>
      <c r="W29" s="6"/>
      <c r="X29" s="6"/>
      <c r="Y29" s="6"/>
      <c r="Z29" s="6"/>
    </row>
    <row r="30" spans="1:26" ht="12.75" customHeight="1">
      <c r="A30" s="6"/>
      <c r="B30" s="31" t="s">
        <v>123</v>
      </c>
      <c r="C30" s="33">
        <f>C$28*C10/1000000</f>
        <v>130996.87383232574</v>
      </c>
      <c r="D30" s="36"/>
      <c r="E30" s="33">
        <f>IF(E24="no tubes","",IF(E14=0,"",E$28*E10/1000000))</f>
        <v>130996.87383232574</v>
      </c>
      <c r="F30" s="33" t="str">
        <f>IF(F24="no tubes","",IF(F14=0,"",F$28*F10/1000000))</f>
        <v/>
      </c>
      <c r="G30" s="33" t="str">
        <f>IF(G24="no tubes","",IF(G14=0,"",G$28*G10/1000000))</f>
        <v/>
      </c>
      <c r="H30" s="33">
        <f t="shared" si="0"/>
        <v>130996.87383232574</v>
      </c>
      <c r="I30" s="33" t="str">
        <f>IF(I26="Tubing Only","",I28*I10/1000000)</f>
        <v/>
      </c>
      <c r="J30" s="33">
        <f t="shared" si="1"/>
        <v>130996.87383232574</v>
      </c>
      <c r="K30" s="39">
        <f>IF(AND($F$2="tubing only",OR($E30&lt;0.95*($E$14/$C$14)*$C30,$F30&lt;0.95*($F$14/$C$14)*$C30,$G30&lt;0.95*($G$14/$C$14)*$C30)),0,100*J30/C30)</f>
        <v>100</v>
      </c>
      <c r="L30" s="6" t="str">
        <f>IF(AND(95&lt;K30,K30&lt;100),"For tubes only, provided your actual tube measures &gt;= your nominal OD and wall this is OK","")</f>
        <v/>
      </c>
      <c r="M30" s="6"/>
      <c r="N30" s="6"/>
      <c r="O30" s="6"/>
      <c r="P30" s="6"/>
      <c r="Q30" s="6"/>
      <c r="R30" s="36"/>
      <c r="S30" s="6"/>
      <c r="T30" s="6"/>
      <c r="U30" s="6"/>
      <c r="V30" s="6"/>
      <c r="W30" s="6"/>
      <c r="X30" s="6"/>
      <c r="Y30" s="6"/>
      <c r="Z30" s="6"/>
    </row>
    <row r="31" spans="1:26" ht="12.75" customHeight="1">
      <c r="A31" s="6"/>
      <c r="B31" s="31" t="s">
        <v>124</v>
      </c>
      <c r="C31" s="33">
        <f>C$28*C11/1000000</f>
        <v>64601.198054297631</v>
      </c>
      <c r="D31" s="36"/>
      <c r="E31" s="33">
        <f>IF(E24="no tubes","",IF(E14=0,"",E$28*E11/1000000))</f>
        <v>64601.198054297631</v>
      </c>
      <c r="F31" s="33" t="str">
        <f>IF(F24="no tubes","",IF(F14=0,"",F$28*F11/1000000))</f>
        <v/>
      </c>
      <c r="G31" s="33" t="str">
        <f>IF(G24="no tubes","",IF(G14=0,"",G$28*G11/1000000))</f>
        <v/>
      </c>
      <c r="H31" s="33">
        <f t="shared" si="0"/>
        <v>64601.198054297631</v>
      </c>
      <c r="I31" s="33" t="str">
        <f>IF(I26="Tubing Only","",I28*I9/1000000)</f>
        <v/>
      </c>
      <c r="J31" s="33">
        <f t="shared" si="1"/>
        <v>64601.198054297631</v>
      </c>
      <c r="K31" s="39">
        <f>IF(AND($F$2="tubing only",OR($E31&lt;0.95*($E$14/$C$14)*$C31,$F31&lt;0.95*($F$14/$C$14)*$C31,$G31&lt;0.95*($G$14/$C$14)*$C31)),0,100*J31/C31)</f>
        <v>100</v>
      </c>
      <c r="L31" s="6" t="str">
        <f>IF(AND(95&lt;K31,K31&lt;100),"For tubes only, provided your actual tube measures &gt;= your nominal OD and wall this is OK","")</f>
        <v/>
      </c>
      <c r="M31" s="6"/>
      <c r="N31" s="6"/>
      <c r="O31" s="6"/>
      <c r="P31" s="6"/>
      <c r="Q31" s="6"/>
      <c r="R31" s="36"/>
      <c r="S31" s="6"/>
      <c r="T31" s="6"/>
      <c r="U31" s="6"/>
      <c r="V31" s="6"/>
      <c r="W31" s="6"/>
      <c r="X31" s="6"/>
      <c r="Y31" s="6"/>
      <c r="Z31" s="6"/>
    </row>
    <row r="32" spans="1:26" ht="12.75" customHeight="1">
      <c r="A32" s="6"/>
      <c r="B32" s="31" t="s">
        <v>125</v>
      </c>
      <c r="C32" s="33">
        <f>IF(C14=0,"",C$28*C12/1000000)</f>
        <v>107668.66342382938</v>
      </c>
      <c r="D32" s="36"/>
      <c r="E32" s="33">
        <f>IF(E24="no tubes","",IF(E14=0,"",E$28*E12/1000000))</f>
        <v>107668.66342382938</v>
      </c>
      <c r="F32" s="33" t="str">
        <f>IF(F24="no tubes","",IF(F14=0,"",F$28*F12/1000000))</f>
        <v/>
      </c>
      <c r="G32" s="33" t="str">
        <f>IF(G24="no tubes","",IF(G14=0,"",G$28*G12/1000000))</f>
        <v/>
      </c>
      <c r="H32" s="33">
        <f t="shared" si="0"/>
        <v>107668.66342382938</v>
      </c>
      <c r="I32" s="33" t="str">
        <f>IF(I26="tubing only","",I28*I10/1000000)</f>
        <v/>
      </c>
      <c r="J32" s="33">
        <f t="shared" si="1"/>
        <v>107668.66342382938</v>
      </c>
      <c r="K32" s="39">
        <f>IF(AND($F$2="tubing only",OR($E32&lt;0.95*($E$14/$C$14)*$C32,$F32&lt;0.95*($F$14/$C$14)*$C32,$G32&lt;0.95*($G$14/$C$14)*$C32)),0,100*J32/C32)</f>
        <v>100</v>
      </c>
      <c r="L32" s="6" t="str">
        <f>IF(AND(95&lt;K32,K32&lt;100),"For tubes only, provided your actual tube measures &gt;= your nominal OD and wall this is OK","")</f>
        <v/>
      </c>
      <c r="M32" s="6"/>
      <c r="N32" s="6"/>
      <c r="O32" s="6"/>
      <c r="P32" s="6"/>
      <c r="Q32" s="6"/>
      <c r="R32" s="36"/>
      <c r="S32" s="6"/>
      <c r="T32" s="6"/>
      <c r="U32" s="6"/>
      <c r="V32" s="6"/>
      <c r="W32" s="6"/>
      <c r="X32" s="6"/>
      <c r="Y32" s="6"/>
      <c r="Z32" s="6"/>
    </row>
    <row r="33" spans="1:26" ht="12.75" customHeight="1">
      <c r="A33" s="6"/>
      <c r="B33" s="31" t="s">
        <v>126</v>
      </c>
      <c r="C33" s="33">
        <f>C14*4*C10*C26/(0.5*C24*1)</f>
        <v>2934.9167671181112</v>
      </c>
      <c r="D33" s="6"/>
      <c r="E33" s="33">
        <f>IF(E24="no tubes","",IF(E14=0,"",E14*4*E10*E26/(0.5*E24*1)))</f>
        <v>2934.9167671181112</v>
      </c>
      <c r="F33" s="33" t="str">
        <f>IF(F24="no tubes","",IF(F14=0,"",F14*4*F10*F26/(0.5*F24*1)))</f>
        <v/>
      </c>
      <c r="G33" s="33" t="str">
        <f>IF(G24="no tubes","",IF(G14=0,"",G14*4*G10*G26/(0.5*G24*1)))</f>
        <v/>
      </c>
      <c r="H33" s="33">
        <f t="shared" si="0"/>
        <v>2934.9167671181112</v>
      </c>
      <c r="I33" s="33" t="str">
        <f>IF(I26="tubing only","",4*I10*(I26*2/(I18/1000))/1)</f>
        <v/>
      </c>
      <c r="J33" s="33">
        <f t="shared" si="1"/>
        <v>2934.9167671181112</v>
      </c>
      <c r="K33" s="39">
        <f>IF(AND($F$2="tubing only",OR($E33&lt;0.95*($E$14/$C$14)*$C33,$F33&lt;0.95*($F$14/$C$14)*$C33,$G33&lt;0.95*($G$14/$C$14)*$C33)),0,100*J33/C33)</f>
        <v>99.999999999999986</v>
      </c>
      <c r="L33" s="6" t="str">
        <f>IF((99.9&gt;K33)*AND(K33&gt;33.3),"For Composites Only, Additional Proof Required","")</f>
        <v/>
      </c>
      <c r="M33" s="6"/>
      <c r="N33" s="6"/>
      <c r="O33" s="6"/>
      <c r="P33" s="6"/>
      <c r="Q33" s="6"/>
      <c r="R33" s="6"/>
      <c r="S33" s="6"/>
      <c r="T33" s="6"/>
      <c r="U33" s="6"/>
      <c r="V33" s="6"/>
      <c r="W33" s="6"/>
      <c r="X33" s="6"/>
      <c r="Y33" s="6"/>
      <c r="Z33" s="6"/>
    </row>
    <row r="34" spans="1:26" ht="12.75" customHeight="1">
      <c r="A34" s="6"/>
      <c r="B34" s="31" t="s">
        <v>127</v>
      </c>
      <c r="C34" s="33">
        <f>IF(C14=0,"",C33*1^3/(48*C27))</f>
        <v>1.1975065616797901E-2</v>
      </c>
      <c r="D34" s="6"/>
      <c r="E34" s="33">
        <f>IF(E24="no tubes","",IF(E14=0,"",($C$33*1^3/(48*E27))))</f>
        <v>1.1975065616797901E-2</v>
      </c>
      <c r="F34" s="33" t="str">
        <f>IF(F24="no tubes","",IF(F14=0,"",($C$33*1^3/(48*F27))))</f>
        <v/>
      </c>
      <c r="G34" s="33" t="str">
        <f>IF(G24="no tubes","",IF(G14=0,"",($C$33*1^3/(48*G27))))</f>
        <v/>
      </c>
      <c r="H34" s="33">
        <f>IF(F2="composite only","",$C$33*1^3/(48*H27))</f>
        <v>1.1975065616797901E-2</v>
      </c>
      <c r="I34" s="33" t="str">
        <f>IF(NOT($F$2="tubing only"),$C$33*1^3/(48*I27),"")</f>
        <v/>
      </c>
      <c r="J34" s="33">
        <f>IF($F$2="Tubing only",H34,IF($F$2="Composite only",I34,IF($F$2="Tubes + Composite",$C$33*1^3/(48*J27),"No Type Selected")))</f>
        <v>1.1975065616797901E-2</v>
      </c>
      <c r="K34" s="39">
        <f>IF(AND($F$2="tubing only",J34&gt;1.05*C34),101,100*J34/C34)</f>
        <v>100.00000000000001</v>
      </c>
      <c r="L34" s="6" t="str">
        <f>IF((100.1&lt;K34)*AND(K34&lt;300.1),"For Composites Only, Additional Proof Required","")</f>
        <v/>
      </c>
      <c r="M34" s="36"/>
      <c r="N34" s="6"/>
      <c r="O34" s="6"/>
      <c r="P34" s="6"/>
      <c r="Q34" s="6"/>
      <c r="R34" s="6"/>
      <c r="S34" s="6"/>
      <c r="T34" s="6"/>
      <c r="U34" s="6"/>
      <c r="V34" s="6"/>
      <c r="W34" s="6"/>
      <c r="X34" s="6"/>
      <c r="Y34" s="6"/>
      <c r="Z34" s="6"/>
    </row>
    <row r="35" spans="1:26" ht="12.75" customHeight="1">
      <c r="A35" s="6"/>
      <c r="B35" s="31" t="s">
        <v>128</v>
      </c>
      <c r="C35" s="33">
        <f>0.5*C33*(C33*1^3/(48*C27))</f>
        <v>17.572910433039873</v>
      </c>
      <c r="D35" s="6"/>
      <c r="E35" s="33">
        <f>IF(E24="no tubes","",0.5*E33*(E33*1^3/(48*E27)))</f>
        <v>17.572910433039873</v>
      </c>
      <c r="F35" s="33" t="str">
        <f>IF(F24="no tubes","",0.5*F33*(F33*1^3/(48*F27)))</f>
        <v/>
      </c>
      <c r="G35" s="33" t="str">
        <f>IF(G24="no tubes","",0.5*G33*(G33*1^3/(48*G27)))</f>
        <v/>
      </c>
      <c r="H35" s="33">
        <f>IF(SUM(E35:G35)&gt;0,SUM(E35:G35),"")</f>
        <v>17.572910433039873</v>
      </c>
      <c r="I35" s="33" t="str">
        <f>IF(I26="tubing only","",0.5*I33*(I33*1^3/(48*I27)))</f>
        <v/>
      </c>
      <c r="J35" s="33">
        <f>IF($F$2="Tubing only",H35,IF($F$2="Composite only",I35,IF($F$2="Tubes + Composite",H35+I35,"No Type Selected")))</f>
        <v>17.572910433039873</v>
      </c>
      <c r="K35" s="39">
        <f>IF(AND($F$2="tubing only",OR($E$36&lt;$C$36,$F$36&lt;$C$36,$G$36&lt;$C$36)),0,100*J35/C35)</f>
        <v>100</v>
      </c>
      <c r="L35" s="6" t="str">
        <f>IF((99.9&gt;K35)*AND(K35&gt;33.3),"For Composites Only, Additional Proof Required","")</f>
        <v/>
      </c>
      <c r="M35" s="6"/>
      <c r="N35" s="6"/>
      <c r="O35" s="6"/>
      <c r="P35" s="6"/>
      <c r="Q35" s="6"/>
      <c r="R35" s="6"/>
      <c r="S35" s="6"/>
      <c r="T35" s="6"/>
      <c r="U35" s="6"/>
      <c r="V35" s="6"/>
      <c r="W35" s="6"/>
      <c r="X35" s="6"/>
      <c r="Y35" s="6"/>
      <c r="Z35" s="6"/>
    </row>
    <row r="36" spans="1:26" ht="12.75" customHeight="1">
      <c r="A36" s="6"/>
      <c r="B36" s="6"/>
      <c r="C36" s="109">
        <f>0.99*C27/C14</f>
        <v>1684.9638590400007</v>
      </c>
      <c r="D36" s="53"/>
      <c r="E36" s="109">
        <f>IF(AND($F$2="tubing only",E14&gt;0),E27/E14,9E+99)</f>
        <v>1701.9836960000005</v>
      </c>
      <c r="F36" s="109">
        <f>IF(AND($F$2="tubing only",F14&gt;0),F27/F14,9E+99)</f>
        <v>8.9999999999999999E+99</v>
      </c>
      <c r="G36" s="109">
        <f>IF(AND($F$2="tubing only",G14&gt;0),G27/G14,9E+99)</f>
        <v>8.9999999999999999E+99</v>
      </c>
      <c r="H36" s="6"/>
      <c r="I36" s="6"/>
      <c r="J36" s="6"/>
      <c r="K36" s="6"/>
      <c r="L36" s="6"/>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77"/>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21"/>
      <c r="J39" s="21"/>
      <c r="K39" s="79"/>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21"/>
      <c r="K40" s="79"/>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21"/>
      <c r="K41" s="79"/>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21"/>
      <c r="K42" s="79"/>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21"/>
      <c r="K43" s="79"/>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21"/>
      <c r="K44" s="79"/>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21"/>
      <c r="K45" s="79"/>
      <c r="L45" s="6"/>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21"/>
      <c r="K46" s="79"/>
      <c r="L46" s="6"/>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21"/>
      <c r="K47" s="79"/>
      <c r="L47" s="6"/>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21"/>
      <c r="K48" s="79"/>
      <c r="L48" s="6"/>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21"/>
      <c r="K49" s="79"/>
      <c r="L49" s="6"/>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21"/>
      <c r="K50" s="79"/>
      <c r="L50" s="6"/>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21"/>
      <c r="K51" s="79"/>
      <c r="L51" s="6"/>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21"/>
      <c r="K52" s="79"/>
      <c r="L52" s="6"/>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21"/>
      <c r="K53" s="79"/>
      <c r="L53" s="6"/>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21"/>
      <c r="K54" s="79"/>
      <c r="L54" s="6"/>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21"/>
      <c r="K55" s="79"/>
      <c r="L55" s="6"/>
      <c r="M55" s="6"/>
      <c r="N55" s="6"/>
      <c r="O55" s="6"/>
      <c r="P55" s="6"/>
      <c r="Q55" s="6"/>
      <c r="R55" s="6"/>
      <c r="S55" s="6"/>
      <c r="T55" s="6"/>
      <c r="U55" s="6"/>
      <c r="V55" s="6"/>
      <c r="W55" s="6"/>
      <c r="X55" s="6"/>
      <c r="Y55" s="6"/>
      <c r="Z55" s="6"/>
    </row>
    <row r="56" spans="1:26" ht="12.75" customHeight="1">
      <c r="A56" s="6"/>
      <c r="B56" s="28"/>
      <c r="C56" s="29"/>
      <c r="D56" s="29"/>
      <c r="E56" s="29"/>
      <c r="F56" s="29"/>
      <c r="G56" s="29"/>
      <c r="H56" s="29"/>
      <c r="I56" s="29"/>
      <c r="J56" s="29"/>
      <c r="K56" s="135"/>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C2:E2"/>
    <mergeCell ref="F2:G2"/>
    <mergeCell ref="E19:G22"/>
  </mergeCells>
  <conditionalFormatting sqref="G35">
    <cfRule type="cellIs" dxfId="45" priority="1" operator="lessThan">
      <formula>0.95*$C35*(G$14/$C$14)</formula>
    </cfRule>
  </conditionalFormatting>
  <conditionalFormatting sqref="K28:K33">
    <cfRule type="cellIs" dxfId="44" priority="2" operator="greaterThanOrEqual">
      <formula>100</formula>
    </cfRule>
  </conditionalFormatting>
  <conditionalFormatting sqref="K28:K33">
    <cfRule type="cellIs" dxfId="43" priority="3" operator="lessThan">
      <formula>100</formula>
    </cfRule>
  </conditionalFormatting>
  <conditionalFormatting sqref="K34">
    <cfRule type="cellIs" dxfId="42" priority="4" operator="between">
      <formula>100.1</formula>
      <formula>300</formula>
    </cfRule>
  </conditionalFormatting>
  <conditionalFormatting sqref="K34">
    <cfRule type="cellIs" dxfId="41" priority="5" operator="greaterThan">
      <formula>300</formula>
    </cfRule>
  </conditionalFormatting>
  <conditionalFormatting sqref="K34">
    <cfRule type="cellIs" dxfId="40" priority="6" operator="lessThanOrEqual">
      <formula>100</formula>
    </cfRule>
  </conditionalFormatting>
  <conditionalFormatting sqref="K27">
    <cfRule type="cellIs" dxfId="39" priority="7" operator="greaterThanOrEqual">
      <formula>100</formula>
    </cfRule>
  </conditionalFormatting>
  <conditionalFormatting sqref="K27">
    <cfRule type="cellIs" dxfId="38" priority="8" operator="lessThan">
      <formula>33.3</formula>
    </cfRule>
  </conditionalFormatting>
  <conditionalFormatting sqref="K27">
    <cfRule type="cellIs" dxfId="37" priority="9" operator="between">
      <formula>33.3</formula>
      <formula>100</formula>
    </cfRule>
  </conditionalFormatting>
  <conditionalFormatting sqref="E27:E33 E35">
    <cfRule type="cellIs" dxfId="36" priority="10" operator="lessThan">
      <formula>0.95*$C27*(E$14/$C$14)</formula>
    </cfRule>
  </conditionalFormatting>
  <conditionalFormatting sqref="K35">
    <cfRule type="cellIs" dxfId="35" priority="11" operator="greaterThanOrEqual">
      <formula>100</formula>
    </cfRule>
  </conditionalFormatting>
  <conditionalFormatting sqref="K35">
    <cfRule type="cellIs" dxfId="34" priority="12" operator="lessThan">
      <formula>33.3</formula>
    </cfRule>
  </conditionalFormatting>
  <conditionalFormatting sqref="K35">
    <cfRule type="cellIs" dxfId="33" priority="13" operator="between">
      <formula>33.3</formula>
      <formula>100</formula>
    </cfRule>
  </conditionalFormatting>
  <conditionalFormatting sqref="F27:F33">
    <cfRule type="cellIs" dxfId="32" priority="14" operator="lessThan">
      <formula>0.95*$C27*(F$14/$C$14)</formula>
    </cfRule>
  </conditionalFormatting>
  <conditionalFormatting sqref="G27:G33">
    <cfRule type="cellIs" dxfId="31" priority="15" operator="lessThan">
      <formula>0.95*$C27*(G$14/$C$14)</formula>
    </cfRule>
  </conditionalFormatting>
  <conditionalFormatting sqref="F35">
    <cfRule type="cellIs" dxfId="30" priority="16" operator="lessThan">
      <formula>0.95*$C35*(F$14/$C$14)</formula>
    </cfRule>
  </conditionalFormatting>
  <conditionalFormatting sqref="I22">
    <cfRule type="cellIs" dxfId="29" priority="17" operator="greaterThan">
      <formula>320</formula>
    </cfRule>
  </conditionalFormatting>
  <conditionalFormatting sqref="I22">
    <cfRule type="cellIs" dxfId="28" priority="18" operator="greaterThan">
      <formula>320</formula>
    </cfRule>
  </conditionalFormatting>
  <conditionalFormatting sqref="I22">
    <cfRule type="cellIs" dxfId="27" priority="19" operator="greaterThan">
      <formula>350</formula>
    </cfRule>
  </conditionalFormatting>
  <dataValidations count="4">
    <dataValidation type="list" allowBlank="1" showInputMessage="1" showErrorMessage="1" prompt=" - " sqref="I5">
      <formula1>Material</formula1>
    </dataValidation>
    <dataValidation type="list" allowBlank="1" showInputMessage="1" showErrorMessage="1" prompt="Select Material - " sqref="E6:G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H5 D6 H6 J13:J14">
      <formula1>Materials</formula1>
    </dataValidation>
  </dataValidations>
  <pageMargins left="0.7" right="0.7" top="0.75" bottom="0.75" header="0" footer="0"/>
  <pageSetup orientation="landscape"/>
  <legacyDrawing r:id="rId1"/>
</worksheet>
</file>

<file path=xl/worksheets/sheet35.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6.140625" customWidth="1"/>
    <col min="12" max="12" width="8.7109375" customWidth="1"/>
    <col min="13" max="19" width="9.140625" customWidth="1"/>
    <col min="20" max="26" width="8" customWidth="1"/>
  </cols>
  <sheetData>
    <row r="1" spans="1:26" ht="15.75">
      <c r="A1" s="6"/>
      <c r="B1" s="30" t="s">
        <v>703</v>
      </c>
      <c r="C1" s="6"/>
      <c r="D1" s="6"/>
      <c r="E1" s="6"/>
      <c r="F1" s="6"/>
      <c r="G1" s="6"/>
      <c r="H1" s="6"/>
      <c r="I1" s="6"/>
      <c r="J1" s="6"/>
      <c r="K1" s="6"/>
      <c r="L1" s="6"/>
      <c r="M1" s="6"/>
      <c r="N1" s="6"/>
      <c r="O1" s="6"/>
      <c r="P1" s="6"/>
      <c r="Q1" s="6"/>
      <c r="R1" s="6"/>
      <c r="S1" s="6"/>
      <c r="T1" s="6"/>
      <c r="U1" s="6"/>
      <c r="V1" s="6"/>
      <c r="W1" s="6"/>
      <c r="X1" s="6"/>
      <c r="Y1" s="6"/>
      <c r="Z1" s="6"/>
    </row>
    <row r="2" spans="1:26" ht="12.75" customHeight="1">
      <c r="A2" s="6"/>
      <c r="B2" s="6"/>
      <c r="C2" s="319" t="s">
        <v>209</v>
      </c>
      <c r="D2" s="267"/>
      <c r="E2" s="268"/>
      <c r="F2" s="320" t="s">
        <v>156</v>
      </c>
      <c r="G2" s="268"/>
      <c r="H2" s="6"/>
      <c r="I2" s="6"/>
      <c r="J2" s="6"/>
      <c r="K2" s="6"/>
      <c r="L2" s="34" t="s">
        <v>131</v>
      </c>
      <c r="M2" s="34"/>
      <c r="N2" s="34"/>
      <c r="O2" s="6"/>
      <c r="P2" s="6"/>
      <c r="Q2" s="6"/>
      <c r="R2" s="6"/>
      <c r="S2" s="6"/>
      <c r="T2" s="6"/>
      <c r="U2" s="6"/>
      <c r="V2" s="6"/>
      <c r="W2" s="6"/>
      <c r="X2" s="6"/>
      <c r="Y2" s="6"/>
      <c r="Z2" s="6"/>
    </row>
    <row r="3" spans="1:26" ht="12.75" customHeight="1">
      <c r="A3" s="6"/>
      <c r="B3" s="6"/>
      <c r="C3" s="6"/>
      <c r="D3" s="6"/>
      <c r="E3" s="6"/>
      <c r="F3" s="6"/>
      <c r="G3" s="6"/>
      <c r="H3" s="6"/>
      <c r="I3" s="6"/>
      <c r="J3" s="6"/>
      <c r="K3" s="6"/>
      <c r="L3" s="6"/>
      <c r="M3" s="6"/>
      <c r="N3" s="6"/>
      <c r="O3" s="6"/>
      <c r="P3" s="6"/>
      <c r="Q3" s="6"/>
      <c r="R3" s="6"/>
      <c r="S3" s="6"/>
      <c r="T3" s="6"/>
      <c r="U3" s="6"/>
      <c r="V3" s="6"/>
      <c r="W3" s="6"/>
      <c r="X3" s="6"/>
      <c r="Y3" s="6"/>
      <c r="Z3" s="6"/>
    </row>
    <row r="4" spans="1:26" ht="26.25" customHeight="1">
      <c r="A4" s="6"/>
      <c r="B4" s="9" t="s">
        <v>83</v>
      </c>
      <c r="C4" s="9" t="s">
        <v>84</v>
      </c>
      <c r="D4" s="1"/>
      <c r="E4" s="102" t="s">
        <v>286</v>
      </c>
      <c r="F4" s="102" t="s">
        <v>287</v>
      </c>
      <c r="G4" s="102" t="s">
        <v>288</v>
      </c>
      <c r="H4" s="102" t="s">
        <v>289</v>
      </c>
      <c r="I4" s="103" t="s">
        <v>210</v>
      </c>
      <c r="J4" s="102" t="s">
        <v>211</v>
      </c>
      <c r="K4" s="6"/>
      <c r="L4" s="1"/>
      <c r="M4" s="13" t="s">
        <v>212</v>
      </c>
      <c r="N4" s="13" t="s">
        <v>213</v>
      </c>
      <c r="O4" s="6"/>
      <c r="P4" s="6"/>
      <c r="Q4" s="6"/>
      <c r="R4" s="6"/>
      <c r="S4" s="6"/>
      <c r="T4" s="6"/>
      <c r="U4" s="6"/>
      <c r="V4" s="6"/>
      <c r="W4" s="6"/>
      <c r="X4" s="6"/>
      <c r="Y4" s="6"/>
      <c r="Z4" s="6"/>
    </row>
    <row r="5" spans="1:26" ht="12.75" customHeight="1">
      <c r="A5" s="6"/>
      <c r="B5" s="31" t="s">
        <v>86</v>
      </c>
      <c r="C5" s="32" t="s">
        <v>87</v>
      </c>
      <c r="D5" s="6"/>
      <c r="E5" s="41" t="s">
        <v>87</v>
      </c>
      <c r="F5" s="41" t="s">
        <v>87</v>
      </c>
      <c r="G5" s="41" t="s">
        <v>87</v>
      </c>
      <c r="H5" s="65"/>
      <c r="I5" s="73" t="s">
        <v>87</v>
      </c>
      <c r="J5" s="65"/>
      <c r="K5" s="6"/>
      <c r="L5" s="66" t="s">
        <v>214</v>
      </c>
      <c r="M5" s="6">
        <f>I22/1000</f>
        <v>0.3</v>
      </c>
      <c r="N5" s="66">
        <f>M5</f>
        <v>0.3</v>
      </c>
      <c r="O5" s="6"/>
      <c r="P5" s="6"/>
      <c r="Q5" s="6"/>
      <c r="R5" s="6"/>
      <c r="S5" s="6"/>
      <c r="T5" s="6"/>
      <c r="U5" s="6"/>
      <c r="V5" s="6"/>
      <c r="W5" s="6"/>
      <c r="X5" s="6"/>
      <c r="Y5" s="6"/>
      <c r="Z5" s="6"/>
    </row>
    <row r="6" spans="1:26" ht="12.75" customHeight="1">
      <c r="A6" s="6"/>
      <c r="B6" s="31" t="s">
        <v>215</v>
      </c>
      <c r="C6" s="32" t="s">
        <v>89</v>
      </c>
      <c r="D6" s="6"/>
      <c r="E6" s="41" t="s">
        <v>89</v>
      </c>
      <c r="F6" s="41" t="s">
        <v>89</v>
      </c>
      <c r="G6" s="41" t="s">
        <v>89</v>
      </c>
      <c r="H6" s="68"/>
      <c r="I6" s="67" t="s">
        <v>19</v>
      </c>
      <c r="J6" s="68"/>
      <c r="K6" s="6"/>
      <c r="L6" s="66" t="s">
        <v>216</v>
      </c>
      <c r="M6" s="6">
        <f>I21/1000</f>
        <v>3.0000000000000001E-3</v>
      </c>
      <c r="N6" s="66">
        <f>I20/1000</f>
        <v>3.0000000000000001E-3</v>
      </c>
      <c r="O6" s="6"/>
      <c r="P6" s="6"/>
      <c r="Q6" s="6"/>
      <c r="R6" s="6"/>
      <c r="S6" s="6"/>
      <c r="T6" s="6"/>
      <c r="U6" s="6"/>
      <c r="V6" s="6"/>
      <c r="W6" s="6"/>
      <c r="X6" s="6"/>
      <c r="Y6" s="6"/>
      <c r="Z6" s="6"/>
    </row>
    <row r="7" spans="1:26" ht="12.75" customHeight="1">
      <c r="A7" s="6"/>
      <c r="B7" s="31" t="s">
        <v>90</v>
      </c>
      <c r="C7" s="33" t="str">
        <f>HLOOKUP(C5,MaterialData!$C$3:$O$4,2,FALSE)</f>
        <v>Steel</v>
      </c>
      <c r="D7" s="36"/>
      <c r="E7" s="33" t="str">
        <f>HLOOKUP(E5,MaterialData!$C$3:$O$4,2,FALSE)</f>
        <v>Steel</v>
      </c>
      <c r="F7" s="33" t="str">
        <f>HLOOKUP(F5,MaterialData!$C$3:$O$4,2,FALSE)</f>
        <v>Steel</v>
      </c>
      <c r="G7" s="33" t="str">
        <f>HLOOKUP(G5,MaterialData!$C$3:$O$4,2,FALSE)</f>
        <v>Steel</v>
      </c>
      <c r="H7" s="69"/>
      <c r="I7" s="33" t="str">
        <f>HLOOKUP(I5,MaterialData!$C$3:$O$4,2,FALSE)</f>
        <v>Steel</v>
      </c>
      <c r="J7" s="69"/>
      <c r="K7" s="6"/>
      <c r="L7" s="6"/>
      <c r="M7" s="6"/>
      <c r="N7" s="6"/>
      <c r="O7" s="6"/>
      <c r="P7" s="6"/>
      <c r="Q7" s="6"/>
      <c r="R7" s="6"/>
      <c r="S7" s="6"/>
      <c r="T7" s="6"/>
      <c r="U7" s="6"/>
      <c r="V7" s="6"/>
      <c r="W7" s="6"/>
      <c r="X7" s="6"/>
      <c r="Y7" s="6"/>
      <c r="Z7" s="6"/>
    </row>
    <row r="8" spans="1:26" ht="15.75">
      <c r="A8" s="6"/>
      <c r="B8" s="31" t="s">
        <v>93</v>
      </c>
      <c r="C8" s="33">
        <f t="array" ref="C8">INDEX(Innertable,MATCH($B8,MaterialData!$B$5:$B$10,0),MATCH(C$7,MaterialData!$C$4:$O$4,0))</f>
        <v>200000000000</v>
      </c>
      <c r="D8" s="36"/>
      <c r="E8" s="33">
        <f t="array" ref="E8">INDEX(Innertable,MATCH($B8,MaterialData!$B$5:$B$10,0),MATCH(E$7,MaterialData!$C$4:$O$4,0))</f>
        <v>200000000000</v>
      </c>
      <c r="F8" s="33">
        <f t="array" ref="F8">INDEX(Innertable,MATCH($B8,MaterialData!$B$5:$B$10,0),MATCH(F$7,MaterialData!$C$4:$O$4,0))</f>
        <v>200000000000</v>
      </c>
      <c r="G8" s="33">
        <f t="array" ref="G8">INDEX(Innertable,MATCH($B8,MaterialData!$B$5:$B$10,0),MATCH(G$7,MaterialData!$C$4:$O$4,0))</f>
        <v>200000000000</v>
      </c>
      <c r="H8" s="69"/>
      <c r="I8" s="33">
        <f t="array" ref="I8">INDEX(Innertable,MATCH($B8,MaterialData!$B$5:$B$10,0),MATCH(I$7,MaterialData!$C$4:$O$4,0))</f>
        <v>200000000000</v>
      </c>
      <c r="J8" s="69"/>
      <c r="K8" s="6"/>
      <c r="L8" s="66" t="s">
        <v>704</v>
      </c>
      <c r="M8" s="36">
        <f>M5*M6</f>
        <v>8.9999999999999998E-4</v>
      </c>
      <c r="N8" s="66" t="s">
        <v>705</v>
      </c>
      <c r="O8" s="36">
        <f>(M5*M6^3)/12</f>
        <v>6.7499999999999994E-10</v>
      </c>
      <c r="P8" s="6"/>
      <c r="Q8" s="6"/>
      <c r="R8" s="6"/>
      <c r="S8" s="6"/>
      <c r="T8" s="6"/>
      <c r="U8" s="6"/>
      <c r="V8" s="6"/>
      <c r="W8" s="6"/>
      <c r="X8" s="6"/>
      <c r="Y8" s="6"/>
      <c r="Z8" s="6"/>
    </row>
    <row r="9" spans="1:26" ht="15.75">
      <c r="A9" s="6"/>
      <c r="B9" s="31" t="s">
        <v>94</v>
      </c>
      <c r="C9" s="33">
        <f t="array" ref="C9">INDEX(Innertable,MATCH($B9,MaterialData!$B$5:$B$10,0),MATCH(C$7,MaterialData!$C$4:$O$4,0))</f>
        <v>305000000</v>
      </c>
      <c r="D9" s="36"/>
      <c r="E9" s="33">
        <f t="array" ref="E9">INDEX(Innertable,MATCH($B9,MaterialData!$B$5:$B$10,0),MATCH(E$7,MaterialData!$C$4:$O$4,0))</f>
        <v>305000000</v>
      </c>
      <c r="F9" s="33">
        <f t="array" ref="F9">INDEX(Innertable,MATCH($B9,MaterialData!$B$5:$B$10,0),MATCH(F$7,MaterialData!$C$4:$O$4,0))</f>
        <v>305000000</v>
      </c>
      <c r="G9" s="33">
        <f t="array" ref="G9">INDEX(Innertable,MATCH($B9,MaterialData!$B$5:$B$10,0),MATCH(G$7,MaterialData!$C$4:$O$4,0))</f>
        <v>305000000</v>
      </c>
      <c r="H9" s="69"/>
      <c r="I9" s="33">
        <f t="array" ref="I9">INDEX(Innertable,MATCH($B9,MaterialData!$B$5:$B$10,0),MATCH(I$7,MaterialData!$C$4:$O$4,0))</f>
        <v>305000000</v>
      </c>
      <c r="J9" s="69"/>
      <c r="K9" s="6"/>
      <c r="L9" s="66" t="s">
        <v>706</v>
      </c>
      <c r="M9" s="36">
        <f>N5*N6</f>
        <v>8.9999999999999998E-4</v>
      </c>
      <c r="N9" s="66" t="s">
        <v>707</v>
      </c>
      <c r="O9" s="36">
        <f>(N5*N6^3)/12</f>
        <v>6.7499999999999994E-10</v>
      </c>
      <c r="P9" s="6"/>
      <c r="Q9" s="6"/>
      <c r="R9" s="6"/>
      <c r="S9" s="6"/>
      <c r="T9" s="6"/>
      <c r="U9" s="6"/>
      <c r="V9" s="6"/>
      <c r="W9" s="6"/>
      <c r="X9" s="6"/>
      <c r="Y9" s="6"/>
      <c r="Z9" s="6"/>
    </row>
    <row r="10" spans="1:26" ht="15.75">
      <c r="A10" s="6"/>
      <c r="B10" s="31" t="s">
        <v>95</v>
      </c>
      <c r="C10" s="33">
        <f t="array" ref="C10">INDEX(Innertable,MATCH($B10,MaterialData!$B$5:$B$10,0),MATCH(C$7,MaterialData!$C$4:$O$4,0))</f>
        <v>365000000</v>
      </c>
      <c r="D10" s="36"/>
      <c r="E10" s="33">
        <f t="array" ref="E10">INDEX(Innertable,MATCH($B10,MaterialData!$B$5:$B$10,0),MATCH(E$7,MaterialData!$C$4:$O$4,0))</f>
        <v>365000000</v>
      </c>
      <c r="F10" s="33">
        <f t="array" ref="F10">INDEX(Innertable,MATCH($B10,MaterialData!$B$5:$B$10,0),MATCH(F$7,MaterialData!$C$4:$O$4,0))</f>
        <v>365000000</v>
      </c>
      <c r="G10" s="33">
        <f t="array" ref="G10">INDEX(Innertable,MATCH($B10,MaterialData!$B$5:$B$10,0),MATCH(G$7,MaterialData!$C$4:$O$4,0))</f>
        <v>365000000</v>
      </c>
      <c r="H10" s="69"/>
      <c r="I10" s="33">
        <f t="array" ref="I10">INDEX(Innertable,MATCH($B10,MaterialData!$B$5:$B$10,0),MATCH(I$7,MaterialData!$C$4:$O$4,0))</f>
        <v>365000000</v>
      </c>
      <c r="J10" s="69"/>
      <c r="K10" s="6"/>
      <c r="L10" s="66" t="s">
        <v>708</v>
      </c>
      <c r="M10" s="6">
        <f>M6/2</f>
        <v>1.5E-3</v>
      </c>
      <c r="N10" s="66" t="s">
        <v>709</v>
      </c>
      <c r="O10" s="36">
        <f>O8+(M8*($M$12-M10)^2)</f>
        <v>1.1969999999999999E-7</v>
      </c>
      <c r="P10" s="6"/>
      <c r="Q10" s="6"/>
      <c r="R10" s="6"/>
      <c r="S10" s="6"/>
      <c r="T10" s="6"/>
      <c r="U10" s="6"/>
      <c r="V10" s="6"/>
      <c r="W10" s="6"/>
      <c r="X10" s="6"/>
      <c r="Y10" s="6"/>
      <c r="Z10" s="6"/>
    </row>
    <row r="11" spans="1:26" ht="15.75">
      <c r="A11" s="6"/>
      <c r="B11" s="31" t="s">
        <v>110</v>
      </c>
      <c r="C11" s="33">
        <f t="array" ref="C11">INDEX(Innertable,MATCH($B11,MaterialData!$B$5:$B$10,0),MATCH(C$7,MaterialData!$C$4:$O$4,0))</f>
        <v>180000000</v>
      </c>
      <c r="D11" s="36"/>
      <c r="E11" s="33">
        <f t="array" ref="E11">INDEX(Innertable,MATCH($B11,MaterialData!$B$5:$B$10,0),MATCH(E$7,MaterialData!$C$4:$O$4,0))</f>
        <v>180000000</v>
      </c>
      <c r="F11" s="33">
        <f t="array" ref="F11">INDEX(Innertable,MATCH($B11,MaterialData!$B$5:$B$10,0),MATCH(F$7,MaterialData!$C$4:$O$4,0))</f>
        <v>180000000</v>
      </c>
      <c r="G11" s="33">
        <f t="array" ref="G11">INDEX(Innertable,MATCH($B11,MaterialData!$B$5:$B$10,0),MATCH(G$7,MaterialData!$C$4:$O$4,0))</f>
        <v>180000000</v>
      </c>
      <c r="H11" s="69"/>
      <c r="I11" s="33">
        <f t="array" ref="I11">INDEX(Innertable,MATCH($B11,MaterialData!$B$5:$B$10,0),MATCH(I$7,MaterialData!$C$4:$O$4,0))</f>
        <v>180000000</v>
      </c>
      <c r="J11" s="69"/>
      <c r="K11" s="6"/>
      <c r="L11" s="66" t="s">
        <v>710</v>
      </c>
      <c r="M11" s="6">
        <f>(I18-0.5*I20)*0.001</f>
        <v>2.4500000000000001E-2</v>
      </c>
      <c r="N11" s="66" t="s">
        <v>711</v>
      </c>
      <c r="O11" s="36">
        <f>O9+(M9*($M$12-M11)^2)</f>
        <v>1.1970000000000005E-7</v>
      </c>
      <c r="P11" s="6"/>
      <c r="Q11" s="6"/>
      <c r="R11" s="6"/>
      <c r="S11" s="6"/>
      <c r="T11" s="6"/>
      <c r="U11" s="6"/>
      <c r="V11" s="6"/>
      <c r="W11" s="6"/>
      <c r="X11" s="6"/>
      <c r="Y11" s="6"/>
      <c r="Z11" s="6"/>
    </row>
    <row r="12" spans="1:26" ht="15.75">
      <c r="A12" s="6"/>
      <c r="B12" s="31" t="s">
        <v>111</v>
      </c>
      <c r="C12" s="33">
        <f t="array" ref="C12">INDEX(Innertable,MATCH($B12,MaterialData!$B$5:$B$10,0),MATCH(C$7,MaterialData!$C$4:$O$4,0))</f>
        <v>300000000</v>
      </c>
      <c r="D12" s="36"/>
      <c r="E12" s="33">
        <f t="array" ref="E12">INDEX(Innertable,MATCH($B12,MaterialData!$B$5:$B$10,0),MATCH(E$7,MaterialData!$C$4:$O$4,0))</f>
        <v>300000000</v>
      </c>
      <c r="F12" s="33">
        <f t="array" ref="F12">INDEX(Innertable,MATCH($B12,MaterialData!$B$5:$B$10,0),MATCH(F$7,MaterialData!$C$4:$O$4,0))</f>
        <v>300000000</v>
      </c>
      <c r="G12" s="33">
        <f t="array" ref="G12">INDEX(Innertable,MATCH($B12,MaterialData!$B$5:$B$10,0),MATCH(G$7,MaterialData!$C$4:$O$4,0))</f>
        <v>300000000</v>
      </c>
      <c r="H12" s="69"/>
      <c r="I12" s="33">
        <f t="array" ref="I12">INDEX(Innertable,MATCH($B12,MaterialData!$B$5:$B$10,0),MATCH(I$7,MaterialData!$C$4:$O$4,0))</f>
        <v>300000000</v>
      </c>
      <c r="J12" s="69"/>
      <c r="K12" s="6"/>
      <c r="L12" s="66" t="s">
        <v>225</v>
      </c>
      <c r="M12" s="70">
        <f>(M8*M10+M9*M11)/(M8+M9)</f>
        <v>1.2999999999999999E-2</v>
      </c>
      <c r="N12" s="66" t="s">
        <v>712</v>
      </c>
      <c r="O12" s="48">
        <f>SUM(O10:O11)</f>
        <v>2.3940000000000004E-7</v>
      </c>
      <c r="P12" s="6"/>
      <c r="Q12" s="6"/>
      <c r="R12" s="6"/>
      <c r="S12" s="6"/>
      <c r="T12" s="6"/>
      <c r="U12" s="6"/>
      <c r="V12" s="6"/>
      <c r="W12" s="6"/>
      <c r="X12" s="6"/>
      <c r="Y12" s="6"/>
      <c r="Z12" s="6"/>
    </row>
    <row r="13" spans="1:26" ht="12.75" customHeight="1">
      <c r="A13" s="6"/>
      <c r="B13" s="6"/>
      <c r="C13" s="6"/>
      <c r="D13" s="6"/>
      <c r="E13" s="23"/>
      <c r="F13" s="6"/>
      <c r="G13" s="24"/>
      <c r="H13" s="68"/>
      <c r="I13" s="6"/>
      <c r="J13" s="68"/>
      <c r="K13" s="6"/>
      <c r="L13" s="6"/>
      <c r="M13" s="6"/>
      <c r="N13" s="6"/>
      <c r="O13" s="36"/>
      <c r="P13" s="6"/>
      <c r="Q13" s="6"/>
      <c r="R13" s="6"/>
      <c r="S13" s="6"/>
      <c r="T13" s="6"/>
      <c r="U13" s="6"/>
      <c r="V13" s="6"/>
      <c r="W13" s="6"/>
      <c r="X13" s="6"/>
      <c r="Y13" s="6"/>
      <c r="Z13" s="6"/>
    </row>
    <row r="14" spans="1:26" ht="12.75" customHeight="1">
      <c r="A14" s="6"/>
      <c r="B14" s="31" t="s">
        <v>227</v>
      </c>
      <c r="C14" s="32">
        <v>3</v>
      </c>
      <c r="D14" s="6"/>
      <c r="E14" s="41">
        <v>3</v>
      </c>
      <c r="F14" s="41">
        <v>0</v>
      </c>
      <c r="G14" s="41">
        <v>0</v>
      </c>
      <c r="H14" s="68"/>
      <c r="I14" s="6"/>
      <c r="J14" s="68"/>
      <c r="K14" s="6"/>
      <c r="L14" s="6"/>
      <c r="M14" s="6"/>
      <c r="N14" s="6"/>
      <c r="O14" s="36"/>
      <c r="P14" s="6"/>
      <c r="Q14" s="6"/>
      <c r="R14" s="6"/>
      <c r="S14" s="6"/>
      <c r="T14" s="6"/>
      <c r="U14" s="6"/>
      <c r="V14" s="6"/>
      <c r="W14" s="6"/>
      <c r="X14" s="6"/>
      <c r="Y14" s="6"/>
      <c r="Z14" s="6"/>
    </row>
    <row r="15" spans="1:26" ht="12.75" customHeight="1">
      <c r="A15" s="6"/>
      <c r="B15" s="31" t="s">
        <v>112</v>
      </c>
      <c r="C15" s="32">
        <v>25.4</v>
      </c>
      <c r="D15" s="6"/>
      <c r="E15" s="41">
        <v>25.4</v>
      </c>
      <c r="F15" s="41">
        <v>25.4</v>
      </c>
      <c r="G15" s="41">
        <v>25.4</v>
      </c>
      <c r="H15" s="68"/>
      <c r="I15" s="6"/>
      <c r="J15" s="68"/>
      <c r="K15" s="6"/>
      <c r="L15" s="6"/>
      <c r="M15" s="6"/>
      <c r="N15" s="6"/>
      <c r="O15" s="36"/>
      <c r="P15" s="6"/>
      <c r="Q15" s="6"/>
      <c r="R15" s="6"/>
      <c r="S15" s="6"/>
      <c r="T15" s="6"/>
      <c r="U15" s="6"/>
      <c r="V15" s="6"/>
      <c r="W15" s="6"/>
      <c r="X15" s="6"/>
      <c r="Y15" s="6"/>
      <c r="Z15" s="6"/>
    </row>
    <row r="16" spans="1:26" ht="12.75" customHeight="1">
      <c r="A16" s="6"/>
      <c r="B16" s="31" t="s">
        <v>115</v>
      </c>
      <c r="C16" s="32">
        <v>1.2</v>
      </c>
      <c r="D16" s="6"/>
      <c r="E16" s="41">
        <v>1.2</v>
      </c>
      <c r="F16" s="41">
        <v>1.2</v>
      </c>
      <c r="G16" s="41">
        <v>1.2</v>
      </c>
      <c r="H16" s="68"/>
      <c r="I16" s="6"/>
      <c r="J16" s="68"/>
      <c r="K16" s="6"/>
      <c r="L16" s="6"/>
      <c r="M16" s="6"/>
      <c r="N16" s="6"/>
      <c r="O16" s="36"/>
      <c r="P16" s="6"/>
      <c r="Q16" s="6"/>
      <c r="R16" s="6"/>
      <c r="S16" s="6"/>
      <c r="T16" s="6"/>
      <c r="U16" s="6"/>
      <c r="V16" s="6"/>
      <c r="W16" s="6"/>
      <c r="X16" s="6"/>
      <c r="Y16" s="6"/>
      <c r="Z16" s="6"/>
    </row>
    <row r="17" spans="1:26" ht="12.75" customHeight="1">
      <c r="A17" s="6"/>
      <c r="B17" s="6"/>
      <c r="C17" s="6"/>
      <c r="D17" s="6"/>
      <c r="E17" s="86"/>
      <c r="F17" s="104" t="s">
        <v>299</v>
      </c>
      <c r="G17" s="49" t="str">
        <f>IF(AND(K27&gt;=100,F2="tubing only",NOT(OR(E18="NO",F18="NO",G18="NO"))),"YES","NO")</f>
        <v>YES</v>
      </c>
      <c r="H17" s="68"/>
      <c r="I17" s="6"/>
      <c r="J17" s="68"/>
      <c r="K17" s="6"/>
      <c r="L17" s="6"/>
      <c r="M17" s="6"/>
      <c r="N17" s="6"/>
      <c r="O17" s="36"/>
      <c r="P17" s="6"/>
      <c r="Q17" s="6"/>
      <c r="R17" s="6"/>
      <c r="S17" s="6"/>
      <c r="T17" s="6"/>
      <c r="U17" s="6"/>
      <c r="V17" s="6"/>
      <c r="W17" s="6"/>
      <c r="X17" s="6"/>
      <c r="Y17" s="6"/>
      <c r="Z17" s="6"/>
    </row>
    <row r="18" spans="1:26" ht="12.75" customHeight="1">
      <c r="A18" s="6"/>
      <c r="B18" s="31" t="s">
        <v>228</v>
      </c>
      <c r="C18" s="6"/>
      <c r="D18" s="6"/>
      <c r="E18" s="105" t="str">
        <f>IF(E14=0,"N/A",IF(AND(E5=$C$5,E15&gt;=25.4,E16&gt;=1.2),"YES","NO"))</f>
        <v>YES</v>
      </c>
      <c r="F18" s="106" t="str">
        <f>IF(F14=0,"N/A",IF(AND(F5=$C$5,F15&gt;=25.4,F16&gt;=1.2),"YES","NO"))</f>
        <v>N/A</v>
      </c>
      <c r="G18" s="107" t="str">
        <f>IF(G14=0,"N/A",IF(AND(G5=$C$5,G15&gt;=25.4,G16&gt;=1.2),"YES","NO"))</f>
        <v>N/A</v>
      </c>
      <c r="H18" s="68"/>
      <c r="I18" s="72">
        <f>I19+I20+I21</f>
        <v>26</v>
      </c>
      <c r="J18" s="68"/>
      <c r="K18" s="6"/>
      <c r="L18" s="6"/>
      <c r="M18" s="6"/>
      <c r="N18" s="6"/>
      <c r="O18" s="36"/>
      <c r="P18" s="6"/>
      <c r="Q18" s="6"/>
      <c r="R18" s="6"/>
      <c r="S18" s="6"/>
      <c r="T18" s="6"/>
      <c r="U18" s="6"/>
      <c r="V18" s="6"/>
      <c r="W18" s="6"/>
      <c r="X18" s="6"/>
      <c r="Y18" s="6"/>
      <c r="Z18" s="6"/>
    </row>
    <row r="19" spans="1:26" ht="12.75" customHeight="1">
      <c r="A19" s="6"/>
      <c r="B19" s="31" t="s">
        <v>229</v>
      </c>
      <c r="C19" s="6"/>
      <c r="D19" s="6"/>
      <c r="E19" s="325"/>
      <c r="F19" s="264"/>
      <c r="G19" s="285"/>
      <c r="H19" s="68"/>
      <c r="I19" s="73">
        <v>20</v>
      </c>
      <c r="J19" s="68"/>
      <c r="K19" s="6"/>
      <c r="L19" s="6"/>
      <c r="M19" s="6"/>
      <c r="N19" s="6"/>
      <c r="O19" s="36"/>
      <c r="P19" s="6"/>
      <c r="Q19" s="6"/>
      <c r="R19" s="6"/>
      <c r="S19" s="6"/>
      <c r="T19" s="6"/>
      <c r="U19" s="6"/>
      <c r="V19" s="6"/>
      <c r="W19" s="6"/>
      <c r="X19" s="6"/>
      <c r="Y19" s="6"/>
      <c r="Z19" s="6"/>
    </row>
    <row r="20" spans="1:26" ht="12.75" customHeight="1">
      <c r="A20" s="6"/>
      <c r="B20" s="31" t="s">
        <v>230</v>
      </c>
      <c r="C20" s="6"/>
      <c r="D20" s="6"/>
      <c r="E20" s="284"/>
      <c r="F20" s="264"/>
      <c r="G20" s="285"/>
      <c r="H20" s="68"/>
      <c r="I20" s="73">
        <v>3</v>
      </c>
      <c r="J20" s="68"/>
      <c r="K20" s="6"/>
      <c r="L20" s="6"/>
      <c r="M20" s="6"/>
      <c r="N20" s="6"/>
      <c r="O20" s="36"/>
      <c r="P20" s="6"/>
      <c r="Q20" s="6"/>
      <c r="R20" s="6"/>
      <c r="S20" s="6"/>
      <c r="T20" s="6"/>
      <c r="U20" s="6"/>
      <c r="V20" s="6"/>
      <c r="W20" s="6"/>
      <c r="X20" s="6"/>
      <c r="Y20" s="6"/>
      <c r="Z20" s="6"/>
    </row>
    <row r="21" spans="1:26" ht="12.75" customHeight="1">
      <c r="A21" s="6"/>
      <c r="B21" s="31" t="s">
        <v>231</v>
      </c>
      <c r="C21" s="6"/>
      <c r="D21" s="6"/>
      <c r="E21" s="284"/>
      <c r="F21" s="264"/>
      <c r="G21" s="285"/>
      <c r="H21" s="68"/>
      <c r="I21" s="73">
        <v>3</v>
      </c>
      <c r="J21" s="68"/>
      <c r="K21" s="6"/>
      <c r="L21" s="6"/>
      <c r="M21" s="6"/>
      <c r="N21" s="6"/>
      <c r="O21" s="36"/>
      <c r="P21" s="6"/>
      <c r="Q21" s="6"/>
      <c r="R21" s="6"/>
      <c r="S21" s="6"/>
      <c r="T21" s="6"/>
      <c r="U21" s="6"/>
      <c r="V21" s="6"/>
      <c r="W21" s="6"/>
      <c r="X21" s="6"/>
      <c r="Y21" s="6"/>
      <c r="Z21" s="6"/>
    </row>
    <row r="22" spans="1:26" ht="12.75" customHeight="1">
      <c r="A22" s="6"/>
      <c r="B22" s="31" t="s">
        <v>232</v>
      </c>
      <c r="C22" s="6"/>
      <c r="D22" s="6"/>
      <c r="E22" s="284"/>
      <c r="F22" s="264"/>
      <c r="G22" s="285"/>
      <c r="H22" s="68"/>
      <c r="I22" s="73">
        <v>300</v>
      </c>
      <c r="J22" s="68"/>
      <c r="K22" s="6"/>
      <c r="L22" s="6"/>
      <c r="M22" s="6"/>
      <c r="N22" s="6"/>
      <c r="O22" s="36"/>
      <c r="P22" s="6"/>
      <c r="Q22" s="6"/>
      <c r="R22" s="6"/>
      <c r="S22" s="6"/>
      <c r="T22" s="6"/>
      <c r="U22" s="6"/>
      <c r="V22" s="6"/>
      <c r="W22" s="6"/>
      <c r="X22" s="6"/>
      <c r="Y22" s="6"/>
      <c r="Z22" s="6"/>
    </row>
    <row r="23" spans="1:26" ht="12.75" customHeight="1">
      <c r="A23" s="6"/>
      <c r="B23" s="6"/>
      <c r="C23" s="6"/>
      <c r="D23" s="6"/>
      <c r="E23" s="26"/>
      <c r="F23" s="7"/>
      <c r="G23" s="27"/>
      <c r="H23" s="68"/>
      <c r="I23" s="6"/>
      <c r="J23" s="68"/>
      <c r="K23" s="6"/>
      <c r="L23" s="6"/>
      <c r="M23" s="6"/>
      <c r="N23" s="6"/>
      <c r="O23" s="36"/>
      <c r="P23" s="6"/>
      <c r="Q23" s="6"/>
      <c r="R23" s="6"/>
      <c r="S23" s="6"/>
      <c r="T23" s="6"/>
      <c r="U23" s="6"/>
      <c r="V23" s="6"/>
      <c r="W23" s="6"/>
      <c r="X23" s="6"/>
      <c r="Y23" s="6"/>
      <c r="Z23" s="6"/>
    </row>
    <row r="24" spans="1:26" ht="12.75" customHeight="1">
      <c r="A24" s="6"/>
      <c r="B24" s="31" t="s">
        <v>116</v>
      </c>
      <c r="C24" s="32">
        <f>C15/1000</f>
        <v>2.5399999999999999E-2</v>
      </c>
      <c r="D24" s="6"/>
      <c r="E24" s="32">
        <f>IF($F$2="composite only","No tubes",IF(E14=0,"No tubes",E15/1000))</f>
        <v>2.5399999999999999E-2</v>
      </c>
      <c r="F24" s="32" t="str">
        <f>IF($F$2="composite only","No tubes",IF(F14=0,"No tubes",F15/1000))</f>
        <v>No tubes</v>
      </c>
      <c r="G24" s="32" t="str">
        <f>IF($F$2="composite only","No tubes",IF(G14=0,"No tubes",G15/1000))</f>
        <v>No tubes</v>
      </c>
      <c r="H24" s="68"/>
      <c r="I24" s="6"/>
      <c r="J24" s="68"/>
      <c r="K24" s="6"/>
      <c r="L24" s="6"/>
      <c r="M24" s="6"/>
      <c r="N24" s="6"/>
      <c r="O24" s="36"/>
      <c r="P24" s="6"/>
      <c r="Q24" s="6"/>
      <c r="R24" s="6"/>
      <c r="S24" s="6"/>
      <c r="T24" s="6"/>
      <c r="U24" s="6"/>
      <c r="V24" s="6"/>
      <c r="W24" s="6"/>
      <c r="X24" s="6"/>
      <c r="Y24" s="6"/>
      <c r="Z24" s="6"/>
    </row>
    <row r="25" spans="1:26" ht="12.75" customHeight="1">
      <c r="A25" s="6"/>
      <c r="B25" s="31" t="s">
        <v>117</v>
      </c>
      <c r="C25" s="32">
        <f>C16/1000</f>
        <v>1.1999999999999999E-3</v>
      </c>
      <c r="D25" s="6"/>
      <c r="E25" s="32">
        <f>IF(E24="no tubes","",IF(E14=0,"",E16/1000))</f>
        <v>1.1999999999999999E-3</v>
      </c>
      <c r="F25" s="32" t="str">
        <f>IF(F24="no tubes","",IF(F14=0,"",F16/1000))</f>
        <v/>
      </c>
      <c r="G25" s="32" t="str">
        <f>IF(G24="no tubes","",IF(G14=0,"",G16/1000))</f>
        <v/>
      </c>
      <c r="H25" s="74"/>
      <c r="I25" s="6"/>
      <c r="J25" s="74"/>
      <c r="K25" s="6"/>
      <c r="L25" s="6"/>
      <c r="M25" s="6"/>
      <c r="N25" s="6"/>
      <c r="O25" s="36"/>
      <c r="P25" s="6"/>
      <c r="Q25" s="6"/>
      <c r="R25" s="6"/>
      <c r="S25" s="43"/>
      <c r="T25" s="6"/>
      <c r="U25" s="6"/>
      <c r="V25" s="6"/>
      <c r="W25" s="6"/>
      <c r="X25" s="6"/>
      <c r="Y25" s="6"/>
      <c r="Z25" s="6"/>
    </row>
    <row r="26" spans="1:26" ht="12.75" customHeight="1">
      <c r="A26" s="6"/>
      <c r="B26" s="31" t="s">
        <v>119</v>
      </c>
      <c r="C26" s="33">
        <f>IF(C6="Round",((C24)^4-((C24-2*C25))^4)*3.142/64,((C24)^4-((C24-2*C25))^4)/12)</f>
        <v>6.6959174567999997E-9</v>
      </c>
      <c r="D26" s="6"/>
      <c r="E26" s="33">
        <f>IF(E24="no tubes","",IF(E14=0,"",IF(E6="Round",(((E24)^4-((E24-2*E25))^4)*3.142/64),IF(E6="Square",(((E24)^4-((E24-2*E25))^4)/12),""))))</f>
        <v>6.6959174567999997E-9</v>
      </c>
      <c r="F26" s="33" t="str">
        <f>IF(F24="no tubes","",IF(F14=0,"",IF(F6="Round",(((F24)^4-((F24-2*F25))^4)*3.142/64),IF(F6="Square",(((F24)^4-((F24-2*F25))^4)/12),""))))</f>
        <v/>
      </c>
      <c r="G26" s="33" t="str">
        <f>IF(G24="no tubes","",IF(G14=0,"",IF(G6="Round",(((G24)^4-((G24-2*G25))^4)*3.142/64),IF(G6="Square",(((G24)^4-((G24-2*G25))^4)/12),""))))</f>
        <v/>
      </c>
      <c r="H26" s="33">
        <f t="shared" ref="H26:H33" si="0">IF(SUM(E26:G26)&gt;0,SUM(E26:G26),"")</f>
        <v>6.6959174567999997E-9</v>
      </c>
      <c r="I26" s="75" t="str">
        <f>IF($F$2="Tubing only","Tubing Only",O12)</f>
        <v>Tubing Only</v>
      </c>
      <c r="J26" s="33">
        <f t="shared" ref="J26:J33" si="1">IF($F$2="Tubing only",H26,IF($F$2="Composite only",I26,IF($F$2="Tubes + Composite",H26+I26,"No Type Selected")))</f>
        <v>6.6959174567999997E-9</v>
      </c>
      <c r="K26" s="6"/>
      <c r="L26" s="6"/>
      <c r="M26" s="6"/>
      <c r="N26" s="6"/>
      <c r="O26" s="36"/>
      <c r="P26" s="6"/>
      <c r="Q26" s="6"/>
      <c r="R26" s="36"/>
      <c r="S26" s="43"/>
      <c r="T26" s="6"/>
      <c r="U26" s="6"/>
      <c r="V26" s="6"/>
      <c r="W26" s="6"/>
      <c r="X26" s="6"/>
      <c r="Y26" s="6"/>
      <c r="Z26" s="6"/>
    </row>
    <row r="27" spans="1:26" ht="12.75" customHeight="1">
      <c r="A27" s="6"/>
      <c r="B27" s="31" t="s">
        <v>120</v>
      </c>
      <c r="C27" s="33">
        <f>C8*C26*C14</f>
        <v>4017.5504740799997</v>
      </c>
      <c r="D27" s="36"/>
      <c r="E27" s="33">
        <f>IF(E24="no tubes","",IF(E14=0,"",E8*E26*E14))</f>
        <v>4017.5504740799997</v>
      </c>
      <c r="F27" s="33" t="str">
        <f>IF(F24="no tubes","",IF(F14=0,"",F8*F26*F14))</f>
        <v/>
      </c>
      <c r="G27" s="33" t="str">
        <f>IF(G24="no tubes","",IF(G14=0,"",G8*G26*G14))</f>
        <v/>
      </c>
      <c r="H27" s="33">
        <f t="shared" si="0"/>
        <v>4017.5504740799997</v>
      </c>
      <c r="I27" s="75" t="str">
        <f>IF(I26="Tubing Only","",I26*I8)</f>
        <v/>
      </c>
      <c r="J27" s="33">
        <f t="shared" si="1"/>
        <v>4017.5504740799997</v>
      </c>
      <c r="K27" s="39">
        <f>IF(AND(NOT($F$2="tubes + composite"),OR(AND($G$14&gt;0,G27&lt;(C27/3)),AND($F$14&gt;0,F27&lt;(C27/3)),AND($E$14&gt;0,E27&lt;(C27/3)))),0,100*J27/C27)</f>
        <v>100</v>
      </c>
      <c r="L27" s="6" t="str">
        <f>IF((99.9&gt;K27)*AND(K27&gt;33.3),"For Composites Only, Additional Proof Required","")</f>
        <v/>
      </c>
      <c r="M27" s="6"/>
      <c r="N27" s="6"/>
      <c r="O27" s="6"/>
      <c r="P27" s="6"/>
      <c r="Q27" s="6"/>
      <c r="R27" s="6"/>
      <c r="S27" s="6"/>
      <c r="T27" s="6"/>
      <c r="U27" s="6"/>
      <c r="V27" s="6"/>
      <c r="W27" s="6"/>
      <c r="X27" s="6"/>
      <c r="Y27" s="6"/>
      <c r="Z27" s="6"/>
    </row>
    <row r="28" spans="1:26" ht="12.75" customHeight="1">
      <c r="A28" s="6"/>
      <c r="B28" s="31" t="s">
        <v>121</v>
      </c>
      <c r="C28" s="44">
        <f>IF(C24="no tubes","",IF(C14=0,"",IF(C6="Round",C14*((C15^2-(C15-2*C16)^2)*PI()/4),IF(C6="Square",C14*(C15^2-(C15-2*C16)^2),""))))</f>
        <v>273.69555198074272</v>
      </c>
      <c r="D28" s="108"/>
      <c r="E28" s="44">
        <f>IF(E24="no tubes","",IF(E14=0,"",IF(E6="Round",E14*((E15^2-(E15-2*E16)^2)*PI()/4),IF(E6="Square",E14*(E15^2-(E15-2*E16)^2),""))))</f>
        <v>273.69555198074272</v>
      </c>
      <c r="F28" s="44" t="str">
        <f>IF(F24="no tubes","",IF(F14=0,"",IF(F6="Round",F14*((F15^2-(F15-2*F16)^2)*PI()/4),IF(F6="Square",F14*(F15^2-(F15-2*F16)^2),""))))</f>
        <v/>
      </c>
      <c r="G28" s="44" t="str">
        <f>IF(G24="no tubes","",IF(G14=0,"",IF(G6="Round",G14*((G15^2-(G15-2*G16)^2)*PI()/4),IF(G6="Square",G14*(G15^2-(G15-2*G16)^2),""))))</f>
        <v/>
      </c>
      <c r="H28" s="44">
        <f t="shared" si="0"/>
        <v>273.69555198074272</v>
      </c>
      <c r="I28" s="44" t="str">
        <f>IF(I26="Tubing Only","",(I18-I19)*I22)</f>
        <v/>
      </c>
      <c r="J28" s="44">
        <f t="shared" si="1"/>
        <v>273.69555198074272</v>
      </c>
      <c r="K28" s="39">
        <f>IF(AND($F$2="tubing only",AND(E5="steel",F5="steel",G5="steel")),100*J28/C28,"NA")</f>
        <v>100</v>
      </c>
      <c r="L28" s="6" t="str">
        <f>IF(AND(95&lt;K28,K28&lt;100),"For tubes only, provided your actual tube measures &gt;= your nominal OD and wall this is OK","")</f>
        <v/>
      </c>
      <c r="M28" s="6"/>
      <c r="N28" s="6"/>
      <c r="O28" s="6"/>
      <c r="P28" s="6"/>
      <c r="Q28" s="6"/>
      <c r="R28" s="36"/>
      <c r="S28" s="6"/>
      <c r="T28" s="6"/>
      <c r="U28" s="6"/>
      <c r="V28" s="6"/>
      <c r="W28" s="6"/>
      <c r="X28" s="6"/>
      <c r="Y28" s="6"/>
      <c r="Z28" s="6"/>
    </row>
    <row r="29" spans="1:26" ht="12.75" customHeight="1">
      <c r="A29" s="6"/>
      <c r="B29" s="31" t="s">
        <v>122</v>
      </c>
      <c r="C29" s="33">
        <f>C$28*C9/1000000</f>
        <v>83477.143354126529</v>
      </c>
      <c r="D29" s="36"/>
      <c r="E29" s="33">
        <f>IF(E24="no tubes","",IF(E14=0,"",E$28*E9/1000000))</f>
        <v>83477.143354126529</v>
      </c>
      <c r="F29" s="33" t="str">
        <f>IF(F24="no tubes","",IF(F14=0,"",F$28*F9/1000000))</f>
        <v/>
      </c>
      <c r="G29" s="33" t="str">
        <f>IF(G24="no tubes","",IF(G14=0,"",G$28*G9/1000000))</f>
        <v/>
      </c>
      <c r="H29" s="33">
        <f t="shared" si="0"/>
        <v>83477.143354126529</v>
      </c>
      <c r="I29" s="33" t="str">
        <f>IF(I26="Tubing Only","",I28*I9/1000000)</f>
        <v/>
      </c>
      <c r="J29" s="33">
        <f t="shared" si="1"/>
        <v>83477.143354126529</v>
      </c>
      <c r="K29" s="39">
        <f>IF(AND($F$2="tubing only",OR($E$29&lt;(E14/$C$14)*$C$29,$F$29&lt;(F14/$C$14)*$C$29,$G$29&lt;(G14/$C$14)*$C$29)),0,100*J29/C29)</f>
        <v>100</v>
      </c>
      <c r="L29" s="6" t="str">
        <f>IF(AND(95&lt;K29,K29&lt;100),"For tubes only, provided your actual tube measures &gt;= your nominal OD and wall this is OK","")</f>
        <v/>
      </c>
      <c r="M29" s="6"/>
      <c r="N29" s="6"/>
      <c r="O29" s="6"/>
      <c r="P29" s="6"/>
      <c r="Q29" s="6"/>
      <c r="R29" s="6"/>
      <c r="S29" s="6"/>
      <c r="T29" s="6"/>
      <c r="U29" s="6"/>
      <c r="V29" s="6"/>
      <c r="W29" s="6"/>
      <c r="X29" s="6"/>
      <c r="Y29" s="6"/>
      <c r="Z29" s="6"/>
    </row>
    <row r="30" spans="1:26" ht="12.75" customHeight="1">
      <c r="A30" s="6"/>
      <c r="B30" s="31" t="s">
        <v>123</v>
      </c>
      <c r="C30" s="33">
        <f>C$28*C10/1000000</f>
        <v>99898.876472971097</v>
      </c>
      <c r="D30" s="36"/>
      <c r="E30" s="33">
        <f>IF(E24="no tubes","",IF(E14=0,"",E$28*E10/1000000))</f>
        <v>99898.876472971097</v>
      </c>
      <c r="F30" s="33" t="str">
        <f>IF(F24="no tubes","",IF(F14=0,"",F$28*F10/1000000))</f>
        <v/>
      </c>
      <c r="G30" s="33" t="str">
        <f>IF(G24="no tubes","",IF(G14=0,"",G$28*G10/1000000))</f>
        <v/>
      </c>
      <c r="H30" s="33">
        <f t="shared" si="0"/>
        <v>99898.876472971097</v>
      </c>
      <c r="I30" s="33" t="str">
        <f>IF(I26="Tubing Only","",I28*I10/1000000)</f>
        <v/>
      </c>
      <c r="J30" s="33">
        <f t="shared" si="1"/>
        <v>99898.876472971097</v>
      </c>
      <c r="K30" s="39">
        <f>IF(AND($F$2="tubing only",OR($E$30&lt;(E14/$C$14)*$C$30,$F$30&lt;(F14/$C$14)*$C$30,$G$30&lt;(G14/$C$14)*$C$30)),0,100*J30/C30)</f>
        <v>100.00000000000001</v>
      </c>
      <c r="L30" s="6" t="str">
        <f>IF(AND(95&lt;K30,K30&lt;100),"For tubes only, provided your actual tube measures &gt;= your nominal OD and wall this is OK","")</f>
        <v/>
      </c>
      <c r="M30" s="6"/>
      <c r="N30" s="6"/>
      <c r="O30" s="6"/>
      <c r="P30" s="6"/>
      <c r="Q30" s="6"/>
      <c r="R30" s="36"/>
      <c r="S30" s="6"/>
      <c r="T30" s="6"/>
      <c r="U30" s="6"/>
      <c r="V30" s="6"/>
      <c r="W30" s="6"/>
      <c r="X30" s="6"/>
      <c r="Y30" s="6"/>
      <c r="Z30" s="6"/>
    </row>
    <row r="31" spans="1:26" ht="12.75" customHeight="1">
      <c r="A31" s="6"/>
      <c r="B31" s="31" t="s">
        <v>124</v>
      </c>
      <c r="C31" s="33">
        <f>C$28*C11/1000000</f>
        <v>49265.199356533689</v>
      </c>
      <c r="D31" s="36"/>
      <c r="E31" s="33">
        <f>IF(E24="no tubes","",IF(E14=0,"",E$28*E11/1000000))</f>
        <v>49265.199356533689</v>
      </c>
      <c r="F31" s="33" t="str">
        <f>IF(F24="no tubes","",IF(F14=0,"",F$28*F11/1000000))</f>
        <v/>
      </c>
      <c r="G31" s="33" t="str">
        <f>IF(G24="no tubes","",IF(G14=0,"",G$28*G11/1000000))</f>
        <v/>
      </c>
      <c r="H31" s="33">
        <f t="shared" si="0"/>
        <v>49265.199356533689</v>
      </c>
      <c r="I31" s="33" t="str">
        <f>IF(I26="Tubing Only","",I28*I9/1000000)</f>
        <v/>
      </c>
      <c r="J31" s="33">
        <f t="shared" si="1"/>
        <v>49265.199356533689</v>
      </c>
      <c r="K31" s="39">
        <f>IF(AND($F$2="tubing only",OR($E$31&lt;(E14/$C$14)*$C$31,$F$31&lt;(F14/$C$14)*$C$31,$G$31&lt;(G14/$C$14)*$C$31)),0,100*J31/C31)</f>
        <v>100</v>
      </c>
      <c r="L31" s="6" t="str">
        <f>IF(AND(95&lt;K31,K31&lt;100),"For tubes only, provided your actual tube measures &gt;= your nominal OD and wall this is OK","")</f>
        <v/>
      </c>
      <c r="M31" s="6"/>
      <c r="N31" s="6"/>
      <c r="O31" s="6"/>
      <c r="P31" s="6"/>
      <c r="Q31" s="6"/>
      <c r="R31" s="36"/>
      <c r="S31" s="6"/>
      <c r="T31" s="6"/>
      <c r="U31" s="6"/>
      <c r="V31" s="6"/>
      <c r="W31" s="6"/>
      <c r="X31" s="6"/>
      <c r="Y31" s="6"/>
      <c r="Z31" s="6"/>
    </row>
    <row r="32" spans="1:26" ht="12.75" customHeight="1">
      <c r="A32" s="6"/>
      <c r="B32" s="31" t="s">
        <v>125</v>
      </c>
      <c r="C32" s="33">
        <f>IF(C14=0,"",C$28*C12/1000000)</f>
        <v>82108.66559422281</v>
      </c>
      <c r="D32" s="36"/>
      <c r="E32" s="33">
        <f>IF(E24="no tubes","",IF(E14=0,"",E$28*E12/1000000))</f>
        <v>82108.66559422281</v>
      </c>
      <c r="F32" s="33" t="str">
        <f>IF(F24="no tubes","",IF(F14=0,"",F$28*F12/1000000))</f>
        <v/>
      </c>
      <c r="G32" s="33" t="str">
        <f>IF(G24="no tubes","",IF(G14=0,"",G$28*G12/1000000))</f>
        <v/>
      </c>
      <c r="H32" s="33">
        <f t="shared" si="0"/>
        <v>82108.66559422281</v>
      </c>
      <c r="I32" s="33" t="str">
        <f>IF(I26="tubing only","",I28*I10/1000000)</f>
        <v/>
      </c>
      <c r="J32" s="33">
        <f t="shared" si="1"/>
        <v>82108.66559422281</v>
      </c>
      <c r="K32" s="39">
        <f>IF(AND($F$2="tubing only",OR($E$32&lt;(E14/$C$14)*$C$32,$F$32&lt;(F14/$C$14)*$C$32,$G$32&lt;(G14/$C$14)*$C$32)),0,100*J32/C32)</f>
        <v>100</v>
      </c>
      <c r="L32" s="6" t="str">
        <f>IF(AND(95&lt;K32,K32&lt;100),"For tubes only, provided your actual tube measures &gt;= your nominal OD and wall this is OK","")</f>
        <v/>
      </c>
      <c r="M32" s="6"/>
      <c r="N32" s="6"/>
      <c r="O32" s="6"/>
      <c r="P32" s="6"/>
      <c r="Q32" s="6"/>
      <c r="R32" s="36"/>
      <c r="S32" s="6"/>
      <c r="T32" s="6"/>
      <c r="U32" s="6"/>
      <c r="V32" s="6"/>
      <c r="W32" s="6"/>
      <c r="X32" s="6"/>
      <c r="Y32" s="6"/>
      <c r="Z32" s="6"/>
    </row>
    <row r="33" spans="1:26" ht="12.75" customHeight="1">
      <c r="A33" s="6"/>
      <c r="B33" s="31" t="s">
        <v>126</v>
      </c>
      <c r="C33" s="33">
        <f>C14*4*C10*C26/(0.5*C24*1)</f>
        <v>2309.3006662034645</v>
      </c>
      <c r="D33" s="6"/>
      <c r="E33" s="33">
        <f>IF(E24="no tubes","",IF(E14=0,"",E14*4*E10*E26/(0.5*E24*1)))</f>
        <v>2309.3006662034645</v>
      </c>
      <c r="F33" s="33" t="str">
        <f>IF(F24="no tubes","",IF(F14=0,"",F14*4*F10*F26/(0.5*F24*1)))</f>
        <v/>
      </c>
      <c r="G33" s="33" t="str">
        <f>IF(G24="no tubes","",IF(G14=0,"",G14*4*G10*G26/(0.5*G24*1)))</f>
        <v/>
      </c>
      <c r="H33" s="33">
        <f t="shared" si="0"/>
        <v>2309.3006662034645</v>
      </c>
      <c r="I33" s="33" t="str">
        <f>IF(I26="tubing only","",4*I10*(I26*2/(I18/1000))/1)</f>
        <v/>
      </c>
      <c r="J33" s="33">
        <f t="shared" si="1"/>
        <v>2309.3006662034645</v>
      </c>
      <c r="K33" s="39">
        <f>IF(AND($F$2="tubing only",OR($E$33&lt;(E14/$C$14)*$C$33,$F$33&lt;(F14/$C$14)*$C$33,$G$33&lt;(G14/$C$14)*$C$33)),0,100*J33/C33)</f>
        <v>100</v>
      </c>
      <c r="L33" s="6" t="str">
        <f>IF((99.9&gt;K33)*AND(K33&gt;33.3),"For Composites Only, Additional Proof Required","")</f>
        <v/>
      </c>
      <c r="M33" s="6"/>
      <c r="N33" s="6"/>
      <c r="O33" s="6"/>
      <c r="P33" s="6"/>
      <c r="Q33" s="6"/>
      <c r="R33" s="6"/>
      <c r="S33" s="6"/>
      <c r="T33" s="6"/>
      <c r="U33" s="6"/>
      <c r="V33" s="6"/>
      <c r="W33" s="6"/>
      <c r="X33" s="6"/>
      <c r="Y33" s="6"/>
      <c r="Z33" s="6"/>
    </row>
    <row r="34" spans="1:26" ht="12.75" customHeight="1">
      <c r="A34" s="6"/>
      <c r="B34" s="31" t="s">
        <v>127</v>
      </c>
      <c r="C34" s="33">
        <f>IF(C14=0,"",C33*1^3/(48*C27))</f>
        <v>1.1975065616797899E-2</v>
      </c>
      <c r="D34" s="6"/>
      <c r="E34" s="33">
        <f>IF(E24="no tubes","",IF(E14=0,"",($C$33*1^3/(48*E27))))</f>
        <v>1.1975065616797899E-2</v>
      </c>
      <c r="F34" s="33" t="str">
        <f>IF(F24="no tubes","",IF(F14=0,"",($C$33*1^3/(48*F27))))</f>
        <v/>
      </c>
      <c r="G34" s="33" t="str">
        <f>IF(G24="no tubes","",IF(G14=0,"",($C$33*1^3/(48*G27))))</f>
        <v/>
      </c>
      <c r="H34" s="33">
        <f>IF(F2="composite only","",$C$33*1^3/(48*H27))</f>
        <v>1.1975065616797899E-2</v>
      </c>
      <c r="I34" s="33" t="str">
        <f>IF(NOT($F$2="tubing only"),$C$33*1^3/(48*I27),"")</f>
        <v/>
      </c>
      <c r="J34" s="33">
        <f>IF($F$2="Tubing only",H34,IF($F$2="Composite only",I34,IF($F$2="Tubes + Composite",$C$33*1^3/(48*J27),"No Type Selected")))</f>
        <v>1.1975065616797899E-2</v>
      </c>
      <c r="K34" s="39">
        <f>IF(AND($F$2="tubing only",J34&gt;1.05*C34),101,100*J34/C34)</f>
        <v>100</v>
      </c>
      <c r="L34" s="6" t="str">
        <f>IF((100.1&lt;K34)*AND(K34&lt;300.1),"For Composites Only, Additional Proof Required","")</f>
        <v/>
      </c>
      <c r="M34" s="36"/>
      <c r="N34" s="6"/>
      <c r="O34" s="6"/>
      <c r="P34" s="6"/>
      <c r="Q34" s="6"/>
      <c r="R34" s="6"/>
      <c r="S34" s="6"/>
      <c r="T34" s="6"/>
      <c r="U34" s="6"/>
      <c r="V34" s="6"/>
      <c r="W34" s="6"/>
      <c r="X34" s="6"/>
      <c r="Y34" s="6"/>
      <c r="Z34" s="6"/>
    </row>
    <row r="35" spans="1:26" ht="12.75" customHeight="1">
      <c r="A35" s="6"/>
      <c r="B35" s="31" t="s">
        <v>128</v>
      </c>
      <c r="C35" s="33">
        <f>0.5*C33*(C33*1^3/(48*C27))</f>
        <v>13.827013503350795</v>
      </c>
      <c r="D35" s="6"/>
      <c r="E35" s="33">
        <f>IF(E24="no tubes","",0.5*E33*(E33*1^3/(48*E27)))</f>
        <v>13.827013503350795</v>
      </c>
      <c r="F35" s="33" t="str">
        <f>IF(F24="no tubes","",0.5*F33*(F33*1^3/(48*F27)))</f>
        <v/>
      </c>
      <c r="G35" s="33" t="str">
        <f>IF(G24="no tubes","",0.5*G33*(G33*1^3/(48*G27)))</f>
        <v/>
      </c>
      <c r="H35" s="33">
        <f>IF(SUM(E35:G35)&gt;0,SUM(E35:G35),"")</f>
        <v>13.827013503350795</v>
      </c>
      <c r="I35" s="33" t="str">
        <f>IF(I26="tubing only","",0.5*I33*(I33*1^3/(48*I27)))</f>
        <v/>
      </c>
      <c r="J35" s="33">
        <f>IF($F$2="Tubing only",H35,IF($F$2="Composite only",I35,IF($F$2="Tubes + Composite",H35+I35,"No Type Selected")))</f>
        <v>13.827013503350795</v>
      </c>
      <c r="K35" s="39">
        <f>IF(AND($F$2="tubing only",OR($E$36&lt;$C$36,$F$36&lt;$C$36,$G$36&lt;$C$36)),0,100*J35/C35)</f>
        <v>100</v>
      </c>
      <c r="L35" s="6" t="str">
        <f>IF((99.9&gt;K35)*AND(K35&gt;33.3),"For Composites Only, Additional Proof Required","")</f>
        <v/>
      </c>
      <c r="M35" s="6"/>
      <c r="N35" s="6"/>
      <c r="O35" s="6"/>
      <c r="P35" s="6"/>
      <c r="Q35" s="6"/>
      <c r="R35" s="6"/>
      <c r="S35" s="6"/>
      <c r="T35" s="6"/>
      <c r="U35" s="6"/>
      <c r="V35" s="6"/>
      <c r="W35" s="6"/>
      <c r="X35" s="6"/>
      <c r="Y35" s="6"/>
      <c r="Z35" s="6"/>
    </row>
    <row r="36" spans="1:26" ht="12.75" customHeight="1">
      <c r="A36" s="6"/>
      <c r="B36" s="6"/>
      <c r="C36" s="109">
        <f>0.99*C27/C14</f>
        <v>1325.7916564463999</v>
      </c>
      <c r="D36" s="53"/>
      <c r="E36" s="109">
        <f>IF(AND($F$2="tubing only",E14&gt;0),E27/E14,9E+99)</f>
        <v>1339.1834913599998</v>
      </c>
      <c r="F36" s="109">
        <f>IF(AND($F$2="tubing only",F14&gt;0),F27/F14,9E+99)</f>
        <v>8.9999999999999999E+99</v>
      </c>
      <c r="G36" s="109">
        <f>IF(AND($F$2="tubing only",G14&gt;0),G27/G14,9E+99)</f>
        <v>8.9999999999999999E+99</v>
      </c>
      <c r="H36" s="6"/>
      <c r="I36" s="6"/>
      <c r="J36" s="6"/>
      <c r="K36" s="6"/>
      <c r="L36" s="6"/>
      <c r="M36" s="6"/>
      <c r="N36" s="6"/>
      <c r="O36" s="6"/>
      <c r="P36" s="6"/>
      <c r="Q36" s="6"/>
      <c r="R36" s="6"/>
      <c r="S36" s="6"/>
      <c r="T36" s="6"/>
      <c r="U36" s="6"/>
      <c r="V36" s="6"/>
      <c r="W36" s="6"/>
      <c r="X36" s="6"/>
      <c r="Y36" s="6"/>
      <c r="Z36" s="6"/>
    </row>
    <row r="37" spans="1:26" ht="12.75" customHeight="1">
      <c r="A37" s="6"/>
      <c r="B37" s="1" t="s">
        <v>233</v>
      </c>
      <c r="C37" s="6"/>
      <c r="D37" s="6"/>
      <c r="E37" s="36"/>
      <c r="F37" s="6"/>
      <c r="G37" s="6"/>
      <c r="H37" s="6"/>
      <c r="I37" s="6"/>
      <c r="J37" s="6"/>
      <c r="K37" s="6"/>
      <c r="L37" s="6"/>
      <c r="M37" s="6"/>
      <c r="N37" s="6"/>
      <c r="O37" s="6"/>
      <c r="P37" s="6"/>
      <c r="Q37" s="6"/>
      <c r="R37" s="6"/>
      <c r="S37" s="6"/>
      <c r="T37" s="6"/>
      <c r="U37" s="6"/>
      <c r="V37" s="6"/>
      <c r="W37" s="6"/>
      <c r="X37" s="6"/>
      <c r="Y37" s="6"/>
      <c r="Z37" s="6"/>
    </row>
    <row r="38" spans="1:26" ht="12.75" customHeight="1">
      <c r="A38" s="6"/>
      <c r="B38" s="18"/>
      <c r="C38" s="19"/>
      <c r="D38" s="19"/>
      <c r="E38" s="19"/>
      <c r="F38" s="19"/>
      <c r="G38" s="19"/>
      <c r="H38" s="19"/>
      <c r="I38" s="19"/>
      <c r="J38" s="19"/>
      <c r="K38" s="77"/>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21"/>
      <c r="J39" s="21"/>
      <c r="K39" s="79"/>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21"/>
      <c r="J40" s="21"/>
      <c r="K40" s="79"/>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21"/>
      <c r="J41" s="21"/>
      <c r="K41" s="79"/>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21"/>
      <c r="J42" s="21"/>
      <c r="K42" s="79"/>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21"/>
      <c r="J43" s="21"/>
      <c r="K43" s="79"/>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21"/>
      <c r="J44" s="21"/>
      <c r="K44" s="79"/>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21"/>
      <c r="J45" s="21"/>
      <c r="K45" s="79"/>
      <c r="L45" s="6"/>
      <c r="M45" s="6"/>
      <c r="N45" s="6"/>
      <c r="O45" s="6"/>
      <c r="P45" s="6"/>
      <c r="Q45" s="6"/>
      <c r="R45" s="6"/>
      <c r="S45" s="6"/>
      <c r="T45" s="6"/>
      <c r="U45" s="6"/>
      <c r="V45" s="6"/>
      <c r="W45" s="6"/>
      <c r="X45" s="6"/>
      <c r="Y45" s="6"/>
      <c r="Z45" s="6"/>
    </row>
    <row r="46" spans="1:26" ht="12.75" customHeight="1">
      <c r="A46" s="6"/>
      <c r="B46" s="20"/>
      <c r="C46" s="21"/>
      <c r="D46" s="21"/>
      <c r="E46" s="21"/>
      <c r="F46" s="21"/>
      <c r="G46" s="21"/>
      <c r="H46" s="21"/>
      <c r="I46" s="21"/>
      <c r="J46" s="21"/>
      <c r="K46" s="79"/>
      <c r="L46" s="6"/>
      <c r="M46" s="6"/>
      <c r="N46" s="6"/>
      <c r="O46" s="6"/>
      <c r="P46" s="6"/>
      <c r="Q46" s="6"/>
      <c r="R46" s="6"/>
      <c r="S46" s="6"/>
      <c r="T46" s="6"/>
      <c r="U46" s="6"/>
      <c r="V46" s="6"/>
      <c r="W46" s="6"/>
      <c r="X46" s="6"/>
      <c r="Y46" s="6"/>
      <c r="Z46" s="6"/>
    </row>
    <row r="47" spans="1:26" ht="12.75" customHeight="1">
      <c r="A47" s="6"/>
      <c r="B47" s="20"/>
      <c r="C47" s="21"/>
      <c r="D47" s="21"/>
      <c r="E47" s="21"/>
      <c r="F47" s="21"/>
      <c r="G47" s="21"/>
      <c r="H47" s="21"/>
      <c r="I47" s="21"/>
      <c r="J47" s="21"/>
      <c r="K47" s="79"/>
      <c r="L47" s="6"/>
      <c r="M47" s="6"/>
      <c r="N47" s="6"/>
      <c r="O47" s="6"/>
      <c r="P47" s="6"/>
      <c r="Q47" s="6"/>
      <c r="R47" s="6"/>
      <c r="S47" s="6"/>
      <c r="T47" s="6"/>
      <c r="U47" s="6"/>
      <c r="V47" s="6"/>
      <c r="W47" s="6"/>
      <c r="X47" s="6"/>
      <c r="Y47" s="6"/>
      <c r="Z47" s="6"/>
    </row>
    <row r="48" spans="1:26" ht="12.75" customHeight="1">
      <c r="A48" s="6"/>
      <c r="B48" s="20"/>
      <c r="C48" s="21"/>
      <c r="D48" s="21"/>
      <c r="E48" s="21"/>
      <c r="F48" s="21"/>
      <c r="G48" s="21"/>
      <c r="H48" s="21"/>
      <c r="I48" s="21"/>
      <c r="J48" s="21"/>
      <c r="K48" s="79"/>
      <c r="L48" s="6"/>
      <c r="M48" s="6"/>
      <c r="N48" s="6"/>
      <c r="O48" s="6"/>
      <c r="P48" s="6"/>
      <c r="Q48" s="6"/>
      <c r="R48" s="6"/>
      <c r="S48" s="6"/>
      <c r="T48" s="6"/>
      <c r="U48" s="6"/>
      <c r="V48" s="6"/>
      <c r="W48" s="6"/>
      <c r="X48" s="6"/>
      <c r="Y48" s="6"/>
      <c r="Z48" s="6"/>
    </row>
    <row r="49" spans="1:26" ht="12.75" customHeight="1">
      <c r="A49" s="6"/>
      <c r="B49" s="20"/>
      <c r="C49" s="21"/>
      <c r="D49" s="21"/>
      <c r="E49" s="21"/>
      <c r="F49" s="21"/>
      <c r="G49" s="21"/>
      <c r="H49" s="21"/>
      <c r="I49" s="21"/>
      <c r="J49" s="21"/>
      <c r="K49" s="79"/>
      <c r="L49" s="6"/>
      <c r="M49" s="6"/>
      <c r="N49" s="6"/>
      <c r="O49" s="6"/>
      <c r="P49" s="6"/>
      <c r="Q49" s="6"/>
      <c r="R49" s="6"/>
      <c r="S49" s="6"/>
      <c r="T49" s="6"/>
      <c r="U49" s="6"/>
      <c r="V49" s="6"/>
      <c r="W49" s="6"/>
      <c r="X49" s="6"/>
      <c r="Y49" s="6"/>
      <c r="Z49" s="6"/>
    </row>
    <row r="50" spans="1:26" ht="12.75" customHeight="1">
      <c r="A50" s="6"/>
      <c r="B50" s="20"/>
      <c r="C50" s="21"/>
      <c r="D50" s="21"/>
      <c r="E50" s="21"/>
      <c r="F50" s="21"/>
      <c r="G50" s="21"/>
      <c r="H50" s="21"/>
      <c r="I50" s="21"/>
      <c r="J50" s="21"/>
      <c r="K50" s="79"/>
      <c r="L50" s="6"/>
      <c r="M50" s="6"/>
      <c r="N50" s="6"/>
      <c r="O50" s="6"/>
      <c r="P50" s="6"/>
      <c r="Q50" s="6"/>
      <c r="R50" s="6"/>
      <c r="S50" s="6"/>
      <c r="T50" s="6"/>
      <c r="U50" s="6"/>
      <c r="V50" s="6"/>
      <c r="W50" s="6"/>
      <c r="X50" s="6"/>
      <c r="Y50" s="6"/>
      <c r="Z50" s="6"/>
    </row>
    <row r="51" spans="1:26" ht="12.75" customHeight="1">
      <c r="A51" s="6"/>
      <c r="B51" s="20"/>
      <c r="C51" s="21"/>
      <c r="D51" s="21"/>
      <c r="E51" s="21"/>
      <c r="F51" s="21"/>
      <c r="G51" s="21"/>
      <c r="H51" s="21"/>
      <c r="I51" s="21"/>
      <c r="J51" s="21"/>
      <c r="K51" s="79"/>
      <c r="L51" s="6"/>
      <c r="M51" s="6"/>
      <c r="N51" s="6"/>
      <c r="O51" s="6"/>
      <c r="P51" s="6"/>
      <c r="Q51" s="6"/>
      <c r="R51" s="6"/>
      <c r="S51" s="6"/>
      <c r="T51" s="6"/>
      <c r="U51" s="6"/>
      <c r="V51" s="6"/>
      <c r="W51" s="6"/>
      <c r="X51" s="6"/>
      <c r="Y51" s="6"/>
      <c r="Z51" s="6"/>
    </row>
    <row r="52" spans="1:26" ht="12.75" customHeight="1">
      <c r="A52" s="6"/>
      <c r="B52" s="20"/>
      <c r="C52" s="21"/>
      <c r="D52" s="21"/>
      <c r="E52" s="21"/>
      <c r="F52" s="21"/>
      <c r="G52" s="21"/>
      <c r="H52" s="21"/>
      <c r="I52" s="21"/>
      <c r="J52" s="21"/>
      <c r="K52" s="79"/>
      <c r="L52" s="6"/>
      <c r="M52" s="6"/>
      <c r="N52" s="6"/>
      <c r="O52" s="6"/>
      <c r="P52" s="6"/>
      <c r="Q52" s="6"/>
      <c r="R52" s="6"/>
      <c r="S52" s="6"/>
      <c r="T52" s="6"/>
      <c r="U52" s="6"/>
      <c r="V52" s="6"/>
      <c r="W52" s="6"/>
      <c r="X52" s="6"/>
      <c r="Y52" s="6"/>
      <c r="Z52" s="6"/>
    </row>
    <row r="53" spans="1:26" ht="12.75" customHeight="1">
      <c r="A53" s="6"/>
      <c r="B53" s="20"/>
      <c r="C53" s="21"/>
      <c r="D53" s="21"/>
      <c r="E53" s="21"/>
      <c r="F53" s="21"/>
      <c r="G53" s="21"/>
      <c r="H53" s="21"/>
      <c r="I53" s="21"/>
      <c r="J53" s="21"/>
      <c r="K53" s="79"/>
      <c r="L53" s="6"/>
      <c r="M53" s="6"/>
      <c r="N53" s="6"/>
      <c r="O53" s="6"/>
      <c r="P53" s="6"/>
      <c r="Q53" s="6"/>
      <c r="R53" s="6"/>
      <c r="S53" s="6"/>
      <c r="T53" s="6"/>
      <c r="U53" s="6"/>
      <c r="V53" s="6"/>
      <c r="W53" s="6"/>
      <c r="X53" s="6"/>
      <c r="Y53" s="6"/>
      <c r="Z53" s="6"/>
    </row>
    <row r="54" spans="1:26" ht="12.75" customHeight="1">
      <c r="A54" s="6"/>
      <c r="B54" s="20"/>
      <c r="C54" s="21"/>
      <c r="D54" s="21"/>
      <c r="E54" s="21"/>
      <c r="F54" s="21"/>
      <c r="G54" s="21"/>
      <c r="H54" s="21"/>
      <c r="I54" s="21"/>
      <c r="J54" s="21"/>
      <c r="K54" s="79"/>
      <c r="L54" s="6"/>
      <c r="M54" s="6"/>
      <c r="N54" s="6"/>
      <c r="O54" s="6"/>
      <c r="P54" s="6"/>
      <c r="Q54" s="6"/>
      <c r="R54" s="6"/>
      <c r="S54" s="6"/>
      <c r="T54" s="6"/>
      <c r="U54" s="6"/>
      <c r="V54" s="6"/>
      <c r="W54" s="6"/>
      <c r="X54" s="6"/>
      <c r="Y54" s="6"/>
      <c r="Z54" s="6"/>
    </row>
    <row r="55" spans="1:26" ht="12.75" customHeight="1">
      <c r="A55" s="6"/>
      <c r="B55" s="20"/>
      <c r="C55" s="21"/>
      <c r="D55" s="21"/>
      <c r="E55" s="21"/>
      <c r="F55" s="21"/>
      <c r="G55" s="21"/>
      <c r="H55" s="21"/>
      <c r="I55" s="21"/>
      <c r="J55" s="21"/>
      <c r="K55" s="79"/>
      <c r="L55" s="6"/>
      <c r="M55" s="6"/>
      <c r="N55" s="6"/>
      <c r="O55" s="6"/>
      <c r="P55" s="6"/>
      <c r="Q55" s="6"/>
      <c r="R55" s="6"/>
      <c r="S55" s="6"/>
      <c r="T55" s="6"/>
      <c r="U55" s="6"/>
      <c r="V55" s="6"/>
      <c r="W55" s="6"/>
      <c r="X55" s="6"/>
      <c r="Y55" s="6"/>
      <c r="Z55" s="6"/>
    </row>
    <row r="56" spans="1:26" ht="12.75" customHeight="1">
      <c r="A56" s="6"/>
      <c r="B56" s="28"/>
      <c r="C56" s="29"/>
      <c r="D56" s="29"/>
      <c r="E56" s="29"/>
      <c r="F56" s="29"/>
      <c r="G56" s="29"/>
      <c r="H56" s="29"/>
      <c r="I56" s="29"/>
      <c r="J56" s="29"/>
      <c r="K56" s="135"/>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C2:E2"/>
    <mergeCell ref="F2:G2"/>
    <mergeCell ref="E19:G22"/>
  </mergeCells>
  <conditionalFormatting sqref="G35">
    <cfRule type="cellIs" dxfId="26" priority="1" operator="lessThan">
      <formula>0.95*$C35*(G$14/$C$14)</formula>
    </cfRule>
  </conditionalFormatting>
  <conditionalFormatting sqref="K28:K32">
    <cfRule type="cellIs" dxfId="25" priority="2" operator="greaterThanOrEqual">
      <formula>100</formula>
    </cfRule>
  </conditionalFormatting>
  <conditionalFormatting sqref="K28:K32">
    <cfRule type="cellIs" dxfId="24" priority="3" operator="lessThan">
      <formula>100</formula>
    </cfRule>
  </conditionalFormatting>
  <conditionalFormatting sqref="K34">
    <cfRule type="cellIs" dxfId="23" priority="4" operator="between">
      <formula>100.1</formula>
      <formula>300</formula>
    </cfRule>
  </conditionalFormatting>
  <conditionalFormatting sqref="K34">
    <cfRule type="cellIs" dxfId="22" priority="5" operator="greaterThan">
      <formula>300</formula>
    </cfRule>
  </conditionalFormatting>
  <conditionalFormatting sqref="K34">
    <cfRule type="cellIs" dxfId="21" priority="6" operator="lessThanOrEqual">
      <formula>100</formula>
    </cfRule>
  </conditionalFormatting>
  <conditionalFormatting sqref="K27">
    <cfRule type="cellIs" dxfId="20" priority="7" operator="greaterThanOrEqual">
      <formula>100</formula>
    </cfRule>
  </conditionalFormatting>
  <conditionalFormatting sqref="K27">
    <cfRule type="cellIs" dxfId="19" priority="8" operator="lessThan">
      <formula>33.3</formula>
    </cfRule>
  </conditionalFormatting>
  <conditionalFormatting sqref="K27">
    <cfRule type="cellIs" dxfId="18" priority="9" operator="between">
      <formula>33.3</formula>
      <formula>100</formula>
    </cfRule>
  </conditionalFormatting>
  <conditionalFormatting sqref="E27:E33 E35">
    <cfRule type="cellIs" dxfId="17" priority="10" operator="lessThan">
      <formula>0.95*$C27*(E$14/$C$14)</formula>
    </cfRule>
  </conditionalFormatting>
  <conditionalFormatting sqref="K33">
    <cfRule type="cellIs" dxfId="16" priority="11" operator="greaterThanOrEqual">
      <formula>100</formula>
    </cfRule>
  </conditionalFormatting>
  <conditionalFormatting sqref="K33">
    <cfRule type="cellIs" dxfId="15" priority="12" operator="lessThan">
      <formula>33.3</formula>
    </cfRule>
  </conditionalFormatting>
  <conditionalFormatting sqref="K33">
    <cfRule type="cellIs" dxfId="14" priority="13" operator="between">
      <formula>33.3</formula>
      <formula>100</formula>
    </cfRule>
  </conditionalFormatting>
  <conditionalFormatting sqref="K35">
    <cfRule type="cellIs" dxfId="13" priority="14" operator="greaterThanOrEqual">
      <formula>100</formula>
    </cfRule>
  </conditionalFormatting>
  <conditionalFormatting sqref="K35">
    <cfRule type="cellIs" dxfId="12" priority="15" operator="lessThan">
      <formula>33.3</formula>
    </cfRule>
  </conditionalFormatting>
  <conditionalFormatting sqref="K35">
    <cfRule type="cellIs" dxfId="11" priority="16" operator="between">
      <formula>33.3</formula>
      <formula>100</formula>
    </cfRule>
  </conditionalFormatting>
  <conditionalFormatting sqref="F27:F33">
    <cfRule type="cellIs" dxfId="10" priority="17" operator="lessThan">
      <formula>0.95*$C27*(F$14/$C$14)</formula>
    </cfRule>
  </conditionalFormatting>
  <conditionalFormatting sqref="G27:G33">
    <cfRule type="cellIs" dxfId="9" priority="18" operator="lessThan">
      <formula>0.95*$C27*(G$14/$C$14)</formula>
    </cfRule>
  </conditionalFormatting>
  <conditionalFormatting sqref="F35">
    <cfRule type="cellIs" dxfId="8" priority="19" operator="lessThan">
      <formula>0.95*$C35*(F$14/$C$14)</formula>
    </cfRule>
  </conditionalFormatting>
  <dataValidations count="4">
    <dataValidation type="list" allowBlank="1" showInputMessage="1" showErrorMessage="1" prompt=" - " sqref="I5">
      <formula1>Material</formula1>
    </dataValidation>
    <dataValidation type="list" allowBlank="1" showInputMessage="1" showErrorMessage="1" prompt="Select Material - " sqref="E6:G6">
      <formula1>Tube_Type</formula1>
    </dataValidation>
    <dataValidation type="list" allowBlank="1" showInputMessage="1" showErrorMessage="1" prompt=" - " sqref="F2">
      <formula1>ConstructionType</formula1>
    </dataValidation>
    <dataValidation type="list" allowBlank="1" showInputMessage="1" showErrorMessage="1" prompt="Select Material - " sqref="C5:H5 D6 H6 J13:J14">
      <formula1>Materials</formula1>
    </dataValidation>
  </dataValidations>
  <pageMargins left="0.7" right="0.7" top="0.75" bottom="0.75" header="0" footer="0"/>
  <pageSetup orientation="landscape"/>
  <legacyDrawing r:id="rId1"/>
</worksheet>
</file>

<file path=xl/worksheets/sheet36.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5.140625" customWidth="1"/>
    <col min="2" max="2" width="46.85546875" customWidth="1"/>
    <col min="3" max="3" width="11.42578125" customWidth="1"/>
    <col min="4" max="4" width="10.5703125" customWidth="1"/>
    <col min="5" max="5" width="5.85546875" customWidth="1"/>
    <col min="6" max="6" width="8.7109375" customWidth="1"/>
    <col min="7" max="7" width="9.140625" customWidth="1"/>
    <col min="8" max="8" width="12.42578125" customWidth="1"/>
    <col min="9" max="9" width="9.140625" customWidth="1"/>
    <col min="10" max="10" width="5.140625" customWidth="1"/>
    <col min="11" max="15" width="9.140625" customWidth="1"/>
    <col min="16" max="26" width="8" customWidth="1"/>
  </cols>
  <sheetData>
    <row r="1" spans="1:26" ht="15.75">
      <c r="A1" s="6"/>
      <c r="B1" s="30" t="s">
        <v>713</v>
      </c>
      <c r="C1" s="6"/>
      <c r="D1" s="6"/>
      <c r="E1" s="6"/>
      <c r="F1" s="6"/>
      <c r="G1" s="6"/>
      <c r="H1" s="6"/>
      <c r="I1" s="6"/>
      <c r="J1" s="6"/>
      <c r="K1" s="6"/>
      <c r="L1" s="6"/>
      <c r="M1" s="6"/>
      <c r="N1" s="6"/>
      <c r="O1" s="6"/>
      <c r="P1" s="6"/>
      <c r="Q1" s="6"/>
      <c r="R1" s="6"/>
      <c r="S1" s="6"/>
      <c r="T1" s="6"/>
      <c r="U1" s="6"/>
      <c r="V1" s="6"/>
      <c r="W1" s="6"/>
      <c r="X1" s="6"/>
      <c r="Y1" s="6"/>
      <c r="Z1" s="6"/>
    </row>
    <row r="2" spans="1:26" ht="12.75" customHeight="1">
      <c r="A2" s="6"/>
      <c r="B2" s="1" t="s">
        <v>714</v>
      </c>
      <c r="C2" s="6"/>
      <c r="D2" s="6"/>
      <c r="E2" s="6"/>
      <c r="F2" s="6"/>
      <c r="G2" s="6"/>
      <c r="H2" s="6"/>
      <c r="I2" s="6"/>
      <c r="J2" s="6"/>
      <c r="K2" s="6"/>
      <c r="L2" s="6"/>
      <c r="M2" s="6"/>
      <c r="N2" s="6"/>
      <c r="O2" s="6"/>
      <c r="P2" s="6"/>
      <c r="Q2" s="6"/>
      <c r="R2" s="6"/>
      <c r="S2" s="6"/>
      <c r="T2" s="6"/>
      <c r="U2" s="6"/>
      <c r="V2" s="6"/>
      <c r="W2" s="6"/>
      <c r="X2" s="6"/>
      <c r="Y2" s="6"/>
      <c r="Z2" s="6"/>
    </row>
    <row r="3" spans="1:26" ht="26.25" customHeight="1">
      <c r="A3" s="134"/>
      <c r="B3" s="102" t="s">
        <v>83</v>
      </c>
      <c r="C3" s="102" t="s">
        <v>85</v>
      </c>
      <c r="D3" s="102" t="s">
        <v>715</v>
      </c>
      <c r="E3" s="134"/>
      <c r="F3" s="134"/>
      <c r="G3" s="134"/>
      <c r="H3" s="134"/>
      <c r="I3" s="134"/>
      <c r="J3" s="134"/>
      <c r="K3" s="134"/>
      <c r="L3" s="134"/>
      <c r="M3" s="134"/>
      <c r="N3" s="134"/>
      <c r="O3" s="134"/>
      <c r="P3" s="134"/>
      <c r="Q3" s="134"/>
      <c r="R3" s="134"/>
      <c r="S3" s="134"/>
      <c r="T3" s="134"/>
      <c r="U3" s="134"/>
      <c r="V3" s="134"/>
      <c r="W3" s="134"/>
      <c r="X3" s="134"/>
      <c r="Y3" s="134"/>
      <c r="Z3" s="134"/>
    </row>
    <row r="4" spans="1:26" ht="12.75" customHeight="1">
      <c r="A4" s="6"/>
      <c r="B4" s="31" t="s">
        <v>86</v>
      </c>
      <c r="C4" s="41" t="s">
        <v>87</v>
      </c>
      <c r="D4" s="32" t="str">
        <f>C4</f>
        <v>Steel</v>
      </c>
      <c r="E4" s="6"/>
      <c r="F4" s="6"/>
      <c r="G4" s="6"/>
      <c r="H4" s="6"/>
      <c r="I4" s="6"/>
      <c r="J4" s="6"/>
      <c r="K4" s="6"/>
      <c r="L4" s="6"/>
      <c r="M4" s="6"/>
      <c r="N4" s="6"/>
      <c r="O4" s="6"/>
      <c r="P4" s="6"/>
      <c r="Q4" s="6"/>
      <c r="R4" s="6"/>
      <c r="S4" s="6"/>
      <c r="T4" s="6"/>
      <c r="U4" s="6"/>
      <c r="V4" s="6"/>
      <c r="W4" s="6"/>
      <c r="X4" s="6"/>
      <c r="Y4" s="6"/>
      <c r="Z4" s="6"/>
    </row>
    <row r="5" spans="1:26" ht="12.75" customHeight="1">
      <c r="A5" s="6"/>
      <c r="B5" s="31" t="s">
        <v>716</v>
      </c>
      <c r="C5" s="41" t="s">
        <v>89</v>
      </c>
      <c r="D5" s="32" t="s">
        <v>145</v>
      </c>
      <c r="E5" s="6"/>
      <c r="F5" s="6"/>
      <c r="G5" s="6"/>
      <c r="H5" s="6"/>
      <c r="I5" s="6"/>
      <c r="J5" s="6"/>
      <c r="K5" s="6"/>
      <c r="L5" s="6"/>
      <c r="M5" s="6"/>
      <c r="N5" s="6"/>
      <c r="O5" s="6"/>
      <c r="P5" s="6"/>
      <c r="Q5" s="6"/>
      <c r="R5" s="6"/>
      <c r="S5" s="6"/>
      <c r="T5" s="6"/>
      <c r="U5" s="6"/>
      <c r="V5" s="6"/>
      <c r="W5" s="6"/>
      <c r="X5" s="6"/>
      <c r="Y5" s="6"/>
      <c r="Z5" s="6"/>
    </row>
    <row r="6" spans="1:26" ht="12.75" customHeight="1">
      <c r="A6" s="6"/>
      <c r="B6" s="31" t="s">
        <v>90</v>
      </c>
      <c r="C6" s="33" t="str">
        <f>IF(C$4="Steel",MaterialData!C4,IF(C$4="Aluminium 1",MaterialData!D4,IF(C$4="Aluminium 2",MaterialData!E4,IF(C$4="Carbon",MaterialData!F4,IF(C$4="Other 1",MaterialData!G4,IF(C$4="Other 2",MaterialData!H4,IF(C$4="Other 3",MaterialData!I4,0)))))))</f>
        <v>Steel</v>
      </c>
      <c r="D6" s="33" t="str">
        <f>C6</f>
        <v>Steel</v>
      </c>
      <c r="E6" s="6"/>
      <c r="F6" s="6"/>
      <c r="G6" s="6"/>
      <c r="H6" s="6"/>
      <c r="I6" s="6"/>
      <c r="J6" s="6"/>
      <c r="K6" s="6"/>
      <c r="L6" s="6"/>
      <c r="M6" s="6"/>
      <c r="N6" s="6"/>
      <c r="O6" s="6"/>
      <c r="P6" s="6"/>
      <c r="Q6" s="6"/>
      <c r="R6" s="6"/>
      <c r="S6" s="6"/>
      <c r="T6" s="6"/>
      <c r="U6" s="6"/>
      <c r="V6" s="6"/>
      <c r="W6" s="6"/>
      <c r="X6" s="6"/>
      <c r="Y6" s="6"/>
      <c r="Z6" s="6"/>
    </row>
    <row r="7" spans="1:26" ht="12.75" customHeight="1">
      <c r="A7" s="6"/>
      <c r="B7" s="31" t="s">
        <v>93</v>
      </c>
      <c r="C7" s="33">
        <f>IF(C$4="Steel",MaterialData!C5,IF(C$4="Aluminium 1",MaterialData!D5,IF(C$4="Aluminium 2",MaterialData!E5,IF(C$4="Carbon",MaterialData!F5,IF(C$4="Other 1",MaterialData!G5,IF(C$4="Other 2",MaterialData!H5,IF(C$4="Other 3",MaterialData!I5,0)))))))</f>
        <v>200000000000</v>
      </c>
      <c r="D7" s="33">
        <f>IF(D$4="Steel",MaterialData!C5,IF(D$4="Aluminium 1",MaterialData!D5,IF(D$4="Aluminium 2",MaterialData!E5,IF(D$4="Carbon",MaterialData!F5,IF(D$4="Other 1",MaterialData!G5,IF(D$4="Other 2",MaterialData!H5,IF(D$4="Other 2",MaterialData!I5,0)))))))</f>
        <v>200000000000</v>
      </c>
      <c r="E7" s="6"/>
      <c r="F7" s="6"/>
      <c r="G7" s="6"/>
      <c r="H7" s="6"/>
      <c r="I7" s="36"/>
      <c r="J7" s="6"/>
      <c r="K7" s="6"/>
      <c r="L7" s="6"/>
      <c r="M7" s="6"/>
      <c r="N7" s="6"/>
      <c r="O7" s="6"/>
      <c r="P7" s="6"/>
      <c r="Q7" s="6"/>
      <c r="R7" s="6"/>
      <c r="S7" s="6"/>
      <c r="T7" s="6"/>
      <c r="U7" s="6"/>
      <c r="V7" s="6"/>
      <c r="W7" s="6"/>
      <c r="X7" s="6"/>
      <c r="Y7" s="6"/>
      <c r="Z7" s="6"/>
    </row>
    <row r="8" spans="1:26" ht="12.75" customHeight="1">
      <c r="A8" s="6"/>
      <c r="B8" s="31" t="s">
        <v>94</v>
      </c>
      <c r="C8" s="33">
        <f>IF(C$4="Steel",MaterialData!C6,IF(C$4="Aluminium 1",MaterialData!D6,IF(C$4="Aluminium 2",MaterialData!E6,IF(C$4="Carbon",MaterialData!F6,IF(C$4="Other 1",MaterialData!G6,IF(C$4="Other 2",MaterialData!H6,IF(C$4="Other 3",MaterialData!I6,0)))))))</f>
        <v>305000000</v>
      </c>
      <c r="D8" s="33">
        <f>IF(D$4="Steel",MaterialData!C6,IF(D$4="Aluminium 1",MaterialData!D6,IF(D$4="Aluminium 2",MaterialData!E6,IF(D$4="Carbon",MaterialData!F6,IF(D$4="Other 1",MaterialData!G6,IF(D$4="Other 2",MaterialData!H6,IF(D$4="Other 2",MaterialData!I6,0)))))))</f>
        <v>305000000</v>
      </c>
      <c r="E8" s="6"/>
      <c r="F8" s="6"/>
      <c r="G8" s="6"/>
      <c r="H8" s="6"/>
      <c r="I8" s="36"/>
      <c r="J8" s="6"/>
      <c r="K8" s="6"/>
      <c r="L8" s="6"/>
      <c r="M8" s="6"/>
      <c r="N8" s="6"/>
      <c r="O8" s="6"/>
      <c r="P8" s="6"/>
      <c r="Q8" s="6"/>
      <c r="R8" s="6"/>
      <c r="S8" s="6"/>
      <c r="T8" s="6"/>
      <c r="U8" s="6"/>
      <c r="V8" s="6"/>
      <c r="W8" s="6"/>
      <c r="X8" s="6"/>
      <c r="Y8" s="6"/>
      <c r="Z8" s="6"/>
    </row>
    <row r="9" spans="1:26" ht="12.75" customHeight="1">
      <c r="A9" s="6"/>
      <c r="B9" s="31" t="s">
        <v>95</v>
      </c>
      <c r="C9" s="33">
        <f>IF(C$4="Steel",MaterialData!C7,IF(C$4="Aluminium 1",MaterialData!D7,IF(C$4="Aluminium 2",MaterialData!E7,IF(C$4="Carbon",MaterialData!F7,IF(C$4="Other 1",MaterialData!G7,IF(C$4="Other 2",MaterialData!H7,IF(C$4="Other 3",MaterialData!I7,0)))))))</f>
        <v>365000000</v>
      </c>
      <c r="D9" s="33">
        <f>IF(D$4="Steel",MaterialData!C7,IF(D$4="Aluminium 1",MaterialData!D7,IF(D$4="Aluminium 2",MaterialData!E7,IF(D$4="Carbon",MaterialData!F7,IF(D$4="Other 1",MaterialData!G7,IF(D$4="Other 2",MaterialData!H7,IF(D$4="Other 2",MaterialData!I7,0)))))))</f>
        <v>365000000</v>
      </c>
      <c r="E9" s="6"/>
      <c r="F9" s="6"/>
      <c r="G9" s="6"/>
      <c r="H9" s="6"/>
      <c r="I9" s="36"/>
      <c r="J9" s="6"/>
      <c r="K9" s="6"/>
      <c r="L9" s="6"/>
      <c r="M9" s="6"/>
      <c r="N9" s="6"/>
      <c r="O9" s="6"/>
      <c r="P9" s="6"/>
      <c r="Q9" s="6"/>
      <c r="R9" s="6"/>
      <c r="S9" s="6"/>
      <c r="T9" s="6"/>
      <c r="U9" s="6"/>
      <c r="V9" s="6"/>
      <c r="W9" s="6"/>
      <c r="X9" s="6"/>
      <c r="Y9" s="6"/>
      <c r="Z9" s="6"/>
    </row>
    <row r="10" spans="1:26" ht="12.75" customHeight="1">
      <c r="A10" s="6"/>
      <c r="B10" s="31" t="s">
        <v>110</v>
      </c>
      <c r="C10" s="33" t="s">
        <v>145</v>
      </c>
      <c r="D10" s="33">
        <f>IF(D$4="Steel",MaterialData!C8,IF(D$4="Aluminium 1",MaterialData!D8,IF(D$4="Aluminium 2",MaterialData!E8,IF(D$4="Carbon",MaterialData!F8,IF(D$4="Other 1",MaterialData!G8,IF(D$4="Other 2",MaterialData!H8,IF(D$4="Other 2",MaterialData!I8,0)))))))</f>
        <v>180000000</v>
      </c>
      <c r="E10" s="6"/>
      <c r="F10" s="6"/>
      <c r="G10" s="6"/>
      <c r="H10" s="6"/>
      <c r="I10" s="36"/>
      <c r="J10" s="6"/>
      <c r="K10" s="6"/>
      <c r="L10" s="6"/>
      <c r="M10" s="6"/>
      <c r="N10" s="6"/>
      <c r="O10" s="6"/>
      <c r="P10" s="6"/>
      <c r="Q10" s="6"/>
      <c r="R10" s="6"/>
      <c r="S10" s="6"/>
      <c r="T10" s="6"/>
      <c r="U10" s="6"/>
      <c r="V10" s="6"/>
      <c r="W10" s="6"/>
      <c r="X10" s="6"/>
      <c r="Y10" s="6"/>
      <c r="Z10" s="6"/>
    </row>
    <row r="11" spans="1:26" ht="12.75" customHeight="1">
      <c r="A11" s="6"/>
      <c r="B11" s="31" t="s">
        <v>111</v>
      </c>
      <c r="C11" s="33" t="s">
        <v>145</v>
      </c>
      <c r="D11" s="33">
        <f>IF(D$4="Steel",MaterialData!C9,IF(D$4="Aluminium 1",MaterialData!D9,IF(D$4="Aluminium 2",MaterialData!E9,IF(D$4="Carbon",MaterialData!F9,IF(D$4="Other 1",MaterialData!G9,IF(D$4="Other 2",MaterialData!H9,IF(D$4="Other 2",MaterialData!I9,0)))))))</f>
        <v>300000000</v>
      </c>
      <c r="E11" s="6"/>
      <c r="F11" s="6"/>
      <c r="G11" s="6"/>
      <c r="H11" s="6"/>
      <c r="I11" s="3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36"/>
      <c r="J12" s="6"/>
      <c r="K12" s="6"/>
      <c r="L12" s="6"/>
      <c r="M12" s="6"/>
      <c r="N12" s="6"/>
      <c r="O12" s="6"/>
      <c r="P12" s="6"/>
      <c r="Q12" s="6"/>
      <c r="R12" s="6"/>
      <c r="S12" s="6"/>
      <c r="T12" s="6"/>
      <c r="U12" s="6"/>
      <c r="V12" s="6"/>
      <c r="W12" s="6"/>
      <c r="X12" s="6"/>
      <c r="Y12" s="6"/>
      <c r="Z12" s="6"/>
    </row>
    <row r="13" spans="1:26" ht="12.75" customHeight="1">
      <c r="A13" s="6"/>
      <c r="B13" s="31" t="s">
        <v>112</v>
      </c>
      <c r="C13" s="294">
        <v>25.4</v>
      </c>
      <c r="D13" s="268"/>
      <c r="E13" s="6"/>
      <c r="F13" s="6"/>
      <c r="G13" s="6"/>
      <c r="H13" s="6"/>
      <c r="I13" s="36"/>
      <c r="J13" s="6"/>
      <c r="K13" s="6"/>
      <c r="L13" s="6"/>
      <c r="M13" s="6"/>
      <c r="N13" s="6"/>
      <c r="O13" s="6"/>
      <c r="P13" s="6"/>
      <c r="Q13" s="6"/>
      <c r="R13" s="6"/>
      <c r="S13" s="6"/>
      <c r="T13" s="6"/>
      <c r="U13" s="6"/>
      <c r="V13" s="6"/>
      <c r="W13" s="6"/>
      <c r="X13" s="6"/>
      <c r="Y13" s="6"/>
      <c r="Z13" s="6"/>
    </row>
    <row r="14" spans="1:26" ht="12.75" customHeight="1">
      <c r="A14" s="6"/>
      <c r="B14" s="31" t="s">
        <v>115</v>
      </c>
      <c r="C14" s="294">
        <v>1.2</v>
      </c>
      <c r="D14" s="268"/>
      <c r="E14" s="6"/>
      <c r="F14" s="6"/>
      <c r="G14" s="6"/>
      <c r="H14" s="6"/>
      <c r="I14" s="36"/>
      <c r="J14" s="6"/>
      <c r="K14" s="6"/>
      <c r="L14" s="6"/>
      <c r="M14" s="6"/>
      <c r="N14" s="6"/>
      <c r="O14" s="6"/>
      <c r="P14" s="6"/>
      <c r="Q14" s="6"/>
      <c r="R14" s="6"/>
      <c r="S14" s="6"/>
      <c r="T14" s="6"/>
      <c r="U14" s="6"/>
      <c r="V14" s="6"/>
      <c r="W14" s="6"/>
      <c r="X14" s="6"/>
      <c r="Y14" s="6"/>
      <c r="Z14" s="6"/>
    </row>
    <row r="15" spans="1:26" ht="12.75" customHeight="1">
      <c r="A15" s="6"/>
      <c r="B15" s="6"/>
      <c r="C15" s="6"/>
      <c r="D15" s="6"/>
      <c r="E15" s="6"/>
      <c r="F15" s="6"/>
      <c r="G15" s="6"/>
      <c r="H15" s="6"/>
      <c r="I15" s="36"/>
      <c r="J15" s="6"/>
      <c r="K15" s="6"/>
      <c r="L15" s="6"/>
      <c r="M15" s="6"/>
      <c r="N15" s="6"/>
      <c r="O15" s="6"/>
      <c r="P15" s="6"/>
      <c r="Q15" s="6"/>
      <c r="R15" s="6"/>
      <c r="S15" s="6"/>
      <c r="T15" s="6"/>
      <c r="U15" s="6"/>
      <c r="V15" s="6"/>
      <c r="W15" s="6"/>
      <c r="X15" s="6"/>
      <c r="Y15" s="6"/>
      <c r="Z15" s="6"/>
    </row>
    <row r="16" spans="1:26" ht="26.25" customHeight="1">
      <c r="A16" s="134"/>
      <c r="B16" s="222"/>
      <c r="C16" s="102" t="s">
        <v>85</v>
      </c>
      <c r="D16" s="102" t="s">
        <v>715</v>
      </c>
      <c r="E16" s="134"/>
      <c r="F16" s="134"/>
      <c r="G16" s="134"/>
      <c r="H16" s="134"/>
      <c r="I16" s="223"/>
      <c r="J16" s="134"/>
      <c r="K16" s="134"/>
      <c r="L16" s="134"/>
      <c r="M16" s="134"/>
      <c r="N16" s="134"/>
      <c r="O16" s="134"/>
      <c r="P16" s="134"/>
      <c r="Q16" s="134"/>
      <c r="R16" s="134"/>
      <c r="S16" s="134"/>
      <c r="T16" s="134"/>
      <c r="U16" s="134"/>
      <c r="V16" s="134"/>
      <c r="W16" s="134"/>
      <c r="X16" s="134"/>
      <c r="Y16" s="134"/>
      <c r="Z16" s="134"/>
    </row>
    <row r="17" spans="1:26" ht="12.75" customHeight="1">
      <c r="A17" s="6"/>
      <c r="B17" s="31" t="s">
        <v>116</v>
      </c>
      <c r="C17" s="277">
        <f>C13/1000</f>
        <v>2.5399999999999999E-2</v>
      </c>
      <c r="D17" s="268"/>
      <c r="E17" s="6"/>
      <c r="F17" s="6"/>
      <c r="G17" s="6"/>
      <c r="H17" s="6"/>
      <c r="I17" s="36"/>
      <c r="J17" s="6"/>
      <c r="K17" s="6"/>
      <c r="L17" s="6"/>
      <c r="M17" s="6"/>
      <c r="N17" s="6"/>
      <c r="O17" s="6"/>
      <c r="P17" s="6"/>
      <c r="Q17" s="6"/>
      <c r="R17" s="6"/>
      <c r="S17" s="6"/>
      <c r="T17" s="6"/>
      <c r="U17" s="6"/>
      <c r="V17" s="6"/>
      <c r="W17" s="6"/>
      <c r="X17" s="6"/>
      <c r="Y17" s="6"/>
      <c r="Z17" s="6"/>
    </row>
    <row r="18" spans="1:26" ht="12.75" customHeight="1">
      <c r="A18" s="6"/>
      <c r="B18" s="31" t="s">
        <v>117</v>
      </c>
      <c r="C18" s="277">
        <f>C14/1000</f>
        <v>1.1999999999999999E-3</v>
      </c>
      <c r="D18" s="268"/>
      <c r="E18" s="6"/>
      <c r="F18" s="6"/>
      <c r="G18" s="6"/>
      <c r="H18" s="6"/>
      <c r="I18" s="36"/>
      <c r="J18" s="6"/>
      <c r="K18" s="6"/>
      <c r="L18" s="6"/>
      <c r="M18" s="43"/>
      <c r="N18" s="6"/>
      <c r="O18" s="6"/>
      <c r="P18" s="6"/>
      <c r="Q18" s="6"/>
      <c r="R18" s="6"/>
      <c r="S18" s="6"/>
      <c r="T18" s="6"/>
      <c r="U18" s="6"/>
      <c r="V18" s="6"/>
      <c r="W18" s="6"/>
      <c r="X18" s="6"/>
      <c r="Y18" s="6"/>
      <c r="Z18" s="6"/>
    </row>
    <row r="19" spans="1:26" ht="12.75" customHeight="1">
      <c r="A19" s="6"/>
      <c r="B19" s="31" t="s">
        <v>119</v>
      </c>
      <c r="C19" s="32">
        <f>IF(C5="Round",((C17)^4-((C17-2*C18))^4)*3.142/64,((C17)^4-((C17-2*C18))^4)/12)</f>
        <v>6.6959174567999997E-9</v>
      </c>
      <c r="D19" s="47">
        <v>0</v>
      </c>
      <c r="E19" s="6"/>
      <c r="F19" s="6"/>
      <c r="G19" s="6"/>
      <c r="H19" s="6"/>
      <c r="I19" s="36"/>
      <c r="J19" s="6"/>
      <c r="K19" s="6"/>
      <c r="L19" s="36"/>
      <c r="M19" s="43"/>
      <c r="N19" s="6"/>
      <c r="O19" s="6"/>
      <c r="P19" s="6"/>
      <c r="Q19" s="6"/>
      <c r="R19" s="6"/>
      <c r="S19" s="6"/>
      <c r="T19" s="6"/>
      <c r="U19" s="6"/>
      <c r="V19" s="6"/>
      <c r="W19" s="6"/>
      <c r="X19" s="6"/>
      <c r="Y19" s="6"/>
      <c r="Z19" s="6"/>
    </row>
    <row r="20" spans="1:26" ht="12.75" customHeight="1">
      <c r="A20" s="6"/>
      <c r="B20" s="31" t="s">
        <v>120</v>
      </c>
      <c r="C20" s="33">
        <f>C7*C19</f>
        <v>1339.1834913599998</v>
      </c>
      <c r="D20" s="33">
        <f>D7*D19</f>
        <v>0</v>
      </c>
      <c r="E20" s="39">
        <f>100*D20/C20</f>
        <v>0</v>
      </c>
      <c r="F20" s="6"/>
      <c r="G20" s="6"/>
      <c r="H20" s="6"/>
      <c r="I20" s="6"/>
      <c r="J20" s="6"/>
      <c r="K20" s="6"/>
      <c r="L20" s="6"/>
      <c r="M20" s="6"/>
      <c r="N20" s="6"/>
      <c r="O20" s="6"/>
      <c r="P20" s="6"/>
      <c r="Q20" s="6"/>
      <c r="R20" s="6"/>
      <c r="S20" s="6"/>
      <c r="T20" s="6"/>
      <c r="U20" s="6"/>
      <c r="V20" s="6"/>
      <c r="W20" s="6"/>
      <c r="X20" s="6"/>
      <c r="Y20" s="6"/>
      <c r="Z20" s="6"/>
    </row>
    <row r="21" spans="1:26" ht="12.75" customHeight="1">
      <c r="A21" s="6"/>
      <c r="B21" s="31" t="s">
        <v>717</v>
      </c>
      <c r="C21" s="44">
        <f>IF(C5="Round",((C13^2-(C13-2*C14)^2)*PI()/4),IF(C5="Square",(C13^2-(C13-2*C14)^2)))</f>
        <v>91.231850660247574</v>
      </c>
      <c r="D21" s="181">
        <v>0</v>
      </c>
      <c r="E21" s="60" t="s">
        <v>19</v>
      </c>
      <c r="F21" s="6"/>
      <c r="G21" s="6"/>
      <c r="H21" s="6"/>
      <c r="I21" s="6"/>
      <c r="J21" s="6"/>
      <c r="K21" s="6"/>
      <c r="L21" s="36"/>
      <c r="M21" s="6"/>
      <c r="N21" s="6"/>
      <c r="O21" s="6"/>
      <c r="P21" s="6"/>
      <c r="Q21" s="6"/>
      <c r="R21" s="6"/>
      <c r="S21" s="6"/>
      <c r="T21" s="6"/>
      <c r="U21" s="6"/>
      <c r="V21" s="6"/>
      <c r="W21" s="6"/>
      <c r="X21" s="6"/>
      <c r="Y21" s="6"/>
      <c r="Z21" s="6"/>
    </row>
    <row r="22" spans="1:26" ht="12.75" customHeight="1">
      <c r="A22" s="6"/>
      <c r="B22" s="31" t="s">
        <v>718</v>
      </c>
      <c r="C22" s="224" t="s">
        <v>19</v>
      </c>
      <c r="D22" s="181">
        <v>0</v>
      </c>
      <c r="E22" s="60" t="s">
        <v>19</v>
      </c>
      <c r="F22" s="6"/>
      <c r="G22" s="6"/>
      <c r="H22" s="6"/>
      <c r="I22" s="6"/>
      <c r="J22" s="6"/>
      <c r="K22" s="6"/>
      <c r="L22" s="36"/>
      <c r="M22" s="6"/>
      <c r="N22" s="6"/>
      <c r="O22" s="6"/>
      <c r="P22" s="6"/>
      <c r="Q22" s="6"/>
      <c r="R22" s="6"/>
      <c r="S22" s="6"/>
      <c r="T22" s="6"/>
      <c r="U22" s="6"/>
      <c r="V22" s="6"/>
      <c r="W22" s="6"/>
      <c r="X22" s="6"/>
      <c r="Y22" s="6"/>
      <c r="Z22" s="6"/>
    </row>
    <row r="23" spans="1:26" ht="12.75" customHeight="1">
      <c r="A23" s="6"/>
      <c r="B23" s="31" t="s">
        <v>122</v>
      </c>
      <c r="C23" s="33">
        <f>C$21*C8/1000000</f>
        <v>27825.714451375512</v>
      </c>
      <c r="D23" s="33">
        <f>(D$21*D8+D10*$D$22)/1000000</f>
        <v>0</v>
      </c>
      <c r="E23" s="39">
        <f>100*D23/C23</f>
        <v>0</v>
      </c>
      <c r="F23" s="6"/>
      <c r="G23" s="6"/>
      <c r="H23" s="6"/>
      <c r="I23" s="6"/>
      <c r="J23" s="6"/>
      <c r="K23" s="6"/>
      <c r="L23" s="36"/>
      <c r="M23" s="6"/>
      <c r="N23" s="6"/>
      <c r="O23" s="6"/>
      <c r="P23" s="6"/>
      <c r="Q23" s="6"/>
      <c r="R23" s="6"/>
      <c r="S23" s="6"/>
      <c r="T23" s="6"/>
      <c r="U23" s="6"/>
      <c r="V23" s="6"/>
      <c r="W23" s="6"/>
      <c r="X23" s="6"/>
      <c r="Y23" s="6"/>
      <c r="Z23" s="6"/>
    </row>
    <row r="24" spans="1:26" ht="12.75" customHeight="1">
      <c r="A24" s="6"/>
      <c r="B24" s="31" t="s">
        <v>123</v>
      </c>
      <c r="C24" s="33">
        <f>C21*C9/1000000</f>
        <v>33299.625490990366</v>
      </c>
      <c r="D24" s="33">
        <f>(D$21*D9+D11*$D$22)/1000000</f>
        <v>0</v>
      </c>
      <c r="E24" s="39">
        <f>100*D24/C24</f>
        <v>0</v>
      </c>
      <c r="F24" s="6"/>
      <c r="G24" s="6"/>
      <c r="H24" s="6"/>
      <c r="I24" s="6"/>
      <c r="J24" s="6"/>
      <c r="K24" s="6"/>
      <c r="L24" s="36"/>
      <c r="M24" s="6"/>
      <c r="N24" s="6"/>
      <c r="O24" s="6"/>
      <c r="P24" s="6"/>
      <c r="Q24" s="6"/>
      <c r="R24" s="6"/>
      <c r="S24" s="6"/>
      <c r="T24" s="6"/>
      <c r="U24" s="6"/>
      <c r="V24" s="6"/>
      <c r="W24" s="6"/>
      <c r="X24" s="6"/>
      <c r="Y24" s="6"/>
      <c r="Z24" s="6"/>
    </row>
    <row r="25" spans="1:26" ht="12.75" customHeight="1">
      <c r="A25" s="6"/>
      <c r="B25" s="31" t="s">
        <v>126</v>
      </c>
      <c r="C25" s="33">
        <f>4*C9*(C19*2/(C17))/1</f>
        <v>769.76688873448825</v>
      </c>
      <c r="D25" s="33">
        <f>4*D9*(D19*2/(C17))/1</f>
        <v>0</v>
      </c>
      <c r="E25" s="39">
        <f>100*D25/C25</f>
        <v>0</v>
      </c>
      <c r="F25" s="6"/>
      <c r="G25" s="6"/>
      <c r="H25" s="6"/>
      <c r="I25" s="6"/>
      <c r="J25" s="6"/>
      <c r="K25" s="6"/>
      <c r="L25" s="6"/>
      <c r="M25" s="6"/>
      <c r="N25" s="6"/>
      <c r="O25" s="6"/>
      <c r="P25" s="6"/>
      <c r="Q25" s="6"/>
      <c r="R25" s="6"/>
      <c r="S25" s="6"/>
      <c r="T25" s="6"/>
      <c r="U25" s="6"/>
      <c r="V25" s="6"/>
      <c r="W25" s="6"/>
      <c r="X25" s="6"/>
      <c r="Y25" s="6"/>
      <c r="Z25" s="6"/>
    </row>
    <row r="26" spans="1:26" ht="12.75" customHeight="1">
      <c r="A26" s="6"/>
      <c r="B26" s="31" t="s">
        <v>127</v>
      </c>
      <c r="C26" s="33">
        <f>C25*1^3/(48*C7*C19)</f>
        <v>1.1975065616797903E-2</v>
      </c>
      <c r="D26" s="33">
        <f>IF(D19&gt;0,C25*1^3/(48*D7*D19),0)</f>
        <v>0</v>
      </c>
      <c r="E26" s="39">
        <f>IF(D26=0,999,100*D26/C26)</f>
        <v>999</v>
      </c>
      <c r="F26" s="6"/>
      <c r="G26" s="6"/>
      <c r="H26" s="6"/>
      <c r="I26" s="6"/>
      <c r="J26" s="6"/>
      <c r="K26" s="6"/>
      <c r="L26" s="6"/>
      <c r="M26" s="6"/>
      <c r="N26" s="6"/>
      <c r="O26" s="6"/>
      <c r="P26" s="6"/>
      <c r="Q26" s="6"/>
      <c r="R26" s="6"/>
      <c r="S26" s="6"/>
      <c r="T26" s="6"/>
      <c r="U26" s="6"/>
      <c r="V26" s="6"/>
      <c r="W26" s="6"/>
      <c r="X26" s="6"/>
      <c r="Y26" s="6"/>
      <c r="Z26" s="6"/>
    </row>
    <row r="27" spans="1:26" ht="12.75" customHeight="1">
      <c r="A27" s="6"/>
      <c r="B27" s="31" t="s">
        <v>128</v>
      </c>
      <c r="C27" s="33">
        <f>0.5*C25*(C25*1^3/(48*C7*C19))</f>
        <v>4.6090045011169334</v>
      </c>
      <c r="D27" s="33">
        <f>IF(D19&gt;0,0.5*D25*(D25*1^3/(48*D7*D19)),0)</f>
        <v>0</v>
      </c>
      <c r="E27" s="39">
        <f>100*D27/C27</f>
        <v>0</v>
      </c>
      <c r="F27" s="6"/>
      <c r="G27" s="6"/>
      <c r="H27" s="6"/>
      <c r="I27" s="6"/>
      <c r="J27" s="6"/>
      <c r="K27" s="6"/>
      <c r="L27" s="6"/>
      <c r="M27" s="6"/>
      <c r="N27" s="6"/>
      <c r="O27" s="6"/>
      <c r="P27" s="6"/>
      <c r="Q27" s="6"/>
      <c r="R27" s="6"/>
      <c r="S27" s="6"/>
      <c r="T27" s="6"/>
      <c r="U27" s="6"/>
      <c r="V27" s="6"/>
      <c r="W27" s="6"/>
      <c r="X27" s="6"/>
      <c r="Y27" s="6"/>
      <c r="Z27" s="6"/>
    </row>
    <row r="28" spans="1:26" ht="12.75" customHeight="1">
      <c r="A28" s="6"/>
      <c r="B28" s="1" t="s">
        <v>719</v>
      </c>
      <c r="C28" s="6"/>
      <c r="D28" s="6"/>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1" t="s">
        <v>720</v>
      </c>
      <c r="C29" s="6"/>
      <c r="D29" s="36"/>
      <c r="E29" s="6"/>
      <c r="F29" s="6"/>
      <c r="G29" s="6"/>
      <c r="H29" s="34" t="s">
        <v>131</v>
      </c>
      <c r="I29" s="34"/>
      <c r="J29" s="6"/>
      <c r="K29" s="6"/>
      <c r="L29" s="6"/>
      <c r="M29" s="6"/>
      <c r="N29" s="6"/>
      <c r="O29" s="6"/>
      <c r="P29" s="6"/>
      <c r="Q29" s="6"/>
      <c r="R29" s="6"/>
      <c r="S29" s="6"/>
      <c r="T29" s="6"/>
      <c r="U29" s="6"/>
      <c r="V29" s="6"/>
      <c r="W29" s="6"/>
      <c r="X29" s="6"/>
      <c r="Y29" s="6"/>
      <c r="Z29" s="6"/>
    </row>
    <row r="30" spans="1:26" ht="12.75" customHeight="1">
      <c r="A30" s="6"/>
      <c r="B30" s="1" t="s">
        <v>721</v>
      </c>
      <c r="C30" s="6"/>
      <c r="D30" s="3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18"/>
      <c r="C31" s="19"/>
      <c r="D31" s="19"/>
      <c r="E31" s="19"/>
      <c r="F31" s="19"/>
      <c r="G31" s="19"/>
      <c r="H31" s="19"/>
      <c r="I31" s="77"/>
      <c r="J31" s="6"/>
      <c r="K31" s="6"/>
      <c r="L31" s="6"/>
      <c r="M31" s="6"/>
      <c r="N31" s="6"/>
      <c r="O31" s="6"/>
      <c r="P31" s="6"/>
      <c r="Q31" s="6"/>
      <c r="R31" s="6"/>
      <c r="S31" s="6"/>
      <c r="T31" s="6"/>
      <c r="U31" s="6"/>
      <c r="V31" s="6"/>
      <c r="W31" s="6"/>
      <c r="X31" s="6"/>
      <c r="Y31" s="6"/>
      <c r="Z31" s="6"/>
    </row>
    <row r="32" spans="1:26" ht="12.75" customHeight="1">
      <c r="A32" s="6"/>
      <c r="B32" s="20"/>
      <c r="C32" s="21"/>
      <c r="D32" s="21"/>
      <c r="E32" s="21"/>
      <c r="F32" s="21"/>
      <c r="G32" s="21"/>
      <c r="H32" s="21"/>
      <c r="I32" s="79"/>
      <c r="J32" s="6"/>
      <c r="K32" s="6"/>
      <c r="L32" s="6"/>
      <c r="M32" s="6"/>
      <c r="N32" s="6"/>
      <c r="O32" s="6"/>
      <c r="P32" s="6"/>
      <c r="Q32" s="6"/>
      <c r="R32" s="6"/>
      <c r="S32" s="6"/>
      <c r="T32" s="6"/>
      <c r="U32" s="6"/>
      <c r="V32" s="6"/>
      <c r="W32" s="6"/>
      <c r="X32" s="6"/>
      <c r="Y32" s="6"/>
      <c r="Z32" s="6"/>
    </row>
    <row r="33" spans="1:26" ht="12.75" customHeight="1">
      <c r="A33" s="6"/>
      <c r="B33" s="20"/>
      <c r="C33" s="21"/>
      <c r="D33" s="21"/>
      <c r="E33" s="21"/>
      <c r="F33" s="21"/>
      <c r="G33" s="21"/>
      <c r="H33" s="21"/>
      <c r="I33" s="79"/>
      <c r="J33" s="6"/>
      <c r="K33" s="6"/>
      <c r="L33" s="6"/>
      <c r="M33" s="6"/>
      <c r="N33" s="6"/>
      <c r="O33" s="6"/>
      <c r="P33" s="6"/>
      <c r="Q33" s="6"/>
      <c r="R33" s="6"/>
      <c r="S33" s="6"/>
      <c r="T33" s="6"/>
      <c r="U33" s="6"/>
      <c r="V33" s="6"/>
      <c r="W33" s="6"/>
      <c r="X33" s="6"/>
      <c r="Y33" s="6"/>
      <c r="Z33" s="6"/>
    </row>
    <row r="34" spans="1:26" ht="12.75" customHeight="1">
      <c r="A34" s="6"/>
      <c r="B34" s="20"/>
      <c r="C34" s="21"/>
      <c r="D34" s="21"/>
      <c r="E34" s="21"/>
      <c r="F34" s="21"/>
      <c r="G34" s="21"/>
      <c r="H34" s="21"/>
      <c r="I34" s="79"/>
      <c r="J34" s="6"/>
      <c r="K34" s="6"/>
      <c r="L34" s="6"/>
      <c r="M34" s="6"/>
      <c r="N34" s="6"/>
      <c r="O34" s="6"/>
      <c r="P34" s="6"/>
      <c r="Q34" s="6"/>
      <c r="R34" s="6"/>
      <c r="S34" s="6"/>
      <c r="T34" s="6"/>
      <c r="U34" s="6"/>
      <c r="V34" s="6"/>
      <c r="W34" s="6"/>
      <c r="X34" s="6"/>
      <c r="Y34" s="6"/>
      <c r="Z34" s="6"/>
    </row>
    <row r="35" spans="1:26" ht="12.75" customHeight="1">
      <c r="A35" s="6"/>
      <c r="B35" s="20"/>
      <c r="C35" s="21"/>
      <c r="D35" s="21"/>
      <c r="E35" s="21"/>
      <c r="F35" s="21"/>
      <c r="G35" s="21"/>
      <c r="H35" s="21"/>
      <c r="I35" s="79"/>
      <c r="J35" s="6"/>
      <c r="K35" s="6"/>
      <c r="L35" s="6"/>
      <c r="M35" s="6"/>
      <c r="N35" s="6"/>
      <c r="O35" s="6"/>
      <c r="P35" s="6"/>
      <c r="Q35" s="6"/>
      <c r="R35" s="6"/>
      <c r="S35" s="6"/>
      <c r="T35" s="6"/>
      <c r="U35" s="6"/>
      <c r="V35" s="6"/>
      <c r="W35" s="6"/>
      <c r="X35" s="6"/>
      <c r="Y35" s="6"/>
      <c r="Z35" s="6"/>
    </row>
    <row r="36" spans="1:26" ht="12.75" customHeight="1">
      <c r="A36" s="6"/>
      <c r="B36" s="20"/>
      <c r="C36" s="21"/>
      <c r="D36" s="21"/>
      <c r="E36" s="21"/>
      <c r="F36" s="21"/>
      <c r="G36" s="21"/>
      <c r="H36" s="21"/>
      <c r="I36" s="79"/>
      <c r="J36" s="6"/>
      <c r="K36" s="6"/>
      <c r="L36" s="6"/>
      <c r="M36" s="6"/>
      <c r="N36" s="6"/>
      <c r="O36" s="6"/>
      <c r="P36" s="6"/>
      <c r="Q36" s="6"/>
      <c r="R36" s="6"/>
      <c r="S36" s="6"/>
      <c r="T36" s="6"/>
      <c r="U36" s="6"/>
      <c r="V36" s="6"/>
      <c r="W36" s="6"/>
      <c r="X36" s="6"/>
      <c r="Y36" s="6"/>
      <c r="Z36" s="6"/>
    </row>
    <row r="37" spans="1:26" ht="12.75" customHeight="1">
      <c r="A37" s="6"/>
      <c r="B37" s="20"/>
      <c r="C37" s="21"/>
      <c r="D37" s="21"/>
      <c r="E37" s="21"/>
      <c r="F37" s="21"/>
      <c r="G37" s="21"/>
      <c r="H37" s="21"/>
      <c r="I37" s="79"/>
      <c r="J37" s="6"/>
      <c r="K37" s="6"/>
      <c r="L37" s="6"/>
      <c r="M37" s="6"/>
      <c r="N37" s="6"/>
      <c r="O37" s="6"/>
      <c r="P37" s="6"/>
      <c r="Q37" s="6"/>
      <c r="R37" s="6"/>
      <c r="S37" s="6"/>
      <c r="T37" s="6"/>
      <c r="U37" s="6"/>
      <c r="V37" s="6"/>
      <c r="W37" s="6"/>
      <c r="X37" s="6"/>
      <c r="Y37" s="6"/>
      <c r="Z37" s="6"/>
    </row>
    <row r="38" spans="1:26" ht="12.75" customHeight="1">
      <c r="A38" s="6"/>
      <c r="B38" s="20"/>
      <c r="C38" s="21"/>
      <c r="D38" s="21"/>
      <c r="E38" s="21"/>
      <c r="F38" s="21"/>
      <c r="G38" s="21"/>
      <c r="H38" s="21"/>
      <c r="I38" s="79"/>
      <c r="J38" s="6"/>
      <c r="K38" s="6"/>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79"/>
      <c r="J39" s="6"/>
      <c r="K39" s="6"/>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79"/>
      <c r="J40" s="6"/>
      <c r="K40" s="6"/>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79"/>
      <c r="J41" s="6"/>
      <c r="K41" s="6"/>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79"/>
      <c r="J42" s="6"/>
      <c r="K42" s="6"/>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79"/>
      <c r="J43" s="6"/>
      <c r="K43" s="6"/>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79"/>
      <c r="J44" s="6"/>
      <c r="K44" s="6"/>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79"/>
      <c r="J45" s="6"/>
      <c r="K45" s="6"/>
      <c r="L45" s="6"/>
      <c r="M45" s="6"/>
      <c r="N45" s="6"/>
      <c r="O45" s="6"/>
      <c r="P45" s="6"/>
      <c r="Q45" s="6"/>
      <c r="R45" s="6"/>
      <c r="S45" s="6"/>
      <c r="T45" s="6"/>
      <c r="U45" s="6"/>
      <c r="V45" s="6"/>
      <c r="W45" s="6"/>
      <c r="X45" s="6"/>
      <c r="Y45" s="6"/>
      <c r="Z45" s="6"/>
    </row>
    <row r="46" spans="1:26" ht="12.75" customHeight="1">
      <c r="A46" s="6"/>
      <c r="B46" s="20"/>
      <c r="C46" s="21"/>
      <c r="D46" s="21"/>
      <c r="E46" s="21"/>
      <c r="F46" s="21"/>
      <c r="G46" s="21"/>
      <c r="H46" s="21"/>
      <c r="I46" s="79"/>
      <c r="J46" s="6"/>
      <c r="K46" s="6"/>
      <c r="L46" s="6"/>
      <c r="M46" s="6"/>
      <c r="N46" s="6"/>
      <c r="O46" s="6"/>
      <c r="P46" s="6"/>
      <c r="Q46" s="6"/>
      <c r="R46" s="6"/>
      <c r="S46" s="6"/>
      <c r="T46" s="6"/>
      <c r="U46" s="6"/>
      <c r="V46" s="6"/>
      <c r="W46" s="6"/>
      <c r="X46" s="6"/>
      <c r="Y46" s="6"/>
      <c r="Z46" s="6"/>
    </row>
    <row r="47" spans="1:26" ht="12.75" customHeight="1">
      <c r="A47" s="6"/>
      <c r="B47" s="20"/>
      <c r="C47" s="21"/>
      <c r="D47" s="21"/>
      <c r="E47" s="21"/>
      <c r="F47" s="21"/>
      <c r="G47" s="21"/>
      <c r="H47" s="21"/>
      <c r="I47" s="79"/>
      <c r="J47" s="6"/>
      <c r="K47" s="6"/>
      <c r="L47" s="6"/>
      <c r="M47" s="6"/>
      <c r="N47" s="6"/>
      <c r="O47" s="6"/>
      <c r="P47" s="6"/>
      <c r="Q47" s="6"/>
      <c r="R47" s="6"/>
      <c r="S47" s="6"/>
      <c r="T47" s="6"/>
      <c r="U47" s="6"/>
      <c r="V47" s="6"/>
      <c r="W47" s="6"/>
      <c r="X47" s="6"/>
      <c r="Y47" s="6"/>
      <c r="Z47" s="6"/>
    </row>
    <row r="48" spans="1:26" ht="12.75" customHeight="1">
      <c r="A48" s="6"/>
      <c r="B48" s="20"/>
      <c r="C48" s="21"/>
      <c r="D48" s="21"/>
      <c r="E48" s="21"/>
      <c r="F48" s="21"/>
      <c r="G48" s="21"/>
      <c r="H48" s="21"/>
      <c r="I48" s="79"/>
      <c r="J48" s="6"/>
      <c r="K48" s="6"/>
      <c r="L48" s="6"/>
      <c r="M48" s="6"/>
      <c r="N48" s="6"/>
      <c r="O48" s="6"/>
      <c r="P48" s="6"/>
      <c r="Q48" s="6"/>
      <c r="R48" s="6"/>
      <c r="S48" s="6"/>
      <c r="T48" s="6"/>
      <c r="U48" s="6"/>
      <c r="V48" s="6"/>
      <c r="W48" s="6"/>
      <c r="X48" s="6"/>
      <c r="Y48" s="6"/>
      <c r="Z48" s="6"/>
    </row>
    <row r="49" spans="1:26" ht="12.75" customHeight="1">
      <c r="A49" s="6"/>
      <c r="B49" s="20"/>
      <c r="C49" s="21"/>
      <c r="D49" s="21"/>
      <c r="E49" s="21"/>
      <c r="F49" s="21"/>
      <c r="G49" s="21"/>
      <c r="H49" s="21"/>
      <c r="I49" s="79"/>
      <c r="J49" s="6"/>
      <c r="K49" s="6"/>
      <c r="L49" s="6"/>
      <c r="M49" s="6"/>
      <c r="N49" s="6"/>
      <c r="O49" s="6"/>
      <c r="P49" s="6"/>
      <c r="Q49" s="6"/>
      <c r="R49" s="6"/>
      <c r="S49" s="6"/>
      <c r="T49" s="6"/>
      <c r="U49" s="6"/>
      <c r="V49" s="6"/>
      <c r="W49" s="6"/>
      <c r="X49" s="6"/>
      <c r="Y49" s="6"/>
      <c r="Z49" s="6"/>
    </row>
    <row r="50" spans="1:26" ht="12.75" customHeight="1">
      <c r="A50" s="6"/>
      <c r="B50" s="20"/>
      <c r="C50" s="21"/>
      <c r="D50" s="21"/>
      <c r="E50" s="21"/>
      <c r="F50" s="21"/>
      <c r="G50" s="21"/>
      <c r="H50" s="21"/>
      <c r="I50" s="79"/>
      <c r="J50" s="6"/>
      <c r="K50" s="6"/>
      <c r="L50" s="6"/>
      <c r="M50" s="6"/>
      <c r="N50" s="6"/>
      <c r="O50" s="6"/>
      <c r="P50" s="6"/>
      <c r="Q50" s="6"/>
      <c r="R50" s="6"/>
      <c r="S50" s="6"/>
      <c r="T50" s="6"/>
      <c r="U50" s="6"/>
      <c r="V50" s="6"/>
      <c r="W50" s="6"/>
      <c r="X50" s="6"/>
      <c r="Y50" s="6"/>
      <c r="Z50" s="6"/>
    </row>
    <row r="51" spans="1:26" ht="12.75" customHeight="1">
      <c r="A51" s="6"/>
      <c r="B51" s="20"/>
      <c r="C51" s="21"/>
      <c r="D51" s="21"/>
      <c r="E51" s="21"/>
      <c r="F51" s="21"/>
      <c r="G51" s="21"/>
      <c r="H51" s="21"/>
      <c r="I51" s="79"/>
      <c r="J51" s="6"/>
      <c r="K51" s="6"/>
      <c r="L51" s="6"/>
      <c r="M51" s="6"/>
      <c r="N51" s="6"/>
      <c r="O51" s="6"/>
      <c r="P51" s="6"/>
      <c r="Q51" s="6"/>
      <c r="R51" s="6"/>
      <c r="S51" s="6"/>
      <c r="T51" s="6"/>
      <c r="U51" s="6"/>
      <c r="V51" s="6"/>
      <c r="W51" s="6"/>
      <c r="X51" s="6"/>
      <c r="Y51" s="6"/>
      <c r="Z51" s="6"/>
    </row>
    <row r="52" spans="1:26" ht="12.75" customHeight="1">
      <c r="A52" s="6"/>
      <c r="B52" s="20"/>
      <c r="C52" s="21"/>
      <c r="D52" s="21"/>
      <c r="E52" s="21"/>
      <c r="F52" s="21"/>
      <c r="G52" s="21"/>
      <c r="H52" s="21"/>
      <c r="I52" s="79"/>
      <c r="J52" s="6"/>
      <c r="K52" s="6"/>
      <c r="L52" s="6"/>
      <c r="M52" s="6"/>
      <c r="N52" s="6"/>
      <c r="O52" s="6"/>
      <c r="P52" s="6"/>
      <c r="Q52" s="6"/>
      <c r="R52" s="6"/>
      <c r="S52" s="6"/>
      <c r="T52" s="6"/>
      <c r="U52" s="6"/>
      <c r="V52" s="6"/>
      <c r="W52" s="6"/>
      <c r="X52" s="6"/>
      <c r="Y52" s="6"/>
      <c r="Z52" s="6"/>
    </row>
    <row r="53" spans="1:26" ht="12.75" customHeight="1">
      <c r="A53" s="6"/>
      <c r="B53" s="20"/>
      <c r="C53" s="21"/>
      <c r="D53" s="21"/>
      <c r="E53" s="21"/>
      <c r="F53" s="21"/>
      <c r="G53" s="21"/>
      <c r="H53" s="21"/>
      <c r="I53" s="79"/>
      <c r="J53" s="6"/>
      <c r="K53" s="6"/>
      <c r="L53" s="6"/>
      <c r="M53" s="6"/>
      <c r="N53" s="6"/>
      <c r="O53" s="6"/>
      <c r="P53" s="6"/>
      <c r="Q53" s="6"/>
      <c r="R53" s="6"/>
      <c r="S53" s="6"/>
      <c r="T53" s="6"/>
      <c r="U53" s="6"/>
      <c r="V53" s="6"/>
      <c r="W53" s="6"/>
      <c r="X53" s="6"/>
      <c r="Y53" s="6"/>
      <c r="Z53" s="6"/>
    </row>
    <row r="54" spans="1:26" ht="12.75" customHeight="1">
      <c r="A54" s="6"/>
      <c r="B54" s="20"/>
      <c r="C54" s="21"/>
      <c r="D54" s="21"/>
      <c r="E54" s="21"/>
      <c r="F54" s="21"/>
      <c r="G54" s="21"/>
      <c r="H54" s="21"/>
      <c r="I54" s="79"/>
      <c r="J54" s="6"/>
      <c r="K54" s="6"/>
      <c r="L54" s="6"/>
      <c r="M54" s="6"/>
      <c r="N54" s="6"/>
      <c r="O54" s="6"/>
      <c r="P54" s="6"/>
      <c r="Q54" s="6"/>
      <c r="R54" s="6"/>
      <c r="S54" s="6"/>
      <c r="T54" s="6"/>
      <c r="U54" s="6"/>
      <c r="V54" s="6"/>
      <c r="W54" s="6"/>
      <c r="X54" s="6"/>
      <c r="Y54" s="6"/>
      <c r="Z54" s="6"/>
    </row>
    <row r="55" spans="1:26" ht="12.75" customHeight="1">
      <c r="A55" s="6"/>
      <c r="B55" s="20"/>
      <c r="C55" s="21"/>
      <c r="D55" s="21"/>
      <c r="E55" s="21"/>
      <c r="F55" s="21"/>
      <c r="G55" s="21"/>
      <c r="H55" s="21"/>
      <c r="I55" s="79"/>
      <c r="J55" s="6"/>
      <c r="K55" s="6"/>
      <c r="L55" s="6"/>
      <c r="M55" s="6"/>
      <c r="N55" s="6"/>
      <c r="O55" s="6"/>
      <c r="P55" s="6"/>
      <c r="Q55" s="6"/>
      <c r="R55" s="6"/>
      <c r="S55" s="6"/>
      <c r="T55" s="6"/>
      <c r="U55" s="6"/>
      <c r="V55" s="6"/>
      <c r="W55" s="6"/>
      <c r="X55" s="6"/>
      <c r="Y55" s="6"/>
      <c r="Z55" s="6"/>
    </row>
    <row r="56" spans="1:26" ht="12.75" customHeight="1">
      <c r="A56" s="6"/>
      <c r="B56" s="20"/>
      <c r="C56" s="21"/>
      <c r="D56" s="21"/>
      <c r="E56" s="21"/>
      <c r="F56" s="21"/>
      <c r="G56" s="21"/>
      <c r="H56" s="21"/>
      <c r="I56" s="79"/>
      <c r="J56" s="6"/>
      <c r="K56" s="6"/>
      <c r="L56" s="6"/>
      <c r="M56" s="6"/>
      <c r="N56" s="6"/>
      <c r="O56" s="6"/>
      <c r="P56" s="6"/>
      <c r="Q56" s="6"/>
      <c r="R56" s="6"/>
      <c r="S56" s="6"/>
      <c r="T56" s="6"/>
      <c r="U56" s="6"/>
      <c r="V56" s="6"/>
      <c r="W56" s="6"/>
      <c r="X56" s="6"/>
      <c r="Y56" s="6"/>
      <c r="Z56" s="6"/>
    </row>
    <row r="57" spans="1:26" ht="12.75" customHeight="1">
      <c r="A57" s="6"/>
      <c r="B57" s="20"/>
      <c r="C57" s="21"/>
      <c r="D57" s="21"/>
      <c r="E57" s="21"/>
      <c r="F57" s="21"/>
      <c r="G57" s="21"/>
      <c r="H57" s="21"/>
      <c r="I57" s="79"/>
      <c r="J57" s="6"/>
      <c r="K57" s="6"/>
      <c r="L57" s="6"/>
      <c r="M57" s="6"/>
      <c r="N57" s="6"/>
      <c r="O57" s="6"/>
      <c r="P57" s="6"/>
      <c r="Q57" s="6"/>
      <c r="R57" s="6"/>
      <c r="S57" s="6"/>
      <c r="T57" s="6"/>
      <c r="U57" s="6"/>
      <c r="V57" s="6"/>
      <c r="W57" s="6"/>
      <c r="X57" s="6"/>
      <c r="Y57" s="6"/>
      <c r="Z57" s="6"/>
    </row>
    <row r="58" spans="1:26" ht="12.75" customHeight="1">
      <c r="A58" s="6"/>
      <c r="B58" s="20"/>
      <c r="C58" s="21"/>
      <c r="D58" s="21"/>
      <c r="E58" s="21"/>
      <c r="F58" s="21"/>
      <c r="G58" s="21"/>
      <c r="H58" s="21"/>
      <c r="I58" s="79"/>
      <c r="J58" s="6"/>
      <c r="K58" s="6"/>
      <c r="L58" s="6"/>
      <c r="M58" s="6"/>
      <c r="N58" s="6"/>
      <c r="O58" s="6"/>
      <c r="P58" s="6"/>
      <c r="Q58" s="6"/>
      <c r="R58" s="6"/>
      <c r="S58" s="6"/>
      <c r="T58" s="6"/>
      <c r="U58" s="6"/>
      <c r="V58" s="6"/>
      <c r="W58" s="6"/>
      <c r="X58" s="6"/>
      <c r="Y58" s="6"/>
      <c r="Z58" s="6"/>
    </row>
    <row r="59" spans="1:26" ht="12.75" customHeight="1">
      <c r="A59" s="6"/>
      <c r="B59" s="20"/>
      <c r="C59" s="21"/>
      <c r="D59" s="21"/>
      <c r="E59" s="21"/>
      <c r="F59" s="21"/>
      <c r="G59" s="21"/>
      <c r="H59" s="21"/>
      <c r="I59" s="79"/>
      <c r="J59" s="6"/>
      <c r="K59" s="6"/>
      <c r="L59" s="6"/>
      <c r="M59" s="6"/>
      <c r="N59" s="6"/>
      <c r="O59" s="6"/>
      <c r="P59" s="6"/>
      <c r="Q59" s="6"/>
      <c r="R59" s="6"/>
      <c r="S59" s="6"/>
      <c r="T59" s="6"/>
      <c r="U59" s="6"/>
      <c r="V59" s="6"/>
      <c r="W59" s="6"/>
      <c r="X59" s="6"/>
      <c r="Y59" s="6"/>
      <c r="Z59" s="6"/>
    </row>
    <row r="60" spans="1:26" ht="12.75" customHeight="1">
      <c r="A60" s="6"/>
      <c r="B60" s="20"/>
      <c r="C60" s="21"/>
      <c r="D60" s="21"/>
      <c r="E60" s="21"/>
      <c r="F60" s="21"/>
      <c r="G60" s="21"/>
      <c r="H60" s="21"/>
      <c r="I60" s="79"/>
      <c r="J60" s="6"/>
      <c r="K60" s="6"/>
      <c r="L60" s="6"/>
      <c r="M60" s="6"/>
      <c r="N60" s="6"/>
      <c r="O60" s="6"/>
      <c r="P60" s="6"/>
      <c r="Q60" s="6"/>
      <c r="R60" s="6"/>
      <c r="S60" s="6"/>
      <c r="T60" s="6"/>
      <c r="U60" s="6"/>
      <c r="V60" s="6"/>
      <c r="W60" s="6"/>
      <c r="X60" s="6"/>
      <c r="Y60" s="6"/>
      <c r="Z60" s="6"/>
    </row>
    <row r="61" spans="1:26" ht="12.75" customHeight="1">
      <c r="A61" s="6"/>
      <c r="B61" s="20"/>
      <c r="C61" s="21"/>
      <c r="D61" s="21"/>
      <c r="E61" s="21"/>
      <c r="F61" s="21"/>
      <c r="G61" s="21"/>
      <c r="H61" s="21"/>
      <c r="I61" s="79"/>
      <c r="J61" s="6"/>
      <c r="K61" s="6"/>
      <c r="L61" s="6"/>
      <c r="M61" s="6"/>
      <c r="N61" s="6"/>
      <c r="O61" s="6"/>
      <c r="P61" s="6"/>
      <c r="Q61" s="6"/>
      <c r="R61" s="6"/>
      <c r="S61" s="6"/>
      <c r="T61" s="6"/>
      <c r="U61" s="6"/>
      <c r="V61" s="6"/>
      <c r="W61" s="6"/>
      <c r="X61" s="6"/>
      <c r="Y61" s="6"/>
      <c r="Z61" s="6"/>
    </row>
    <row r="62" spans="1:26" ht="12.75" customHeight="1">
      <c r="A62" s="6"/>
      <c r="B62" s="20"/>
      <c r="C62" s="21"/>
      <c r="D62" s="21"/>
      <c r="E62" s="21"/>
      <c r="F62" s="21"/>
      <c r="G62" s="21"/>
      <c r="H62" s="21"/>
      <c r="I62" s="79"/>
      <c r="J62" s="6"/>
      <c r="K62" s="6"/>
      <c r="L62" s="6"/>
      <c r="M62" s="6"/>
      <c r="N62" s="6"/>
      <c r="O62" s="6"/>
      <c r="P62" s="6"/>
      <c r="Q62" s="6"/>
      <c r="R62" s="6"/>
      <c r="S62" s="6"/>
      <c r="T62" s="6"/>
      <c r="U62" s="6"/>
      <c r="V62" s="6"/>
      <c r="W62" s="6"/>
      <c r="X62" s="6"/>
      <c r="Y62" s="6"/>
      <c r="Z62" s="6"/>
    </row>
    <row r="63" spans="1:26" ht="12.75" customHeight="1">
      <c r="A63" s="6"/>
      <c r="B63" s="20"/>
      <c r="C63" s="21"/>
      <c r="D63" s="21"/>
      <c r="E63" s="21"/>
      <c r="F63" s="21"/>
      <c r="G63" s="21"/>
      <c r="H63" s="21"/>
      <c r="I63" s="79"/>
      <c r="J63" s="6"/>
      <c r="K63" s="6"/>
      <c r="L63" s="6"/>
      <c r="M63" s="6"/>
      <c r="N63" s="6"/>
      <c r="O63" s="6"/>
      <c r="P63" s="6"/>
      <c r="Q63" s="6"/>
      <c r="R63" s="6"/>
      <c r="S63" s="6"/>
      <c r="T63" s="6"/>
      <c r="U63" s="6"/>
      <c r="V63" s="6"/>
      <c r="W63" s="6"/>
      <c r="X63" s="6"/>
      <c r="Y63" s="6"/>
      <c r="Z63" s="6"/>
    </row>
    <row r="64" spans="1:26" ht="12.75" customHeight="1">
      <c r="A64" s="6"/>
      <c r="B64" s="20"/>
      <c r="C64" s="21"/>
      <c r="D64" s="21"/>
      <c r="E64" s="21"/>
      <c r="F64" s="21"/>
      <c r="G64" s="21"/>
      <c r="H64" s="21"/>
      <c r="I64" s="79"/>
      <c r="J64" s="6"/>
      <c r="K64" s="6"/>
      <c r="L64" s="6"/>
      <c r="M64" s="6"/>
      <c r="N64" s="6"/>
      <c r="O64" s="6"/>
      <c r="P64" s="6"/>
      <c r="Q64" s="6"/>
      <c r="R64" s="6"/>
      <c r="S64" s="6"/>
      <c r="T64" s="6"/>
      <c r="U64" s="6"/>
      <c r="V64" s="6"/>
      <c r="W64" s="6"/>
      <c r="X64" s="6"/>
      <c r="Y64" s="6"/>
      <c r="Z64" s="6"/>
    </row>
    <row r="65" spans="1:26" ht="12.75" customHeight="1">
      <c r="A65" s="6"/>
      <c r="B65" s="20"/>
      <c r="C65" s="21"/>
      <c r="D65" s="21"/>
      <c r="E65" s="21"/>
      <c r="F65" s="21"/>
      <c r="G65" s="21"/>
      <c r="H65" s="21"/>
      <c r="I65" s="79"/>
      <c r="J65" s="6"/>
      <c r="K65" s="6"/>
      <c r="L65" s="6"/>
      <c r="M65" s="6"/>
      <c r="N65" s="6"/>
      <c r="O65" s="6"/>
      <c r="P65" s="6"/>
      <c r="Q65" s="6"/>
      <c r="R65" s="6"/>
      <c r="S65" s="6"/>
      <c r="T65" s="6"/>
      <c r="U65" s="6"/>
      <c r="V65" s="6"/>
      <c r="W65" s="6"/>
      <c r="X65" s="6"/>
      <c r="Y65" s="6"/>
      <c r="Z65" s="6"/>
    </row>
    <row r="66" spans="1:26" ht="12.75" customHeight="1">
      <c r="A66" s="6"/>
      <c r="B66" s="20"/>
      <c r="C66" s="21"/>
      <c r="D66" s="21"/>
      <c r="E66" s="21"/>
      <c r="F66" s="21"/>
      <c r="G66" s="21"/>
      <c r="H66" s="21"/>
      <c r="I66" s="79"/>
      <c r="J66" s="6"/>
      <c r="K66" s="6"/>
      <c r="L66" s="6"/>
      <c r="M66" s="6"/>
      <c r="N66" s="6"/>
      <c r="O66" s="6"/>
      <c r="P66" s="6"/>
      <c r="Q66" s="6"/>
      <c r="R66" s="6"/>
      <c r="S66" s="6"/>
      <c r="T66" s="6"/>
      <c r="U66" s="6"/>
      <c r="V66" s="6"/>
      <c r="W66" s="6"/>
      <c r="X66" s="6"/>
      <c r="Y66" s="6"/>
      <c r="Z66" s="6"/>
    </row>
    <row r="67" spans="1:26" ht="12.75" customHeight="1">
      <c r="A67" s="6"/>
      <c r="B67" s="20"/>
      <c r="C67" s="21"/>
      <c r="D67" s="21"/>
      <c r="E67" s="21"/>
      <c r="F67" s="21"/>
      <c r="G67" s="21"/>
      <c r="H67" s="21"/>
      <c r="I67" s="79"/>
      <c r="J67" s="6"/>
      <c r="K67" s="6"/>
      <c r="L67" s="6"/>
      <c r="M67" s="6"/>
      <c r="N67" s="6"/>
      <c r="O67" s="6"/>
      <c r="P67" s="6"/>
      <c r="Q67" s="6"/>
      <c r="R67" s="6"/>
      <c r="S67" s="6"/>
      <c r="T67" s="6"/>
      <c r="U67" s="6"/>
      <c r="V67" s="6"/>
      <c r="W67" s="6"/>
      <c r="X67" s="6"/>
      <c r="Y67" s="6"/>
      <c r="Z67" s="6"/>
    </row>
    <row r="68" spans="1:26" ht="12.75" customHeight="1">
      <c r="A68" s="6"/>
      <c r="B68" s="20"/>
      <c r="C68" s="21"/>
      <c r="D68" s="21"/>
      <c r="E68" s="21"/>
      <c r="F68" s="21"/>
      <c r="G68" s="21"/>
      <c r="H68" s="21"/>
      <c r="I68" s="79"/>
      <c r="J68" s="6"/>
      <c r="K68" s="6"/>
      <c r="L68" s="6"/>
      <c r="M68" s="6"/>
      <c r="N68" s="6"/>
      <c r="O68" s="6"/>
      <c r="P68" s="6"/>
      <c r="Q68" s="6"/>
      <c r="R68" s="6"/>
      <c r="S68" s="6"/>
      <c r="T68" s="6"/>
      <c r="U68" s="6"/>
      <c r="V68" s="6"/>
      <c r="W68" s="6"/>
      <c r="X68" s="6"/>
      <c r="Y68" s="6"/>
      <c r="Z68" s="6"/>
    </row>
    <row r="69" spans="1:26" ht="12.75" customHeight="1">
      <c r="A69" s="6"/>
      <c r="B69" s="20"/>
      <c r="C69" s="21"/>
      <c r="D69" s="21"/>
      <c r="E69" s="21"/>
      <c r="F69" s="21"/>
      <c r="G69" s="21"/>
      <c r="H69" s="21"/>
      <c r="I69" s="79"/>
      <c r="J69" s="6"/>
      <c r="K69" s="6"/>
      <c r="L69" s="6"/>
      <c r="M69" s="6"/>
      <c r="N69" s="6"/>
      <c r="O69" s="6"/>
      <c r="P69" s="6"/>
      <c r="Q69" s="6"/>
      <c r="R69" s="6"/>
      <c r="S69" s="6"/>
      <c r="T69" s="6"/>
      <c r="U69" s="6"/>
      <c r="V69" s="6"/>
      <c r="W69" s="6"/>
      <c r="X69" s="6"/>
      <c r="Y69" s="6"/>
      <c r="Z69" s="6"/>
    </row>
    <row r="70" spans="1:26" ht="12.75" customHeight="1">
      <c r="A70" s="6"/>
      <c r="B70" s="20"/>
      <c r="C70" s="21"/>
      <c r="D70" s="21"/>
      <c r="E70" s="21"/>
      <c r="F70" s="21"/>
      <c r="G70" s="21"/>
      <c r="H70" s="21"/>
      <c r="I70" s="79"/>
      <c r="J70" s="6"/>
      <c r="K70" s="6"/>
      <c r="L70" s="6"/>
      <c r="M70" s="6"/>
      <c r="N70" s="6"/>
      <c r="O70" s="6"/>
      <c r="P70" s="6"/>
      <c r="Q70" s="6"/>
      <c r="R70" s="6"/>
      <c r="S70" s="6"/>
      <c r="T70" s="6"/>
      <c r="U70" s="6"/>
      <c r="V70" s="6"/>
      <c r="W70" s="6"/>
      <c r="X70" s="6"/>
      <c r="Y70" s="6"/>
      <c r="Z70" s="6"/>
    </row>
    <row r="71" spans="1:26" ht="12.75" customHeight="1">
      <c r="A71" s="6"/>
      <c r="B71" s="20"/>
      <c r="C71" s="21"/>
      <c r="D71" s="21"/>
      <c r="E71" s="21"/>
      <c r="F71" s="21"/>
      <c r="G71" s="21"/>
      <c r="H71" s="21"/>
      <c r="I71" s="79"/>
      <c r="J71" s="6"/>
      <c r="K71" s="6"/>
      <c r="L71" s="6"/>
      <c r="M71" s="6"/>
      <c r="N71" s="6"/>
      <c r="O71" s="6"/>
      <c r="P71" s="6"/>
      <c r="Q71" s="6"/>
      <c r="R71" s="6"/>
      <c r="S71" s="6"/>
      <c r="T71" s="6"/>
      <c r="U71" s="6"/>
      <c r="V71" s="6"/>
      <c r="W71" s="6"/>
      <c r="X71" s="6"/>
      <c r="Y71" s="6"/>
      <c r="Z71" s="6"/>
    </row>
    <row r="72" spans="1:26" ht="12.75" customHeight="1">
      <c r="A72" s="6"/>
      <c r="B72" s="20"/>
      <c r="C72" s="21"/>
      <c r="D72" s="21"/>
      <c r="E72" s="21"/>
      <c r="F72" s="21"/>
      <c r="G72" s="21"/>
      <c r="H72" s="21"/>
      <c r="I72" s="79"/>
      <c r="J72" s="6"/>
      <c r="K72" s="6"/>
      <c r="L72" s="6"/>
      <c r="M72" s="6"/>
      <c r="N72" s="6"/>
      <c r="O72" s="6"/>
      <c r="P72" s="6"/>
      <c r="Q72" s="6"/>
      <c r="R72" s="6"/>
      <c r="S72" s="6"/>
      <c r="T72" s="6"/>
      <c r="U72" s="6"/>
      <c r="V72" s="6"/>
      <c r="W72" s="6"/>
      <c r="X72" s="6"/>
      <c r="Y72" s="6"/>
      <c r="Z72" s="6"/>
    </row>
    <row r="73" spans="1:26" ht="12.75" customHeight="1">
      <c r="A73" s="6"/>
      <c r="B73" s="20"/>
      <c r="C73" s="21"/>
      <c r="D73" s="21"/>
      <c r="E73" s="21"/>
      <c r="F73" s="21"/>
      <c r="G73" s="21"/>
      <c r="H73" s="21"/>
      <c r="I73" s="79"/>
      <c r="J73" s="6"/>
      <c r="K73" s="6"/>
      <c r="L73" s="6"/>
      <c r="M73" s="6"/>
      <c r="N73" s="6"/>
      <c r="O73" s="6"/>
      <c r="P73" s="6"/>
      <c r="Q73" s="6"/>
      <c r="R73" s="6"/>
      <c r="S73" s="6"/>
      <c r="T73" s="6"/>
      <c r="U73" s="6"/>
      <c r="V73" s="6"/>
      <c r="W73" s="6"/>
      <c r="X73" s="6"/>
      <c r="Y73" s="6"/>
      <c r="Z73" s="6"/>
    </row>
    <row r="74" spans="1:26" ht="12.75" customHeight="1">
      <c r="A74" s="6"/>
      <c r="B74" s="20"/>
      <c r="C74" s="21"/>
      <c r="D74" s="21"/>
      <c r="E74" s="21"/>
      <c r="F74" s="21"/>
      <c r="G74" s="21"/>
      <c r="H74" s="21"/>
      <c r="I74" s="79"/>
      <c r="J74" s="6"/>
      <c r="K74" s="6"/>
      <c r="L74" s="6"/>
      <c r="M74" s="6"/>
      <c r="N74" s="6"/>
      <c r="O74" s="6"/>
      <c r="P74" s="6"/>
      <c r="Q74" s="6"/>
      <c r="R74" s="6"/>
      <c r="S74" s="6"/>
      <c r="T74" s="6"/>
      <c r="U74" s="6"/>
      <c r="V74" s="6"/>
      <c r="W74" s="6"/>
      <c r="X74" s="6"/>
      <c r="Y74" s="6"/>
      <c r="Z74" s="6"/>
    </row>
    <row r="75" spans="1:26" ht="12.75" customHeight="1">
      <c r="A75" s="6"/>
      <c r="B75" s="20"/>
      <c r="C75" s="21"/>
      <c r="D75" s="21"/>
      <c r="E75" s="21"/>
      <c r="F75" s="21"/>
      <c r="G75" s="21"/>
      <c r="H75" s="21"/>
      <c r="I75" s="79"/>
      <c r="J75" s="6"/>
      <c r="K75" s="6"/>
      <c r="L75" s="6"/>
      <c r="M75" s="6"/>
      <c r="N75" s="6"/>
      <c r="O75" s="6"/>
      <c r="P75" s="6"/>
      <c r="Q75" s="6"/>
      <c r="R75" s="6"/>
      <c r="S75" s="6"/>
      <c r="T75" s="6"/>
      <c r="U75" s="6"/>
      <c r="V75" s="6"/>
      <c r="W75" s="6"/>
      <c r="X75" s="6"/>
      <c r="Y75" s="6"/>
      <c r="Z75" s="6"/>
    </row>
    <row r="76" spans="1:26" ht="12.75" customHeight="1">
      <c r="A76" s="6"/>
      <c r="B76" s="20"/>
      <c r="C76" s="21"/>
      <c r="D76" s="21"/>
      <c r="E76" s="21"/>
      <c r="F76" s="21"/>
      <c r="G76" s="21"/>
      <c r="H76" s="21"/>
      <c r="I76" s="79"/>
      <c r="J76" s="6"/>
      <c r="K76" s="6"/>
      <c r="L76" s="6"/>
      <c r="M76" s="6"/>
      <c r="N76" s="6"/>
      <c r="O76" s="6"/>
      <c r="P76" s="6"/>
      <c r="Q76" s="6"/>
      <c r="R76" s="6"/>
      <c r="S76" s="6"/>
      <c r="T76" s="6"/>
      <c r="U76" s="6"/>
      <c r="V76" s="6"/>
      <c r="W76" s="6"/>
      <c r="X76" s="6"/>
      <c r="Y76" s="6"/>
      <c r="Z76" s="6"/>
    </row>
    <row r="77" spans="1:26" ht="12.75" customHeight="1">
      <c r="A77" s="6"/>
      <c r="B77" s="20"/>
      <c r="C77" s="21"/>
      <c r="D77" s="21"/>
      <c r="E77" s="21"/>
      <c r="F77" s="21"/>
      <c r="G77" s="21"/>
      <c r="H77" s="21"/>
      <c r="I77" s="79"/>
      <c r="J77" s="6"/>
      <c r="K77" s="6"/>
      <c r="L77" s="6"/>
      <c r="M77" s="6"/>
      <c r="N77" s="6"/>
      <c r="O77" s="6"/>
      <c r="P77" s="6"/>
      <c r="Q77" s="6"/>
      <c r="R77" s="6"/>
      <c r="S77" s="6"/>
      <c r="T77" s="6"/>
      <c r="U77" s="6"/>
      <c r="V77" s="6"/>
      <c r="W77" s="6"/>
      <c r="X77" s="6"/>
      <c r="Y77" s="6"/>
      <c r="Z77" s="6"/>
    </row>
    <row r="78" spans="1:26" ht="12.75" customHeight="1">
      <c r="A78" s="6"/>
      <c r="B78" s="20"/>
      <c r="C78" s="21"/>
      <c r="D78" s="21"/>
      <c r="E78" s="21"/>
      <c r="F78" s="21"/>
      <c r="G78" s="21"/>
      <c r="H78" s="21"/>
      <c r="I78" s="79"/>
      <c r="J78" s="6"/>
      <c r="K78" s="6"/>
      <c r="L78" s="6"/>
      <c r="M78" s="6"/>
      <c r="N78" s="6"/>
      <c r="O78" s="6"/>
      <c r="P78" s="6"/>
      <c r="Q78" s="6"/>
      <c r="R78" s="6"/>
      <c r="S78" s="6"/>
      <c r="T78" s="6"/>
      <c r="U78" s="6"/>
      <c r="V78" s="6"/>
      <c r="W78" s="6"/>
      <c r="X78" s="6"/>
      <c r="Y78" s="6"/>
      <c r="Z78" s="6"/>
    </row>
    <row r="79" spans="1:26" ht="12.75" customHeight="1">
      <c r="A79" s="6"/>
      <c r="B79" s="20"/>
      <c r="C79" s="21"/>
      <c r="D79" s="21"/>
      <c r="E79" s="21"/>
      <c r="F79" s="21"/>
      <c r="G79" s="21"/>
      <c r="H79" s="21"/>
      <c r="I79" s="79"/>
      <c r="J79" s="6"/>
      <c r="K79" s="6"/>
      <c r="L79" s="6"/>
      <c r="M79" s="6"/>
      <c r="N79" s="6"/>
      <c r="O79" s="6"/>
      <c r="P79" s="6"/>
      <c r="Q79" s="6"/>
      <c r="R79" s="6"/>
      <c r="S79" s="6"/>
      <c r="T79" s="6"/>
      <c r="U79" s="6"/>
      <c r="V79" s="6"/>
      <c r="W79" s="6"/>
      <c r="X79" s="6"/>
      <c r="Y79" s="6"/>
      <c r="Z79" s="6"/>
    </row>
    <row r="80" spans="1:26" ht="12.75" customHeight="1">
      <c r="A80" s="6"/>
      <c r="B80" s="20"/>
      <c r="C80" s="21"/>
      <c r="D80" s="21"/>
      <c r="E80" s="21"/>
      <c r="F80" s="21"/>
      <c r="G80" s="21"/>
      <c r="H80" s="21"/>
      <c r="I80" s="79"/>
      <c r="J80" s="6"/>
      <c r="K80" s="6"/>
      <c r="L80" s="6"/>
      <c r="M80" s="6"/>
      <c r="N80" s="6"/>
      <c r="O80" s="6"/>
      <c r="P80" s="6"/>
      <c r="Q80" s="6"/>
      <c r="R80" s="6"/>
      <c r="S80" s="6"/>
      <c r="T80" s="6"/>
      <c r="U80" s="6"/>
      <c r="V80" s="6"/>
      <c r="W80" s="6"/>
      <c r="X80" s="6"/>
      <c r="Y80" s="6"/>
      <c r="Z80" s="6"/>
    </row>
    <row r="81" spans="1:26" ht="12.75" customHeight="1">
      <c r="A81" s="6"/>
      <c r="B81" s="20"/>
      <c r="C81" s="21"/>
      <c r="D81" s="21"/>
      <c r="E81" s="21"/>
      <c r="F81" s="21"/>
      <c r="G81" s="21"/>
      <c r="H81" s="21"/>
      <c r="I81" s="79"/>
      <c r="J81" s="6"/>
      <c r="K81" s="6"/>
      <c r="L81" s="6"/>
      <c r="M81" s="6"/>
      <c r="N81" s="6"/>
      <c r="O81" s="6"/>
      <c r="P81" s="6"/>
      <c r="Q81" s="6"/>
      <c r="R81" s="6"/>
      <c r="S81" s="6"/>
      <c r="T81" s="6"/>
      <c r="U81" s="6"/>
      <c r="V81" s="6"/>
      <c r="W81" s="6"/>
      <c r="X81" s="6"/>
      <c r="Y81" s="6"/>
      <c r="Z81" s="6"/>
    </row>
    <row r="82" spans="1:26" ht="12.75" customHeight="1">
      <c r="A82" s="6"/>
      <c r="B82" s="20"/>
      <c r="C82" s="21"/>
      <c r="D82" s="21"/>
      <c r="E82" s="21"/>
      <c r="F82" s="21"/>
      <c r="G82" s="21"/>
      <c r="H82" s="21"/>
      <c r="I82" s="79"/>
      <c r="J82" s="6"/>
      <c r="K82" s="6"/>
      <c r="L82" s="6"/>
      <c r="M82" s="6"/>
      <c r="N82" s="6"/>
      <c r="O82" s="6"/>
      <c r="P82" s="6"/>
      <c r="Q82" s="6"/>
      <c r="R82" s="6"/>
      <c r="S82" s="6"/>
      <c r="T82" s="6"/>
      <c r="U82" s="6"/>
      <c r="V82" s="6"/>
      <c r="W82" s="6"/>
      <c r="X82" s="6"/>
      <c r="Y82" s="6"/>
      <c r="Z82" s="6"/>
    </row>
    <row r="83" spans="1:26" ht="12.75" customHeight="1">
      <c r="A83" s="6"/>
      <c r="B83" s="20"/>
      <c r="C83" s="21"/>
      <c r="D83" s="21"/>
      <c r="E83" s="21"/>
      <c r="F83" s="21"/>
      <c r="G83" s="21"/>
      <c r="H83" s="21"/>
      <c r="I83" s="79"/>
      <c r="J83" s="6"/>
      <c r="K83" s="6"/>
      <c r="L83" s="6"/>
      <c r="M83" s="6"/>
      <c r="N83" s="6"/>
      <c r="O83" s="6"/>
      <c r="P83" s="6"/>
      <c r="Q83" s="6"/>
      <c r="R83" s="6"/>
      <c r="S83" s="6"/>
      <c r="T83" s="6"/>
      <c r="U83" s="6"/>
      <c r="V83" s="6"/>
      <c r="W83" s="6"/>
      <c r="X83" s="6"/>
      <c r="Y83" s="6"/>
      <c r="Z83" s="6"/>
    </row>
    <row r="84" spans="1:26" ht="12.75" customHeight="1">
      <c r="A84" s="6"/>
      <c r="B84" s="20"/>
      <c r="C84" s="21"/>
      <c r="D84" s="21"/>
      <c r="E84" s="21"/>
      <c r="F84" s="21"/>
      <c r="G84" s="21"/>
      <c r="H84" s="21"/>
      <c r="I84" s="79"/>
      <c r="J84" s="6"/>
      <c r="K84" s="6"/>
      <c r="L84" s="6"/>
      <c r="M84" s="6"/>
      <c r="N84" s="6"/>
      <c r="O84" s="6"/>
      <c r="P84" s="6"/>
      <c r="Q84" s="6"/>
      <c r="R84" s="6"/>
      <c r="S84" s="6"/>
      <c r="T84" s="6"/>
      <c r="U84" s="6"/>
      <c r="V84" s="6"/>
      <c r="W84" s="6"/>
      <c r="X84" s="6"/>
      <c r="Y84" s="6"/>
      <c r="Z84" s="6"/>
    </row>
    <row r="85" spans="1:26" ht="12.75" customHeight="1">
      <c r="A85" s="6"/>
      <c r="B85" s="20"/>
      <c r="C85" s="21"/>
      <c r="D85" s="21"/>
      <c r="E85" s="21"/>
      <c r="F85" s="21"/>
      <c r="G85" s="21"/>
      <c r="H85" s="21"/>
      <c r="I85" s="79"/>
      <c r="J85" s="6"/>
      <c r="K85" s="6"/>
      <c r="L85" s="6"/>
      <c r="M85" s="6"/>
      <c r="N85" s="6"/>
      <c r="O85" s="6"/>
      <c r="P85" s="6"/>
      <c r="Q85" s="6"/>
      <c r="R85" s="6"/>
      <c r="S85" s="6"/>
      <c r="T85" s="6"/>
      <c r="U85" s="6"/>
      <c r="V85" s="6"/>
      <c r="W85" s="6"/>
      <c r="X85" s="6"/>
      <c r="Y85" s="6"/>
      <c r="Z85" s="6"/>
    </row>
    <row r="86" spans="1:26" ht="12.75" customHeight="1">
      <c r="A86" s="6"/>
      <c r="B86" s="20"/>
      <c r="C86" s="21"/>
      <c r="D86" s="21"/>
      <c r="E86" s="21"/>
      <c r="F86" s="21"/>
      <c r="G86" s="21"/>
      <c r="H86" s="21"/>
      <c r="I86" s="79"/>
      <c r="J86" s="6"/>
      <c r="K86" s="6"/>
      <c r="L86" s="6"/>
      <c r="M86" s="6"/>
      <c r="N86" s="6"/>
      <c r="O86" s="6"/>
      <c r="P86" s="6"/>
      <c r="Q86" s="6"/>
      <c r="R86" s="6"/>
      <c r="S86" s="6"/>
      <c r="T86" s="6"/>
      <c r="U86" s="6"/>
      <c r="V86" s="6"/>
      <c r="W86" s="6"/>
      <c r="X86" s="6"/>
      <c r="Y86" s="6"/>
      <c r="Z86" s="6"/>
    </row>
    <row r="87" spans="1:26" ht="12.75" customHeight="1">
      <c r="A87" s="6"/>
      <c r="B87" s="20"/>
      <c r="C87" s="21"/>
      <c r="D87" s="21"/>
      <c r="E87" s="21"/>
      <c r="F87" s="21"/>
      <c r="G87" s="21"/>
      <c r="H87" s="21"/>
      <c r="I87" s="79"/>
      <c r="J87" s="6"/>
      <c r="K87" s="6"/>
      <c r="L87" s="6"/>
      <c r="M87" s="6"/>
      <c r="N87" s="6"/>
      <c r="O87" s="6"/>
      <c r="P87" s="6"/>
      <c r="Q87" s="6"/>
      <c r="R87" s="6"/>
      <c r="S87" s="6"/>
      <c r="T87" s="6"/>
      <c r="U87" s="6"/>
      <c r="V87" s="6"/>
      <c r="W87" s="6"/>
      <c r="X87" s="6"/>
      <c r="Y87" s="6"/>
      <c r="Z87" s="6"/>
    </row>
    <row r="88" spans="1:26" ht="12.75" customHeight="1">
      <c r="A88" s="6"/>
      <c r="B88" s="20"/>
      <c r="C88" s="21"/>
      <c r="D88" s="21"/>
      <c r="E88" s="21"/>
      <c r="F88" s="21"/>
      <c r="G88" s="21"/>
      <c r="H88" s="21"/>
      <c r="I88" s="79"/>
      <c r="J88" s="6"/>
      <c r="K88" s="6"/>
      <c r="L88" s="6"/>
      <c r="M88" s="6"/>
      <c r="N88" s="6"/>
      <c r="O88" s="6"/>
      <c r="P88" s="6"/>
      <c r="Q88" s="6"/>
      <c r="R88" s="6"/>
      <c r="S88" s="6"/>
      <c r="T88" s="6"/>
      <c r="U88" s="6"/>
      <c r="V88" s="6"/>
      <c r="W88" s="6"/>
      <c r="X88" s="6"/>
      <c r="Y88" s="6"/>
      <c r="Z88" s="6"/>
    </row>
    <row r="89" spans="1:26" ht="12.75" customHeight="1">
      <c r="A89" s="6"/>
      <c r="B89" s="20"/>
      <c r="C89" s="21"/>
      <c r="D89" s="21"/>
      <c r="E89" s="21"/>
      <c r="F89" s="21"/>
      <c r="G89" s="21"/>
      <c r="H89" s="21"/>
      <c r="I89" s="79"/>
      <c r="J89" s="6"/>
      <c r="K89" s="6"/>
      <c r="L89" s="6"/>
      <c r="M89" s="6"/>
      <c r="N89" s="6"/>
      <c r="O89" s="6"/>
      <c r="P89" s="6"/>
      <c r="Q89" s="6"/>
      <c r="R89" s="6"/>
      <c r="S89" s="6"/>
      <c r="T89" s="6"/>
      <c r="U89" s="6"/>
      <c r="V89" s="6"/>
      <c r="W89" s="6"/>
      <c r="X89" s="6"/>
      <c r="Y89" s="6"/>
      <c r="Z89" s="6"/>
    </row>
    <row r="90" spans="1:26" ht="12.75" customHeight="1">
      <c r="A90" s="6"/>
      <c r="B90" s="20"/>
      <c r="C90" s="21"/>
      <c r="D90" s="21"/>
      <c r="E90" s="21"/>
      <c r="F90" s="21"/>
      <c r="G90" s="21"/>
      <c r="H90" s="21"/>
      <c r="I90" s="79"/>
      <c r="J90" s="6"/>
      <c r="K90" s="6"/>
      <c r="L90" s="6"/>
      <c r="M90" s="6"/>
      <c r="N90" s="6"/>
      <c r="O90" s="6"/>
      <c r="P90" s="6"/>
      <c r="Q90" s="6"/>
      <c r="R90" s="6"/>
      <c r="S90" s="6"/>
      <c r="T90" s="6"/>
      <c r="U90" s="6"/>
      <c r="V90" s="6"/>
      <c r="W90" s="6"/>
      <c r="X90" s="6"/>
      <c r="Y90" s="6"/>
      <c r="Z90" s="6"/>
    </row>
    <row r="91" spans="1:26" ht="12.75" customHeight="1">
      <c r="A91" s="6"/>
      <c r="B91" s="20"/>
      <c r="C91" s="21"/>
      <c r="D91" s="21"/>
      <c r="E91" s="21"/>
      <c r="F91" s="21"/>
      <c r="G91" s="21"/>
      <c r="H91" s="21"/>
      <c r="I91" s="79"/>
      <c r="J91" s="6"/>
      <c r="K91" s="6"/>
      <c r="L91" s="6"/>
      <c r="M91" s="6"/>
      <c r="N91" s="6"/>
      <c r="O91" s="6"/>
      <c r="P91" s="6"/>
      <c r="Q91" s="6"/>
      <c r="R91" s="6"/>
      <c r="S91" s="6"/>
      <c r="T91" s="6"/>
      <c r="U91" s="6"/>
      <c r="V91" s="6"/>
      <c r="W91" s="6"/>
      <c r="X91" s="6"/>
      <c r="Y91" s="6"/>
      <c r="Z91" s="6"/>
    </row>
    <row r="92" spans="1:26" ht="12.75" customHeight="1">
      <c r="A92" s="6"/>
      <c r="B92" s="20"/>
      <c r="C92" s="21"/>
      <c r="D92" s="21"/>
      <c r="E92" s="21"/>
      <c r="F92" s="21"/>
      <c r="G92" s="21"/>
      <c r="H92" s="21"/>
      <c r="I92" s="79"/>
      <c r="J92" s="6"/>
      <c r="K92" s="6"/>
      <c r="L92" s="6"/>
      <c r="M92" s="6"/>
      <c r="N92" s="6"/>
      <c r="O92" s="6"/>
      <c r="P92" s="6"/>
      <c r="Q92" s="6"/>
      <c r="R92" s="6"/>
      <c r="S92" s="6"/>
      <c r="T92" s="6"/>
      <c r="U92" s="6"/>
      <c r="V92" s="6"/>
      <c r="W92" s="6"/>
      <c r="X92" s="6"/>
      <c r="Y92" s="6"/>
      <c r="Z92" s="6"/>
    </row>
    <row r="93" spans="1:26" ht="12.75" customHeight="1">
      <c r="A93" s="6"/>
      <c r="B93" s="20"/>
      <c r="C93" s="21"/>
      <c r="D93" s="21"/>
      <c r="E93" s="21"/>
      <c r="F93" s="21"/>
      <c r="G93" s="21"/>
      <c r="H93" s="21"/>
      <c r="I93" s="79"/>
      <c r="J93" s="6"/>
      <c r="K93" s="6"/>
      <c r="L93" s="6"/>
      <c r="M93" s="6"/>
      <c r="N93" s="6"/>
      <c r="O93" s="6"/>
      <c r="P93" s="6"/>
      <c r="Q93" s="6"/>
      <c r="R93" s="6"/>
      <c r="S93" s="6"/>
      <c r="T93" s="6"/>
      <c r="U93" s="6"/>
      <c r="V93" s="6"/>
      <c r="W93" s="6"/>
      <c r="X93" s="6"/>
      <c r="Y93" s="6"/>
      <c r="Z93" s="6"/>
    </row>
    <row r="94" spans="1:26" ht="12.75" customHeight="1">
      <c r="A94" s="6"/>
      <c r="B94" s="20"/>
      <c r="C94" s="21"/>
      <c r="D94" s="21"/>
      <c r="E94" s="21"/>
      <c r="F94" s="21"/>
      <c r="G94" s="21"/>
      <c r="H94" s="21"/>
      <c r="I94" s="79"/>
      <c r="J94" s="6"/>
      <c r="K94" s="6"/>
      <c r="L94" s="6"/>
      <c r="M94" s="6"/>
      <c r="N94" s="6"/>
      <c r="O94" s="6"/>
      <c r="P94" s="6"/>
      <c r="Q94" s="6"/>
      <c r="R94" s="6"/>
      <c r="S94" s="6"/>
      <c r="T94" s="6"/>
      <c r="U94" s="6"/>
      <c r="V94" s="6"/>
      <c r="W94" s="6"/>
      <c r="X94" s="6"/>
      <c r="Y94" s="6"/>
      <c r="Z94" s="6"/>
    </row>
    <row r="95" spans="1:26" ht="12.75" customHeight="1">
      <c r="A95" s="6"/>
      <c r="B95" s="20"/>
      <c r="C95" s="21"/>
      <c r="D95" s="21"/>
      <c r="E95" s="21"/>
      <c r="F95" s="21"/>
      <c r="G95" s="21"/>
      <c r="H95" s="21"/>
      <c r="I95" s="79"/>
      <c r="J95" s="6"/>
      <c r="K95" s="6"/>
      <c r="L95" s="6"/>
      <c r="M95" s="6"/>
      <c r="N95" s="6"/>
      <c r="O95" s="6"/>
      <c r="P95" s="6"/>
      <c r="Q95" s="6"/>
      <c r="R95" s="6"/>
      <c r="S95" s="6"/>
      <c r="T95" s="6"/>
      <c r="U95" s="6"/>
      <c r="V95" s="6"/>
      <c r="W95" s="6"/>
      <c r="X95" s="6"/>
      <c r="Y95" s="6"/>
      <c r="Z95" s="6"/>
    </row>
    <row r="96" spans="1:26" ht="12.75" customHeight="1">
      <c r="A96" s="6"/>
      <c r="B96" s="20"/>
      <c r="C96" s="21"/>
      <c r="D96" s="21"/>
      <c r="E96" s="21"/>
      <c r="F96" s="21"/>
      <c r="G96" s="21"/>
      <c r="H96" s="21"/>
      <c r="I96" s="79"/>
      <c r="J96" s="6"/>
      <c r="K96" s="6"/>
      <c r="L96" s="6"/>
      <c r="M96" s="6"/>
      <c r="N96" s="6"/>
      <c r="O96" s="6"/>
      <c r="P96" s="6"/>
      <c r="Q96" s="6"/>
      <c r="R96" s="6"/>
      <c r="S96" s="6"/>
      <c r="T96" s="6"/>
      <c r="U96" s="6"/>
      <c r="V96" s="6"/>
      <c r="W96" s="6"/>
      <c r="X96" s="6"/>
      <c r="Y96" s="6"/>
      <c r="Z96" s="6"/>
    </row>
    <row r="97" spans="1:26" ht="12.75" customHeight="1">
      <c r="A97" s="6"/>
      <c r="B97" s="20"/>
      <c r="C97" s="21"/>
      <c r="D97" s="21"/>
      <c r="E97" s="21"/>
      <c r="F97" s="21"/>
      <c r="G97" s="21"/>
      <c r="H97" s="21"/>
      <c r="I97" s="79"/>
      <c r="J97" s="6"/>
      <c r="K97" s="6"/>
      <c r="L97" s="6"/>
      <c r="M97" s="6"/>
      <c r="N97" s="6"/>
      <c r="O97" s="6"/>
      <c r="P97" s="6"/>
      <c r="Q97" s="6"/>
      <c r="R97" s="6"/>
      <c r="S97" s="6"/>
      <c r="T97" s="6"/>
      <c r="U97" s="6"/>
      <c r="V97" s="6"/>
      <c r="W97" s="6"/>
      <c r="X97" s="6"/>
      <c r="Y97" s="6"/>
      <c r="Z97" s="6"/>
    </row>
    <row r="98" spans="1:26" ht="12.75" customHeight="1">
      <c r="A98" s="6"/>
      <c r="B98" s="20"/>
      <c r="C98" s="21"/>
      <c r="D98" s="21"/>
      <c r="E98" s="21"/>
      <c r="F98" s="21"/>
      <c r="G98" s="21"/>
      <c r="H98" s="21"/>
      <c r="I98" s="79"/>
      <c r="J98" s="6"/>
      <c r="K98" s="6"/>
      <c r="L98" s="6"/>
      <c r="M98" s="6"/>
      <c r="N98" s="6"/>
      <c r="O98" s="6"/>
      <c r="P98" s="6"/>
      <c r="Q98" s="6"/>
      <c r="R98" s="6"/>
      <c r="S98" s="6"/>
      <c r="T98" s="6"/>
      <c r="U98" s="6"/>
      <c r="V98" s="6"/>
      <c r="W98" s="6"/>
      <c r="X98" s="6"/>
      <c r="Y98" s="6"/>
      <c r="Z98" s="6"/>
    </row>
    <row r="99" spans="1:26" ht="12.75" customHeight="1">
      <c r="A99" s="6"/>
      <c r="B99" s="20"/>
      <c r="C99" s="21"/>
      <c r="D99" s="21"/>
      <c r="E99" s="21"/>
      <c r="F99" s="21"/>
      <c r="G99" s="21"/>
      <c r="H99" s="21"/>
      <c r="I99" s="79"/>
      <c r="J99" s="6"/>
      <c r="K99" s="6"/>
      <c r="L99" s="6"/>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79"/>
      <c r="J100" s="6"/>
      <c r="K100" s="6"/>
      <c r="L100" s="6"/>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79"/>
      <c r="J101" s="6"/>
      <c r="K101" s="6"/>
      <c r="L101" s="6"/>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79"/>
      <c r="J102" s="6"/>
      <c r="K102" s="6"/>
      <c r="L102" s="6"/>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79"/>
      <c r="J103" s="6"/>
      <c r="K103" s="6"/>
      <c r="L103" s="6"/>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79"/>
      <c r="J104" s="6"/>
      <c r="K104" s="6"/>
      <c r="L104" s="6"/>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79"/>
      <c r="J105" s="6"/>
      <c r="K105" s="6"/>
      <c r="L105" s="6"/>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79"/>
      <c r="J106" s="6"/>
      <c r="K106" s="6"/>
      <c r="L106" s="6"/>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79"/>
      <c r="J107" s="6"/>
      <c r="K107" s="6"/>
      <c r="L107" s="6"/>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79"/>
      <c r="J108" s="6"/>
      <c r="K108" s="6"/>
      <c r="L108" s="6"/>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79"/>
      <c r="J109" s="6"/>
      <c r="K109" s="6"/>
      <c r="L109" s="6"/>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79"/>
      <c r="J110" s="6"/>
      <c r="K110" s="6"/>
      <c r="L110" s="6"/>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79"/>
      <c r="J111" s="6"/>
      <c r="K111" s="6"/>
      <c r="L111" s="6"/>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79"/>
      <c r="J112" s="6"/>
      <c r="K112" s="6"/>
      <c r="L112" s="6"/>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79"/>
      <c r="J113" s="6"/>
      <c r="K113" s="6"/>
      <c r="L113" s="6"/>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79"/>
      <c r="J114" s="6"/>
      <c r="K114" s="6"/>
      <c r="L114" s="6"/>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79"/>
      <c r="J115" s="6"/>
      <c r="K115" s="6"/>
      <c r="L115" s="6"/>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79"/>
      <c r="J116" s="6"/>
      <c r="K116" s="6"/>
      <c r="L116" s="6"/>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79"/>
      <c r="J117" s="6"/>
      <c r="K117" s="6"/>
      <c r="L117" s="6"/>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79"/>
      <c r="J118" s="6"/>
      <c r="K118" s="6"/>
      <c r="L118" s="6"/>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79"/>
      <c r="J119" s="6"/>
      <c r="K119" s="6"/>
      <c r="L119" s="6"/>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79"/>
      <c r="J120" s="6"/>
      <c r="K120" s="6"/>
      <c r="L120" s="6"/>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79"/>
      <c r="J121" s="6"/>
      <c r="K121" s="6"/>
      <c r="L121" s="6"/>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79"/>
      <c r="J122" s="6"/>
      <c r="K122" s="6"/>
      <c r="L122" s="6"/>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79"/>
      <c r="J123" s="6"/>
      <c r="K123" s="6"/>
      <c r="L123" s="6"/>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79"/>
      <c r="J124" s="6"/>
      <c r="K124" s="6"/>
      <c r="L124" s="6"/>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79"/>
      <c r="J125" s="6"/>
      <c r="K125" s="6"/>
      <c r="L125" s="6"/>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79"/>
      <c r="J126" s="6"/>
      <c r="K126" s="6"/>
      <c r="L126" s="6"/>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79"/>
      <c r="J127" s="6"/>
      <c r="K127" s="6"/>
      <c r="L127" s="6"/>
      <c r="M127" s="6"/>
      <c r="N127" s="6"/>
      <c r="O127" s="6"/>
      <c r="P127" s="6"/>
      <c r="Q127" s="6"/>
      <c r="R127" s="6"/>
      <c r="S127" s="6"/>
      <c r="T127" s="6"/>
      <c r="U127" s="6"/>
      <c r="V127" s="6"/>
      <c r="W127" s="6"/>
      <c r="X127" s="6"/>
      <c r="Y127" s="6"/>
      <c r="Z127" s="6"/>
    </row>
    <row r="128" spans="1:26" ht="12.75" customHeight="1">
      <c r="A128" s="6"/>
      <c r="B128" s="20"/>
      <c r="C128" s="21"/>
      <c r="D128" s="21"/>
      <c r="E128" s="21"/>
      <c r="F128" s="21"/>
      <c r="G128" s="21"/>
      <c r="H128" s="21"/>
      <c r="I128" s="79"/>
      <c r="J128" s="6"/>
      <c r="K128" s="6"/>
      <c r="L128" s="6"/>
      <c r="M128" s="6"/>
      <c r="N128" s="6"/>
      <c r="O128" s="6"/>
      <c r="P128" s="6"/>
      <c r="Q128" s="6"/>
      <c r="R128" s="6"/>
      <c r="S128" s="6"/>
      <c r="T128" s="6"/>
      <c r="U128" s="6"/>
      <c r="V128" s="6"/>
      <c r="W128" s="6"/>
      <c r="X128" s="6"/>
      <c r="Y128" s="6"/>
      <c r="Z128" s="6"/>
    </row>
    <row r="129" spans="1:26" ht="12.75" customHeight="1">
      <c r="A129" s="6"/>
      <c r="B129" s="20"/>
      <c r="C129" s="21"/>
      <c r="D129" s="21"/>
      <c r="E129" s="21"/>
      <c r="F129" s="21"/>
      <c r="G129" s="21"/>
      <c r="H129" s="21"/>
      <c r="I129" s="79"/>
      <c r="J129" s="6"/>
      <c r="K129" s="6"/>
      <c r="L129" s="6"/>
      <c r="M129" s="6"/>
      <c r="N129" s="6"/>
      <c r="O129" s="6"/>
      <c r="P129" s="6"/>
      <c r="Q129" s="6"/>
      <c r="R129" s="6"/>
      <c r="S129" s="6"/>
      <c r="T129" s="6"/>
      <c r="U129" s="6"/>
      <c r="V129" s="6"/>
      <c r="W129" s="6"/>
      <c r="X129" s="6"/>
      <c r="Y129" s="6"/>
      <c r="Z129" s="6"/>
    </row>
    <row r="130" spans="1:26" ht="12.75" customHeight="1">
      <c r="A130" s="6"/>
      <c r="B130" s="20"/>
      <c r="C130" s="21"/>
      <c r="D130" s="21"/>
      <c r="E130" s="21"/>
      <c r="F130" s="21"/>
      <c r="G130" s="21"/>
      <c r="H130" s="21"/>
      <c r="I130" s="79"/>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4">
    <mergeCell ref="C13:D13"/>
    <mergeCell ref="C14:D14"/>
    <mergeCell ref="C17:D17"/>
    <mergeCell ref="C18:D18"/>
  </mergeCells>
  <conditionalFormatting sqref="E27 E20:E25">
    <cfRule type="cellIs" dxfId="7" priority="1" operator="greaterThanOrEqual">
      <formula>100</formula>
    </cfRule>
  </conditionalFormatting>
  <conditionalFormatting sqref="E27 E20:E25">
    <cfRule type="cellIs" dxfId="6" priority="2" operator="lessThan">
      <formula>100</formula>
    </cfRule>
  </conditionalFormatting>
  <conditionalFormatting sqref="E26">
    <cfRule type="cellIs" dxfId="5" priority="3" operator="greaterThanOrEqual">
      <formula>100.01</formula>
    </cfRule>
  </conditionalFormatting>
  <conditionalFormatting sqref="E26">
    <cfRule type="cellIs" dxfId="4" priority="4" operator="lessThan">
      <formula>100.01</formula>
    </cfRule>
  </conditionalFormatting>
  <dataValidations count="3">
    <dataValidation type="list" allowBlank="1" showInputMessage="1" showErrorMessage="1" prompt="Select Material - " sqref="C5">
      <formula1>Tube_Type</formula1>
    </dataValidation>
    <dataValidation type="list" allowBlank="1" showInputMessage="1" showErrorMessage="1" prompt="Select Material - " sqref="C4">
      <formula1>"Steel,Aluminium 1,Aluminium 2"</formula1>
    </dataValidation>
    <dataValidation type="list" allowBlank="1" showInputMessage="1" showErrorMessage="1" prompt="Select Material - " sqref="C12:D12">
      <formula1>Materials</formula1>
    </dataValidation>
  </dataValidations>
  <pageMargins left="0.7" right="0.7" top="0.75" bottom="0.75" header="0" footer="0"/>
  <pageSetup orientation="landscape"/>
  <legacyDrawing r:id="rId1"/>
</worksheet>
</file>

<file path=xl/worksheets/sheet37.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5.140625" customWidth="1"/>
    <col min="2" max="2" width="46.140625" customWidth="1"/>
    <col min="3" max="3" width="11.42578125" customWidth="1"/>
    <col min="4" max="4" width="10.5703125" customWidth="1"/>
    <col min="5" max="5" width="5.85546875" customWidth="1"/>
    <col min="6" max="6" width="10" customWidth="1"/>
    <col min="7" max="8" width="12.42578125" customWidth="1"/>
    <col min="9" max="9" width="9.140625" customWidth="1"/>
    <col min="10" max="10" width="5.140625" customWidth="1"/>
    <col min="11" max="15" width="9.140625" customWidth="1"/>
    <col min="16" max="26" width="8" customWidth="1"/>
  </cols>
  <sheetData>
    <row r="1" spans="1:26" ht="15.75">
      <c r="A1" s="6"/>
      <c r="B1" s="30" t="s">
        <v>722</v>
      </c>
      <c r="C1" s="6"/>
      <c r="D1" s="6"/>
      <c r="E1" s="6"/>
      <c r="F1" s="6"/>
      <c r="G1" s="6"/>
      <c r="H1" s="6"/>
      <c r="I1" s="6"/>
      <c r="J1" s="6"/>
      <c r="K1" s="6"/>
      <c r="L1" s="6"/>
      <c r="M1" s="6"/>
      <c r="N1" s="6"/>
      <c r="O1" s="6"/>
      <c r="P1" s="6"/>
      <c r="Q1" s="6"/>
      <c r="R1" s="6"/>
      <c r="S1" s="6"/>
      <c r="T1" s="6"/>
      <c r="U1" s="6"/>
      <c r="V1" s="6"/>
      <c r="W1" s="6"/>
      <c r="X1" s="6"/>
      <c r="Y1" s="6"/>
      <c r="Z1" s="6"/>
    </row>
    <row r="2" spans="1:26" ht="12.75" customHeight="1">
      <c r="A2" s="6"/>
      <c r="B2" s="1"/>
      <c r="C2" s="6"/>
      <c r="D2" s="6"/>
      <c r="E2" s="6"/>
      <c r="F2" s="6"/>
      <c r="G2" s="6"/>
      <c r="H2" s="6"/>
      <c r="I2" s="6"/>
      <c r="J2" s="6"/>
      <c r="K2" s="6"/>
      <c r="L2" s="6"/>
      <c r="M2" s="6"/>
      <c r="N2" s="6"/>
      <c r="O2" s="6"/>
      <c r="P2" s="6"/>
      <c r="Q2" s="6"/>
      <c r="R2" s="6"/>
      <c r="S2" s="6"/>
      <c r="T2" s="6"/>
      <c r="U2" s="6"/>
      <c r="V2" s="6"/>
      <c r="W2" s="6"/>
      <c r="X2" s="6"/>
      <c r="Y2" s="6"/>
      <c r="Z2" s="6"/>
    </row>
    <row r="3" spans="1:26" ht="26.25" customHeight="1">
      <c r="A3" s="134"/>
      <c r="B3" s="102" t="s">
        <v>83</v>
      </c>
      <c r="C3" s="102" t="s">
        <v>85</v>
      </c>
      <c r="D3" s="102" t="s">
        <v>723</v>
      </c>
      <c r="E3" s="134"/>
      <c r="F3" s="134"/>
      <c r="G3" s="134"/>
      <c r="H3" s="134"/>
      <c r="I3" s="134"/>
      <c r="J3" s="134"/>
      <c r="K3" s="134"/>
      <c r="L3" s="134"/>
      <c r="M3" s="134"/>
      <c r="N3" s="134"/>
      <c r="O3" s="134"/>
      <c r="P3" s="134"/>
      <c r="Q3" s="134"/>
      <c r="R3" s="134"/>
      <c r="S3" s="134"/>
      <c r="T3" s="134"/>
      <c r="U3" s="134"/>
      <c r="V3" s="134"/>
      <c r="W3" s="134"/>
      <c r="X3" s="134"/>
      <c r="Y3" s="134"/>
      <c r="Z3" s="134"/>
    </row>
    <row r="4" spans="1:26" ht="12.75" customHeight="1">
      <c r="A4" s="6"/>
      <c r="B4" s="31" t="s">
        <v>86</v>
      </c>
      <c r="C4" s="41" t="s">
        <v>87</v>
      </c>
      <c r="D4" s="32" t="str">
        <f>C4</f>
        <v>Steel</v>
      </c>
      <c r="E4" s="6"/>
      <c r="F4" s="6"/>
      <c r="G4" s="6"/>
      <c r="H4" s="6"/>
      <c r="I4" s="6"/>
      <c r="J4" s="6"/>
      <c r="K4" s="6"/>
      <c r="L4" s="6"/>
      <c r="M4" s="6"/>
      <c r="N4" s="6"/>
      <c r="O4" s="6"/>
      <c r="P4" s="6"/>
      <c r="Q4" s="6"/>
      <c r="R4" s="6"/>
      <c r="S4" s="6"/>
      <c r="T4" s="6"/>
      <c r="U4" s="6"/>
      <c r="V4" s="6"/>
      <c r="W4" s="6"/>
      <c r="X4" s="6"/>
      <c r="Y4" s="6"/>
      <c r="Z4" s="6"/>
    </row>
    <row r="5" spans="1:26" ht="12.75" customHeight="1">
      <c r="A5" s="6"/>
      <c r="B5" s="31" t="s">
        <v>716</v>
      </c>
      <c r="C5" s="41" t="s">
        <v>89</v>
      </c>
      <c r="D5" s="32" t="s">
        <v>145</v>
      </c>
      <c r="E5" s="6"/>
      <c r="F5" s="6"/>
      <c r="G5" s="6"/>
      <c r="H5" s="6"/>
      <c r="I5" s="6"/>
      <c r="J5" s="6"/>
      <c r="K5" s="6"/>
      <c r="L5" s="6"/>
      <c r="M5" s="6"/>
      <c r="N5" s="6"/>
      <c r="O5" s="6"/>
      <c r="P5" s="6"/>
      <c r="Q5" s="6"/>
      <c r="R5" s="6"/>
      <c r="S5" s="6"/>
      <c r="T5" s="6"/>
      <c r="U5" s="6"/>
      <c r="V5" s="6"/>
      <c r="W5" s="6"/>
      <c r="X5" s="6"/>
      <c r="Y5" s="6"/>
      <c r="Z5" s="6"/>
    </row>
    <row r="6" spans="1:26" ht="12.75" customHeight="1">
      <c r="A6" s="6"/>
      <c r="B6" s="31" t="s">
        <v>90</v>
      </c>
      <c r="C6" s="33" t="str">
        <f>IF(C$4="Steel",MaterialData!C4,IF(C$4="Aluminium 1",MaterialData!D4,IF(C$4="Aluminium 2",MaterialData!E4,IF(C$4="Carbon",MaterialData!F4,IF(C$4="Other 1",MaterialData!G4,IF(C$4="Other 2",MaterialData!H4,IF(C$4="Other 3",MaterialData!I4,0)))))))</f>
        <v>Steel</v>
      </c>
      <c r="D6" s="33" t="str">
        <f>C6</f>
        <v>Steel</v>
      </c>
      <c r="E6" s="6"/>
      <c r="F6" s="6"/>
      <c r="G6" s="6"/>
      <c r="H6" s="6"/>
      <c r="I6" s="6"/>
      <c r="J6" s="6"/>
      <c r="K6" s="6"/>
      <c r="L6" s="6"/>
      <c r="M6" s="6"/>
      <c r="N6" s="6"/>
      <c r="O6" s="6"/>
      <c r="P6" s="6"/>
      <c r="Q6" s="6"/>
      <c r="R6" s="6"/>
      <c r="S6" s="6"/>
      <c r="T6" s="6"/>
      <c r="U6" s="6"/>
      <c r="V6" s="6"/>
      <c r="W6" s="6"/>
      <c r="X6" s="6"/>
      <c r="Y6" s="6"/>
      <c r="Z6" s="6"/>
    </row>
    <row r="7" spans="1:26" ht="12.75" customHeight="1">
      <c r="A7" s="6"/>
      <c r="B7" s="31" t="s">
        <v>93</v>
      </c>
      <c r="C7" s="33">
        <f>IF(C$4="Steel",MaterialData!C5,IF(C$4="Aluminium 1",MaterialData!D5,IF(C$4="Aluminium 2",MaterialData!E5,IF(C$4="Carbon",MaterialData!F5,IF(C$4="Other 1",MaterialData!G5,IF(C$4="Other 2",MaterialData!H5,IF(C$4="Other 3",MaterialData!I5,0)))))))</f>
        <v>200000000000</v>
      </c>
      <c r="D7" s="33">
        <f>IF(D$4="Steel",MaterialData!C5,IF(D$4="Aluminium 1",MaterialData!D5,IF(D$4="Aluminium 2",MaterialData!E5,IF(D$4="Carbon",MaterialData!F5,IF(D$4="Other 1",MaterialData!G5,IF(D$4="Other 2",MaterialData!H5,IF(D$4="Other 2",MaterialData!I5,0)))))))</f>
        <v>200000000000</v>
      </c>
      <c r="E7" s="6"/>
      <c r="F7" s="6"/>
      <c r="G7" s="6"/>
      <c r="H7" s="6"/>
      <c r="I7" s="36"/>
      <c r="J7" s="6"/>
      <c r="K7" s="6"/>
      <c r="L7" s="6"/>
      <c r="M7" s="6"/>
      <c r="N7" s="6"/>
      <c r="O7" s="6"/>
      <c r="P7" s="6"/>
      <c r="Q7" s="6"/>
      <c r="R7" s="6"/>
      <c r="S7" s="6"/>
      <c r="T7" s="6"/>
      <c r="U7" s="6"/>
      <c r="V7" s="6"/>
      <c r="W7" s="6"/>
      <c r="X7" s="6"/>
      <c r="Y7" s="6"/>
      <c r="Z7" s="6"/>
    </row>
    <row r="8" spans="1:26" ht="12.75" customHeight="1">
      <c r="A8" s="6"/>
      <c r="B8" s="31" t="s">
        <v>94</v>
      </c>
      <c r="C8" s="33">
        <f>IF(C$4="Steel",MaterialData!C6,IF(C$4="Aluminium 1",MaterialData!D6,IF(C$4="Aluminium 2",MaterialData!E6,IF(C$4="Carbon",MaterialData!F6,IF(C$4="Other 1",MaterialData!G6,IF(C$4="Other 2",MaterialData!H6,IF(C$4="Other 3",MaterialData!I6,0)))))))</f>
        <v>305000000</v>
      </c>
      <c r="D8" s="33">
        <f>IF(D$4="Steel",MaterialData!C6,IF(D$4="Aluminium 1",MaterialData!D6,IF(D$4="Aluminium 2",MaterialData!E6,IF(D$4="Carbon",MaterialData!F6,IF(D$4="Other 1",MaterialData!G6,IF(D$4="Other 2",MaterialData!H6,IF(D$4="Other 2",MaterialData!I6,0)))))))</f>
        <v>305000000</v>
      </c>
      <c r="E8" s="6"/>
      <c r="F8" s="6"/>
      <c r="G8" s="6"/>
      <c r="H8" s="6"/>
      <c r="I8" s="36"/>
      <c r="J8" s="6"/>
      <c r="K8" s="6"/>
      <c r="L8" s="6"/>
      <c r="M8" s="6"/>
      <c r="N8" s="6"/>
      <c r="O8" s="6"/>
      <c r="P8" s="6"/>
      <c r="Q8" s="6"/>
      <c r="R8" s="6"/>
      <c r="S8" s="6"/>
      <c r="T8" s="6"/>
      <c r="U8" s="6"/>
      <c r="V8" s="6"/>
      <c r="W8" s="6"/>
      <c r="X8" s="6"/>
      <c r="Y8" s="6"/>
      <c r="Z8" s="6"/>
    </row>
    <row r="9" spans="1:26" ht="12.75" customHeight="1">
      <c r="A9" s="6"/>
      <c r="B9" s="31" t="s">
        <v>95</v>
      </c>
      <c r="C9" s="33">
        <f>IF(C$4="Steel",MaterialData!C7,IF(C$4="Aluminium 1",MaterialData!D7,IF(C$4="Aluminium 2",MaterialData!E7,IF(C$4="Carbon",MaterialData!F7,IF(C$4="Other 1",MaterialData!G7,IF(C$4="Other 2",MaterialData!H7,IF(C$4="Other 3",MaterialData!I7,0)))))))</f>
        <v>365000000</v>
      </c>
      <c r="D9" s="33">
        <f>IF(D$4="Steel",MaterialData!C7,IF(D$4="Aluminium 1",MaterialData!D7,IF(D$4="Aluminium 2",MaterialData!E7,IF(D$4="Carbon",MaterialData!F7,IF(D$4="Other 1",MaterialData!G7,IF(D$4="Other 2",MaterialData!H7,IF(D$4="Other 2",MaterialData!I7,0)))))))</f>
        <v>365000000</v>
      </c>
      <c r="E9" s="6"/>
      <c r="F9" s="6"/>
      <c r="G9" s="6"/>
      <c r="H9" s="6"/>
      <c r="I9" s="36"/>
      <c r="J9" s="6"/>
      <c r="K9" s="6"/>
      <c r="L9" s="6"/>
      <c r="M9" s="6"/>
      <c r="N9" s="6"/>
      <c r="O9" s="6"/>
      <c r="P9" s="6"/>
      <c r="Q9" s="6"/>
      <c r="R9" s="6"/>
      <c r="S9" s="6"/>
      <c r="T9" s="6"/>
      <c r="U9" s="6"/>
      <c r="V9" s="6"/>
      <c r="W9" s="6"/>
      <c r="X9" s="6"/>
      <c r="Y9" s="6"/>
      <c r="Z9" s="6"/>
    </row>
    <row r="10" spans="1:26" ht="12.75" customHeight="1">
      <c r="A10" s="6"/>
      <c r="B10" s="31" t="s">
        <v>110</v>
      </c>
      <c r="C10" s="33">
        <f>IF(C$4="Steel",MaterialData!C8,IF(C$4="Aluminium 1",MaterialData!D8,IF(C$4="Aluminium 2",MaterialData!E8,IF(C$4="Carbon",MaterialData!F8,IF(C$4="Other 1",MaterialData!G8,IF(C$4="Other 2",MaterialData!H8,IF(C$4="Other 3",MaterialData!I8,0)))))))</f>
        <v>180000000</v>
      </c>
      <c r="D10" s="33">
        <f>IF(D$4="Steel",MaterialData!C8,IF(D$4="Aluminium 1",MaterialData!D8,IF(D$4="Aluminium 2",MaterialData!E8,IF(D$4="Carbon",MaterialData!F8,IF(D$4="Other 1",MaterialData!G8,IF(D$4="Other 2",MaterialData!H8,IF(D$4="Other 2",MaterialData!I8,0)))))))</f>
        <v>180000000</v>
      </c>
      <c r="E10" s="6"/>
      <c r="F10" s="6"/>
      <c r="G10" s="6"/>
      <c r="H10" s="6"/>
      <c r="I10" s="36"/>
      <c r="J10" s="6"/>
      <c r="K10" s="6"/>
      <c r="L10" s="6"/>
      <c r="M10" s="6"/>
      <c r="N10" s="6"/>
      <c r="O10" s="6"/>
      <c r="P10" s="6"/>
      <c r="Q10" s="6"/>
      <c r="R10" s="6"/>
      <c r="S10" s="6"/>
      <c r="T10" s="6"/>
      <c r="U10" s="6"/>
      <c r="V10" s="6"/>
      <c r="W10" s="6"/>
      <c r="X10" s="6"/>
      <c r="Y10" s="6"/>
      <c r="Z10" s="6"/>
    </row>
    <row r="11" spans="1:26" ht="12.75" customHeight="1">
      <c r="A11" s="6"/>
      <c r="B11" s="31" t="s">
        <v>111</v>
      </c>
      <c r="C11" s="33">
        <f>IF(C$4="Steel",MaterialData!C9,IF(C$4="Aluminium 1",MaterialData!D9,IF(C$4="Aluminium 2",MaterialData!E9,IF(C$4="Carbon",MaterialData!F9,IF(C$4="Other 1",MaterialData!G9,IF(C$4="Other 2",MaterialData!H9,IF(C$4="Other 3",MaterialData!I9,0)))))))</f>
        <v>300000000</v>
      </c>
      <c r="D11" s="33">
        <f>IF(D$4="Steel",MaterialData!C9,IF(D$4="Aluminium 1",MaterialData!D9,IF(D$4="Aluminium 2",MaterialData!E9,IF(D$4="Carbon",MaterialData!F9,IF(D$4="Other 1",MaterialData!G9,IF(D$4="Other 2",MaterialData!H9,IF(D$4="Other 2",MaterialData!I9,0)))))))</f>
        <v>300000000</v>
      </c>
      <c r="E11" s="6"/>
      <c r="F11" s="6"/>
      <c r="G11" s="6"/>
      <c r="H11" s="6"/>
      <c r="I11" s="3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36"/>
      <c r="J12" s="6"/>
      <c r="K12" s="6"/>
      <c r="L12" s="6"/>
      <c r="M12" s="6"/>
      <c r="N12" s="6"/>
      <c r="O12" s="6"/>
      <c r="P12" s="6"/>
      <c r="Q12" s="6"/>
      <c r="R12" s="6"/>
      <c r="S12" s="6"/>
      <c r="T12" s="6"/>
      <c r="U12" s="6"/>
      <c r="V12" s="6"/>
      <c r="W12" s="6"/>
      <c r="X12" s="6"/>
      <c r="Y12" s="6"/>
      <c r="Z12" s="6"/>
    </row>
    <row r="13" spans="1:26" ht="12.75" customHeight="1">
      <c r="A13" s="6"/>
      <c r="B13" s="31" t="s">
        <v>724</v>
      </c>
      <c r="C13" s="294">
        <v>25.4</v>
      </c>
      <c r="D13" s="268"/>
      <c r="E13" s="6"/>
      <c r="F13" s="6"/>
      <c r="G13" s="6"/>
      <c r="H13" s="6"/>
      <c r="I13" s="36"/>
      <c r="J13" s="6"/>
      <c r="K13" s="6"/>
      <c r="L13" s="6"/>
      <c r="M13" s="6"/>
      <c r="N13" s="6"/>
      <c r="O13" s="6"/>
      <c r="P13" s="6"/>
      <c r="Q13" s="6"/>
      <c r="R13" s="6"/>
      <c r="S13" s="6"/>
      <c r="T13" s="6"/>
      <c r="U13" s="6"/>
      <c r="V13" s="6"/>
      <c r="W13" s="6"/>
      <c r="X13" s="6"/>
      <c r="Y13" s="6"/>
      <c r="Z13" s="6"/>
    </row>
    <row r="14" spans="1:26" ht="12.75" customHeight="1">
      <c r="A14" s="6"/>
      <c r="B14" s="31" t="s">
        <v>725</v>
      </c>
      <c r="C14" s="294">
        <v>1.2</v>
      </c>
      <c r="D14" s="268"/>
      <c r="E14" s="6"/>
      <c r="F14" s="6"/>
      <c r="G14" s="6"/>
      <c r="H14" s="6"/>
      <c r="I14" s="36"/>
      <c r="J14" s="6"/>
      <c r="K14" s="6"/>
      <c r="L14" s="6"/>
      <c r="M14" s="6"/>
      <c r="N14" s="6"/>
      <c r="O14" s="6"/>
      <c r="P14" s="6"/>
      <c r="Q14" s="6"/>
      <c r="R14" s="6"/>
      <c r="S14" s="6"/>
      <c r="T14" s="6"/>
      <c r="U14" s="6"/>
      <c r="V14" s="6"/>
      <c r="W14" s="6"/>
      <c r="X14" s="6"/>
      <c r="Y14" s="6"/>
      <c r="Z14" s="6"/>
    </row>
    <row r="15" spans="1:26" ht="12.75" customHeight="1">
      <c r="A15" s="6"/>
      <c r="B15" s="31" t="s">
        <v>726</v>
      </c>
      <c r="C15" s="294">
        <v>35</v>
      </c>
      <c r="D15" s="268"/>
      <c r="E15" s="6"/>
      <c r="F15" s="6"/>
      <c r="G15" s="6"/>
      <c r="H15" s="6"/>
      <c r="I15" s="36"/>
      <c r="J15" s="6"/>
      <c r="K15" s="6"/>
      <c r="L15" s="6"/>
      <c r="M15" s="6"/>
      <c r="N15" s="6"/>
      <c r="O15" s="6"/>
      <c r="P15" s="6"/>
      <c r="Q15" s="6"/>
      <c r="R15" s="6"/>
      <c r="S15" s="6"/>
      <c r="T15" s="6"/>
      <c r="U15" s="6"/>
      <c r="V15" s="6"/>
      <c r="W15" s="6"/>
      <c r="X15" s="6"/>
      <c r="Y15" s="6"/>
      <c r="Z15" s="6"/>
    </row>
    <row r="16" spans="1:26" ht="12.75" customHeight="1">
      <c r="A16" s="6"/>
      <c r="B16" s="31" t="s">
        <v>727</v>
      </c>
      <c r="C16" s="294">
        <v>5</v>
      </c>
      <c r="D16" s="268"/>
      <c r="E16" s="6"/>
      <c r="F16" s="6"/>
      <c r="G16" s="6"/>
      <c r="H16" s="6"/>
      <c r="I16" s="36"/>
      <c r="J16" s="6"/>
      <c r="K16" s="6"/>
      <c r="L16" s="6"/>
      <c r="M16" s="6"/>
      <c r="N16" s="6"/>
      <c r="O16" s="6"/>
      <c r="P16" s="6"/>
      <c r="Q16" s="6"/>
      <c r="R16" s="6"/>
      <c r="S16" s="6"/>
      <c r="T16" s="6"/>
      <c r="U16" s="6"/>
      <c r="V16" s="6"/>
      <c r="W16" s="6"/>
      <c r="X16" s="6"/>
      <c r="Y16" s="6"/>
      <c r="Z16" s="6"/>
    </row>
    <row r="17" spans="1:26" ht="12.75" customHeight="1">
      <c r="A17" s="6"/>
      <c r="B17" s="6"/>
      <c r="C17" s="6"/>
      <c r="D17" s="6"/>
      <c r="E17" s="6"/>
      <c r="F17" s="6"/>
      <c r="G17" s="6"/>
      <c r="H17" s="6"/>
      <c r="I17" s="36"/>
      <c r="J17" s="6"/>
      <c r="K17" s="6"/>
      <c r="L17" s="6"/>
      <c r="M17" s="6"/>
      <c r="N17" s="6"/>
      <c r="O17" s="6"/>
      <c r="P17" s="6"/>
      <c r="Q17" s="6"/>
      <c r="R17" s="6"/>
      <c r="S17" s="6"/>
      <c r="T17" s="6"/>
      <c r="U17" s="6"/>
      <c r="V17" s="6"/>
      <c r="W17" s="6"/>
      <c r="X17" s="6"/>
      <c r="Y17" s="6"/>
      <c r="Z17" s="6"/>
    </row>
    <row r="18" spans="1:26" ht="26.25" customHeight="1">
      <c r="A18" s="134"/>
      <c r="B18" s="222"/>
      <c r="C18" s="102" t="s">
        <v>85</v>
      </c>
      <c r="D18" s="102" t="s">
        <v>723</v>
      </c>
      <c r="E18" s="134"/>
      <c r="F18" s="134"/>
      <c r="G18" s="134"/>
      <c r="H18" s="134"/>
      <c r="I18" s="223"/>
      <c r="J18" s="134"/>
      <c r="K18" s="134"/>
      <c r="L18" s="134"/>
      <c r="M18" s="134"/>
      <c r="N18" s="134"/>
      <c r="O18" s="134"/>
      <c r="P18" s="134"/>
      <c r="Q18" s="134"/>
      <c r="R18" s="134"/>
      <c r="S18" s="134"/>
      <c r="T18" s="134"/>
      <c r="U18" s="134"/>
      <c r="V18" s="134"/>
      <c r="W18" s="134"/>
      <c r="X18" s="134"/>
      <c r="Y18" s="134"/>
      <c r="Z18" s="134"/>
    </row>
    <row r="19" spans="1:26" ht="12.75" customHeight="1">
      <c r="A19" s="6"/>
      <c r="B19" s="31" t="s">
        <v>728</v>
      </c>
      <c r="C19" s="32">
        <f>C13/2000</f>
        <v>1.2699999999999999E-2</v>
      </c>
      <c r="D19" s="225">
        <f>C15/2000</f>
        <v>1.7500000000000002E-2</v>
      </c>
      <c r="E19" s="6"/>
      <c r="F19" s="6"/>
      <c r="G19" s="6"/>
      <c r="H19" s="6"/>
      <c r="I19" s="36"/>
      <c r="J19" s="6"/>
      <c r="K19" s="6"/>
      <c r="L19" s="6"/>
      <c r="M19" s="6"/>
      <c r="N19" s="6"/>
      <c r="O19" s="6"/>
      <c r="P19" s="6"/>
      <c r="Q19" s="6"/>
      <c r="R19" s="6"/>
      <c r="S19" s="6"/>
      <c r="T19" s="6"/>
      <c r="U19" s="6"/>
      <c r="V19" s="6"/>
      <c r="W19" s="6"/>
      <c r="X19" s="6"/>
      <c r="Y19" s="6"/>
      <c r="Z19" s="6"/>
    </row>
    <row r="20" spans="1:26" ht="12.75" customHeight="1">
      <c r="A20" s="6"/>
      <c r="B20" s="31" t="s">
        <v>729</v>
      </c>
      <c r="C20" s="32">
        <f>C19-C14/1000</f>
        <v>1.15E-2</v>
      </c>
      <c r="D20" s="225">
        <f>D19-C16/1000</f>
        <v>1.2500000000000001E-2</v>
      </c>
      <c r="E20" s="6"/>
      <c r="F20" s="6"/>
      <c r="G20" s="6"/>
      <c r="H20" s="6"/>
      <c r="I20" s="36"/>
      <c r="J20" s="6"/>
      <c r="K20" s="6"/>
      <c r="L20" s="6"/>
      <c r="M20" s="43"/>
      <c r="N20" s="6"/>
      <c r="O20" s="6"/>
      <c r="P20" s="6"/>
      <c r="Q20" s="6"/>
      <c r="R20" s="6"/>
      <c r="S20" s="6"/>
      <c r="T20" s="6"/>
      <c r="U20" s="6"/>
      <c r="V20" s="6"/>
      <c r="W20" s="6"/>
      <c r="X20" s="6"/>
      <c r="Y20" s="6"/>
      <c r="Z20" s="6"/>
    </row>
    <row r="21" spans="1:26" ht="12.75" customHeight="1">
      <c r="A21" s="6"/>
      <c r="B21" s="31" t="s">
        <v>730</v>
      </c>
      <c r="C21" s="226">
        <f>PI()*(C19^2-C20^2)</f>
        <v>9.1231850660247613E-5</v>
      </c>
      <c r="D21" s="227">
        <f>0.5*PI()*(D19^2-D20^2)</f>
        <v>2.3561944901923451E-4</v>
      </c>
      <c r="E21" s="6"/>
      <c r="F21" s="6"/>
      <c r="G21" s="6"/>
      <c r="H21" s="6"/>
      <c r="I21" s="36"/>
      <c r="J21" s="6"/>
      <c r="K21" s="6"/>
      <c r="L21" s="6"/>
      <c r="M21" s="43"/>
      <c r="N21" s="6"/>
      <c r="O21" s="6"/>
      <c r="P21" s="6"/>
      <c r="Q21" s="6"/>
      <c r="R21" s="6"/>
      <c r="S21" s="6"/>
      <c r="T21" s="6"/>
      <c r="U21" s="6"/>
      <c r="V21" s="6"/>
      <c r="W21" s="6"/>
      <c r="X21" s="6"/>
      <c r="Y21" s="6"/>
      <c r="Z21" s="6"/>
    </row>
    <row r="22" spans="1:26" ht="12.75" customHeight="1">
      <c r="A22" s="6"/>
      <c r="B22" s="31" t="s">
        <v>731</v>
      </c>
      <c r="C22" s="100" t="s">
        <v>145</v>
      </c>
      <c r="D22" s="227">
        <f>(4*(D19^3-D20^3))/(3*PI()*(D19^2-D20^2))</f>
        <v>9.6377159983425525E-3</v>
      </c>
      <c r="E22" s="228"/>
      <c r="F22" s="229"/>
      <c r="G22" s="229"/>
      <c r="H22" s="36"/>
      <c r="I22" s="6"/>
      <c r="J22" s="6"/>
      <c r="K22" s="6"/>
      <c r="L22" s="6"/>
      <c r="M22" s="6"/>
      <c r="N22" s="6"/>
      <c r="O22" s="6"/>
      <c r="P22" s="6"/>
      <c r="Q22" s="6"/>
      <c r="R22" s="6"/>
      <c r="S22" s="6"/>
      <c r="T22" s="6"/>
      <c r="U22" s="6"/>
      <c r="V22" s="6"/>
      <c r="W22" s="6"/>
      <c r="X22" s="6"/>
      <c r="Y22" s="6"/>
      <c r="Z22" s="6"/>
    </row>
    <row r="23" spans="1:26" ht="12.75" customHeight="1">
      <c r="A23" s="6"/>
      <c r="B23" s="31" t="s">
        <v>119</v>
      </c>
      <c r="C23" s="226">
        <f>IF(C5="Round",(C19^4-C20^4)*PI()/4,((2*C19)^4-(2*C20)^4)/12)</f>
        <v>6.6950493607022693E-9</v>
      </c>
      <c r="D23" s="219">
        <f>PI()/8*(D19^4-D20^4)-(D21*D22^2)</f>
        <v>5.3578520466127722E-9</v>
      </c>
      <c r="E23" s="36"/>
      <c r="F23" s="229"/>
      <c r="G23" s="229"/>
      <c r="H23" s="66"/>
      <c r="I23" s="36"/>
      <c r="J23" s="6"/>
      <c r="K23" s="6"/>
      <c r="L23" s="36"/>
      <c r="M23" s="43"/>
      <c r="N23" s="6"/>
      <c r="O23" s="6"/>
      <c r="P23" s="6"/>
      <c r="Q23" s="6"/>
      <c r="R23" s="6"/>
      <c r="S23" s="6"/>
      <c r="T23" s="6"/>
      <c r="U23" s="6"/>
      <c r="V23" s="6"/>
      <c r="W23" s="6"/>
      <c r="X23" s="6"/>
      <c r="Y23" s="6"/>
      <c r="Z23" s="6"/>
    </row>
    <row r="24" spans="1:26" ht="12.75" customHeight="1">
      <c r="A24" s="6"/>
      <c r="B24" s="31" t="s">
        <v>120</v>
      </c>
      <c r="C24" s="33">
        <f>C7*C23</f>
        <v>1339.0098721404538</v>
      </c>
      <c r="D24" s="100" t="s">
        <v>145</v>
      </c>
      <c r="E24" s="228"/>
      <c r="F24" s="229"/>
      <c r="G24" s="229"/>
      <c r="H24" s="66"/>
      <c r="I24" s="36"/>
      <c r="J24" s="6"/>
      <c r="K24" s="6"/>
      <c r="L24" s="6"/>
      <c r="M24" s="6"/>
      <c r="N24" s="6"/>
      <c r="O24" s="6"/>
      <c r="P24" s="6"/>
      <c r="Q24" s="6"/>
      <c r="R24" s="6"/>
      <c r="S24" s="6"/>
      <c r="T24" s="6"/>
      <c r="U24" s="6"/>
      <c r="V24" s="6"/>
      <c r="W24" s="6"/>
      <c r="X24" s="6"/>
      <c r="Y24" s="6"/>
      <c r="Z24" s="6"/>
    </row>
    <row r="25" spans="1:26" ht="12.75" customHeight="1">
      <c r="A25" s="6"/>
      <c r="B25" s="31" t="s">
        <v>732</v>
      </c>
      <c r="C25" s="33">
        <f>120000/6</f>
        <v>20000</v>
      </c>
      <c r="D25" s="100" t="s">
        <v>145</v>
      </c>
      <c r="E25" s="228"/>
      <c r="F25" s="6"/>
      <c r="G25" s="43"/>
      <c r="H25" s="6"/>
      <c r="I25" s="6"/>
      <c r="J25" s="6"/>
      <c r="K25" s="6"/>
      <c r="L25" s="6"/>
      <c r="M25" s="6"/>
      <c r="N25" s="6"/>
      <c r="O25" s="6"/>
      <c r="P25" s="6"/>
      <c r="Q25" s="6"/>
      <c r="R25" s="6"/>
      <c r="S25" s="6"/>
      <c r="T25" s="6"/>
      <c r="U25" s="6"/>
      <c r="V25" s="6"/>
      <c r="W25" s="6"/>
      <c r="X25" s="6"/>
      <c r="Y25" s="6"/>
      <c r="Z25" s="6"/>
    </row>
    <row r="26" spans="1:26" ht="12.75" customHeight="1">
      <c r="A26" s="6"/>
      <c r="B26" s="31" t="s">
        <v>733</v>
      </c>
      <c r="C26" s="33">
        <f>C11</f>
        <v>300000000</v>
      </c>
      <c r="D26" s="100">
        <f>(C25*0.5*D19*(D19-D22))/D23</f>
        <v>256800614.93297413</v>
      </c>
      <c r="E26" s="39">
        <f>100*C26/D26</f>
        <v>116.82215016436042</v>
      </c>
      <c r="F26" s="6"/>
      <c r="G26" s="36"/>
      <c r="H26" s="66"/>
      <c r="I26" s="36"/>
      <c r="J26" s="6"/>
      <c r="K26" s="6"/>
      <c r="L26" s="6"/>
      <c r="M26" s="6"/>
      <c r="N26" s="6"/>
      <c r="O26" s="6"/>
      <c r="P26" s="6"/>
      <c r="Q26" s="6"/>
      <c r="R26" s="6"/>
      <c r="S26" s="6"/>
      <c r="T26" s="6"/>
      <c r="U26" s="6"/>
      <c r="V26" s="6"/>
      <c r="W26" s="6"/>
      <c r="X26" s="6"/>
      <c r="Y26" s="6"/>
      <c r="Z26" s="6"/>
    </row>
    <row r="27" spans="1:26" ht="12.75" customHeight="1">
      <c r="A27" s="6"/>
      <c r="B27" s="1" t="s">
        <v>719</v>
      </c>
      <c r="C27" s="6"/>
      <c r="D27" s="6"/>
      <c r="E27" s="6"/>
      <c r="F27" s="6"/>
      <c r="G27" s="6"/>
      <c r="H27" s="34" t="s">
        <v>131</v>
      </c>
      <c r="I27" s="34"/>
      <c r="J27" s="6"/>
      <c r="K27" s="6"/>
      <c r="L27" s="6"/>
      <c r="M27" s="6"/>
      <c r="N27" s="6"/>
      <c r="O27" s="6"/>
      <c r="P27" s="6"/>
      <c r="Q27" s="6"/>
      <c r="R27" s="6"/>
      <c r="S27" s="6"/>
      <c r="T27" s="6"/>
      <c r="U27" s="6"/>
      <c r="V27" s="6"/>
      <c r="W27" s="6"/>
      <c r="X27" s="6"/>
      <c r="Y27" s="6"/>
      <c r="Z27" s="6"/>
    </row>
    <row r="28" spans="1:26" ht="12.75" customHeight="1">
      <c r="A28" s="6"/>
      <c r="B28" s="1" t="s">
        <v>734</v>
      </c>
      <c r="C28" s="6"/>
      <c r="D28" s="36"/>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1"/>
      <c r="C29" s="6"/>
      <c r="D29" s="3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18"/>
      <c r="C30" s="19"/>
      <c r="D30" s="19"/>
      <c r="E30" s="19"/>
      <c r="F30" s="19"/>
      <c r="G30" s="19"/>
      <c r="H30" s="19"/>
      <c r="I30" s="77"/>
      <c r="J30" s="6"/>
      <c r="K30" s="6"/>
      <c r="L30" s="6"/>
      <c r="M30" s="6"/>
      <c r="N30" s="6"/>
      <c r="O30" s="6"/>
      <c r="P30" s="6"/>
      <c r="Q30" s="6"/>
      <c r="R30" s="6"/>
      <c r="S30" s="6"/>
      <c r="T30" s="6"/>
      <c r="U30" s="6"/>
      <c r="V30" s="6"/>
      <c r="W30" s="6"/>
      <c r="X30" s="6"/>
      <c r="Y30" s="6"/>
      <c r="Z30" s="6"/>
    </row>
    <row r="31" spans="1:26" ht="12.75" customHeight="1">
      <c r="A31" s="6"/>
      <c r="B31" s="20"/>
      <c r="C31" s="21"/>
      <c r="D31" s="21"/>
      <c r="E31" s="21"/>
      <c r="F31" s="21"/>
      <c r="G31" s="21"/>
      <c r="H31" s="21"/>
      <c r="I31" s="79"/>
      <c r="J31" s="6"/>
      <c r="K31" s="6"/>
      <c r="L31" s="6"/>
      <c r="M31" s="6"/>
      <c r="N31" s="6"/>
      <c r="O31" s="6"/>
      <c r="P31" s="6"/>
      <c r="Q31" s="6"/>
      <c r="R31" s="6"/>
      <c r="S31" s="6"/>
      <c r="T31" s="6"/>
      <c r="U31" s="6"/>
      <c r="V31" s="6"/>
      <c r="W31" s="6"/>
      <c r="X31" s="6"/>
      <c r="Y31" s="6"/>
      <c r="Z31" s="6"/>
    </row>
    <row r="32" spans="1:26" ht="12.75" customHeight="1">
      <c r="A32" s="6"/>
      <c r="B32" s="20"/>
      <c r="C32" s="21"/>
      <c r="D32" s="21"/>
      <c r="E32" s="21"/>
      <c r="F32" s="21"/>
      <c r="G32" s="21"/>
      <c r="H32" s="21"/>
      <c r="I32" s="79"/>
      <c r="J32" s="6"/>
      <c r="K32" s="6"/>
      <c r="L32" s="6"/>
      <c r="M32" s="6"/>
      <c r="N32" s="6"/>
      <c r="O32" s="6"/>
      <c r="P32" s="6"/>
      <c r="Q32" s="6"/>
      <c r="R32" s="6"/>
      <c r="S32" s="6"/>
      <c r="T32" s="6"/>
      <c r="U32" s="6"/>
      <c r="V32" s="6"/>
      <c r="W32" s="6"/>
      <c r="X32" s="6"/>
      <c r="Y32" s="6"/>
      <c r="Z32" s="6"/>
    </row>
    <row r="33" spans="1:26" ht="12.75" customHeight="1">
      <c r="A33" s="6"/>
      <c r="B33" s="20"/>
      <c r="C33" s="21"/>
      <c r="D33" s="21"/>
      <c r="E33" s="21"/>
      <c r="F33" s="21"/>
      <c r="G33" s="21"/>
      <c r="H33" s="21"/>
      <c r="I33" s="79"/>
      <c r="J33" s="6"/>
      <c r="K33" s="6"/>
      <c r="L33" s="6"/>
      <c r="M33" s="6"/>
      <c r="N33" s="6"/>
      <c r="O33" s="6"/>
      <c r="P33" s="6"/>
      <c r="Q33" s="6"/>
      <c r="R33" s="6"/>
      <c r="S33" s="6"/>
      <c r="T33" s="6"/>
      <c r="U33" s="6"/>
      <c r="V33" s="6"/>
      <c r="W33" s="6"/>
      <c r="X33" s="6"/>
      <c r="Y33" s="6"/>
      <c r="Z33" s="6"/>
    </row>
    <row r="34" spans="1:26" ht="12.75" customHeight="1">
      <c r="A34" s="6"/>
      <c r="B34" s="20"/>
      <c r="C34" s="21"/>
      <c r="D34" s="21"/>
      <c r="E34" s="21"/>
      <c r="F34" s="21"/>
      <c r="G34" s="21"/>
      <c r="H34" s="21"/>
      <c r="I34" s="79"/>
      <c r="J34" s="6"/>
      <c r="K34" s="6"/>
      <c r="L34" s="6"/>
      <c r="M34" s="6"/>
      <c r="N34" s="6"/>
      <c r="O34" s="6"/>
      <c r="P34" s="6"/>
      <c r="Q34" s="6"/>
      <c r="R34" s="6"/>
      <c r="S34" s="6"/>
      <c r="T34" s="6"/>
      <c r="U34" s="6"/>
      <c r="V34" s="6"/>
      <c r="W34" s="6"/>
      <c r="X34" s="6"/>
      <c r="Y34" s="6"/>
      <c r="Z34" s="6"/>
    </row>
    <row r="35" spans="1:26" ht="12.75" customHeight="1">
      <c r="A35" s="6"/>
      <c r="B35" s="20"/>
      <c r="C35" s="21"/>
      <c r="D35" s="21"/>
      <c r="E35" s="21"/>
      <c r="F35" s="21"/>
      <c r="G35" s="21"/>
      <c r="H35" s="21"/>
      <c r="I35" s="79"/>
      <c r="J35" s="6"/>
      <c r="K35" s="6"/>
      <c r="L35" s="6"/>
      <c r="M35" s="6"/>
      <c r="N35" s="6"/>
      <c r="O35" s="6"/>
      <c r="P35" s="6"/>
      <c r="Q35" s="6"/>
      <c r="R35" s="6"/>
      <c r="S35" s="6"/>
      <c r="T35" s="6"/>
      <c r="U35" s="6"/>
      <c r="V35" s="6"/>
      <c r="W35" s="6"/>
      <c r="X35" s="6"/>
      <c r="Y35" s="6"/>
      <c r="Z35" s="6"/>
    </row>
    <row r="36" spans="1:26" ht="12.75" customHeight="1">
      <c r="A36" s="6"/>
      <c r="B36" s="20"/>
      <c r="C36" s="21"/>
      <c r="D36" s="21"/>
      <c r="E36" s="21"/>
      <c r="F36" s="21"/>
      <c r="G36" s="21"/>
      <c r="H36" s="21"/>
      <c r="I36" s="79"/>
      <c r="J36" s="6"/>
      <c r="K36" s="6"/>
      <c r="L36" s="6"/>
      <c r="M36" s="6"/>
      <c r="N36" s="6"/>
      <c r="O36" s="6"/>
      <c r="P36" s="6"/>
      <c r="Q36" s="6"/>
      <c r="R36" s="6"/>
      <c r="S36" s="6"/>
      <c r="T36" s="6"/>
      <c r="U36" s="6"/>
      <c r="V36" s="6"/>
      <c r="W36" s="6"/>
      <c r="X36" s="6"/>
      <c r="Y36" s="6"/>
      <c r="Z36" s="6"/>
    </row>
    <row r="37" spans="1:26" ht="12.75" customHeight="1">
      <c r="A37" s="6"/>
      <c r="B37" s="20"/>
      <c r="C37" s="21"/>
      <c r="D37" s="21"/>
      <c r="E37" s="21"/>
      <c r="F37" s="21"/>
      <c r="G37" s="21"/>
      <c r="H37" s="21"/>
      <c r="I37" s="79"/>
      <c r="J37" s="6"/>
      <c r="K37" s="6"/>
      <c r="L37" s="6"/>
      <c r="M37" s="6"/>
      <c r="N37" s="6"/>
      <c r="O37" s="6"/>
      <c r="P37" s="6"/>
      <c r="Q37" s="6"/>
      <c r="R37" s="6"/>
      <c r="S37" s="6"/>
      <c r="T37" s="6"/>
      <c r="U37" s="6"/>
      <c r="V37" s="6"/>
      <c r="W37" s="6"/>
      <c r="X37" s="6"/>
      <c r="Y37" s="6"/>
      <c r="Z37" s="6"/>
    </row>
    <row r="38" spans="1:26" ht="12.75" customHeight="1">
      <c r="A38" s="6"/>
      <c r="B38" s="20"/>
      <c r="C38" s="21"/>
      <c r="D38" s="21"/>
      <c r="E38" s="21"/>
      <c r="F38" s="21"/>
      <c r="G38" s="21"/>
      <c r="H38" s="21"/>
      <c r="I38" s="79"/>
      <c r="J38" s="6"/>
      <c r="K38" s="6"/>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79"/>
      <c r="J39" s="6"/>
      <c r="K39" s="6"/>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79"/>
      <c r="J40" s="6"/>
      <c r="K40" s="6"/>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79"/>
      <c r="J41" s="6"/>
      <c r="K41" s="6"/>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79"/>
      <c r="J42" s="6"/>
      <c r="K42" s="6"/>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79"/>
      <c r="J43" s="6"/>
      <c r="K43" s="6"/>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79"/>
      <c r="J44" s="6"/>
      <c r="K44" s="6"/>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79"/>
      <c r="J45" s="6"/>
      <c r="K45" s="6"/>
      <c r="L45" s="6"/>
      <c r="M45" s="6"/>
      <c r="N45" s="6"/>
      <c r="O45" s="6"/>
      <c r="P45" s="6"/>
      <c r="Q45" s="6"/>
      <c r="R45" s="6"/>
      <c r="S45" s="6"/>
      <c r="T45" s="6"/>
      <c r="U45" s="6"/>
      <c r="V45" s="6"/>
      <c r="W45" s="6"/>
      <c r="X45" s="6"/>
      <c r="Y45" s="6"/>
      <c r="Z45" s="6"/>
    </row>
    <row r="46" spans="1:26" ht="12.75" customHeight="1">
      <c r="A46" s="6"/>
      <c r="B46" s="20"/>
      <c r="C46" s="21"/>
      <c r="D46" s="21"/>
      <c r="E46" s="21"/>
      <c r="F46" s="21"/>
      <c r="G46" s="21"/>
      <c r="H46" s="21"/>
      <c r="I46" s="79"/>
      <c r="J46" s="6"/>
      <c r="K46" s="6"/>
      <c r="L46" s="6"/>
      <c r="M46" s="6"/>
      <c r="N46" s="6"/>
      <c r="O46" s="6"/>
      <c r="P46" s="6"/>
      <c r="Q46" s="6"/>
      <c r="R46" s="6"/>
      <c r="S46" s="6"/>
      <c r="T46" s="6"/>
      <c r="U46" s="6"/>
      <c r="V46" s="6"/>
      <c r="W46" s="6"/>
      <c r="X46" s="6"/>
      <c r="Y46" s="6"/>
      <c r="Z46" s="6"/>
    </row>
    <row r="47" spans="1:26" ht="12.75" customHeight="1">
      <c r="A47" s="6"/>
      <c r="B47" s="20"/>
      <c r="C47" s="21"/>
      <c r="D47" s="21"/>
      <c r="E47" s="21"/>
      <c r="F47" s="21"/>
      <c r="G47" s="21"/>
      <c r="H47" s="21"/>
      <c r="I47" s="79"/>
      <c r="J47" s="6"/>
      <c r="K47" s="6"/>
      <c r="L47" s="6"/>
      <c r="M47" s="6"/>
      <c r="N47" s="6"/>
      <c r="O47" s="6"/>
      <c r="P47" s="6"/>
      <c r="Q47" s="6"/>
      <c r="R47" s="6"/>
      <c r="S47" s="6"/>
      <c r="T47" s="6"/>
      <c r="U47" s="6"/>
      <c r="V47" s="6"/>
      <c r="W47" s="6"/>
      <c r="X47" s="6"/>
      <c r="Y47" s="6"/>
      <c r="Z47" s="6"/>
    </row>
    <row r="48" spans="1:26" ht="12.75" customHeight="1">
      <c r="A48" s="6"/>
      <c r="B48" s="20"/>
      <c r="C48" s="21"/>
      <c r="D48" s="21"/>
      <c r="E48" s="21"/>
      <c r="F48" s="21"/>
      <c r="G48" s="21"/>
      <c r="H48" s="21"/>
      <c r="I48" s="79"/>
      <c r="J48" s="6"/>
      <c r="K48" s="6"/>
      <c r="L48" s="6"/>
      <c r="M48" s="6"/>
      <c r="N48" s="6"/>
      <c r="O48" s="6"/>
      <c r="P48" s="6"/>
      <c r="Q48" s="6"/>
      <c r="R48" s="6"/>
      <c r="S48" s="6"/>
      <c r="T48" s="6"/>
      <c r="U48" s="6"/>
      <c r="V48" s="6"/>
      <c r="W48" s="6"/>
      <c r="X48" s="6"/>
      <c r="Y48" s="6"/>
      <c r="Z48" s="6"/>
    </row>
    <row r="49" spans="1:26" ht="12.75" customHeight="1">
      <c r="A49" s="6"/>
      <c r="B49" s="20"/>
      <c r="C49" s="21"/>
      <c r="D49" s="21"/>
      <c r="E49" s="21"/>
      <c r="F49" s="21"/>
      <c r="G49" s="21"/>
      <c r="H49" s="21"/>
      <c r="I49" s="79"/>
      <c r="J49" s="6"/>
      <c r="K49" s="6"/>
      <c r="L49" s="6"/>
      <c r="M49" s="6"/>
      <c r="N49" s="6"/>
      <c r="O49" s="6"/>
      <c r="P49" s="6"/>
      <c r="Q49" s="6"/>
      <c r="R49" s="6"/>
      <c r="S49" s="6"/>
      <c r="T49" s="6"/>
      <c r="U49" s="6"/>
      <c r="V49" s="6"/>
      <c r="W49" s="6"/>
      <c r="X49" s="6"/>
      <c r="Y49" s="6"/>
      <c r="Z49" s="6"/>
    </row>
    <row r="50" spans="1:26" ht="12.75" customHeight="1">
      <c r="A50" s="6"/>
      <c r="B50" s="20"/>
      <c r="C50" s="21"/>
      <c r="D50" s="21"/>
      <c r="E50" s="21"/>
      <c r="F50" s="21"/>
      <c r="G50" s="21"/>
      <c r="H50" s="21"/>
      <c r="I50" s="79"/>
      <c r="J50" s="6"/>
      <c r="K50" s="6"/>
      <c r="L50" s="6"/>
      <c r="M50" s="6"/>
      <c r="N50" s="6"/>
      <c r="O50" s="6"/>
      <c r="P50" s="6"/>
      <c r="Q50" s="6"/>
      <c r="R50" s="6"/>
      <c r="S50" s="6"/>
      <c r="T50" s="6"/>
      <c r="U50" s="6"/>
      <c r="V50" s="6"/>
      <c r="W50" s="6"/>
      <c r="X50" s="6"/>
      <c r="Y50" s="6"/>
      <c r="Z50" s="6"/>
    </row>
    <row r="51" spans="1:26" ht="12.75" customHeight="1">
      <c r="A51" s="6"/>
      <c r="B51" s="20"/>
      <c r="C51" s="21"/>
      <c r="D51" s="21"/>
      <c r="E51" s="21"/>
      <c r="F51" s="21"/>
      <c r="G51" s="21"/>
      <c r="H51" s="21"/>
      <c r="I51" s="79"/>
      <c r="J51" s="6"/>
      <c r="K51" s="6"/>
      <c r="L51" s="6"/>
      <c r="M51" s="6"/>
      <c r="N51" s="6"/>
      <c r="O51" s="6"/>
      <c r="P51" s="6"/>
      <c r="Q51" s="6"/>
      <c r="R51" s="6"/>
      <c r="S51" s="6"/>
      <c r="T51" s="6"/>
      <c r="U51" s="6"/>
      <c r="V51" s="6"/>
      <c r="W51" s="6"/>
      <c r="X51" s="6"/>
      <c r="Y51" s="6"/>
      <c r="Z51" s="6"/>
    </row>
    <row r="52" spans="1:26" ht="12.75" customHeight="1">
      <c r="A52" s="6"/>
      <c r="B52" s="20"/>
      <c r="C52" s="21"/>
      <c r="D52" s="21"/>
      <c r="E52" s="21"/>
      <c r="F52" s="21"/>
      <c r="G52" s="21"/>
      <c r="H52" s="21"/>
      <c r="I52" s="79"/>
      <c r="J52" s="6"/>
      <c r="K52" s="6"/>
      <c r="L52" s="6"/>
      <c r="M52" s="6"/>
      <c r="N52" s="6"/>
      <c r="O52" s="6"/>
      <c r="P52" s="6"/>
      <c r="Q52" s="6"/>
      <c r="R52" s="6"/>
      <c r="S52" s="6"/>
      <c r="T52" s="6"/>
      <c r="U52" s="6"/>
      <c r="V52" s="6"/>
      <c r="W52" s="6"/>
      <c r="X52" s="6"/>
      <c r="Y52" s="6"/>
      <c r="Z52" s="6"/>
    </row>
    <row r="53" spans="1:26" ht="12.75" customHeight="1">
      <c r="A53" s="6"/>
      <c r="B53" s="20"/>
      <c r="C53" s="21"/>
      <c r="D53" s="21"/>
      <c r="E53" s="21"/>
      <c r="F53" s="21"/>
      <c r="G53" s="21"/>
      <c r="H53" s="21"/>
      <c r="I53" s="79"/>
      <c r="J53" s="6"/>
      <c r="K53" s="6"/>
      <c r="L53" s="6"/>
      <c r="M53" s="6"/>
      <c r="N53" s="6"/>
      <c r="O53" s="6"/>
      <c r="P53" s="6"/>
      <c r="Q53" s="6"/>
      <c r="R53" s="6"/>
      <c r="S53" s="6"/>
      <c r="T53" s="6"/>
      <c r="U53" s="6"/>
      <c r="V53" s="6"/>
      <c r="W53" s="6"/>
      <c r="X53" s="6"/>
      <c r="Y53" s="6"/>
      <c r="Z53" s="6"/>
    </row>
    <row r="54" spans="1:26" ht="12.75" customHeight="1">
      <c r="A54" s="6"/>
      <c r="B54" s="20"/>
      <c r="C54" s="21"/>
      <c r="D54" s="21"/>
      <c r="E54" s="21"/>
      <c r="F54" s="21"/>
      <c r="G54" s="21"/>
      <c r="H54" s="21"/>
      <c r="I54" s="79"/>
      <c r="J54" s="6"/>
      <c r="K54" s="6"/>
      <c r="L54" s="6"/>
      <c r="M54" s="6"/>
      <c r="N54" s="6"/>
      <c r="O54" s="6"/>
      <c r="P54" s="6"/>
      <c r="Q54" s="6"/>
      <c r="R54" s="6"/>
      <c r="S54" s="6"/>
      <c r="T54" s="6"/>
      <c r="U54" s="6"/>
      <c r="V54" s="6"/>
      <c r="W54" s="6"/>
      <c r="X54" s="6"/>
      <c r="Y54" s="6"/>
      <c r="Z54" s="6"/>
    </row>
    <row r="55" spans="1:26" ht="12.75" customHeight="1">
      <c r="A55" s="6"/>
      <c r="B55" s="20"/>
      <c r="C55" s="21"/>
      <c r="D55" s="21"/>
      <c r="E55" s="21"/>
      <c r="F55" s="21"/>
      <c r="G55" s="21"/>
      <c r="H55" s="21"/>
      <c r="I55" s="79"/>
      <c r="J55" s="6"/>
      <c r="K55" s="6"/>
      <c r="L55" s="6"/>
      <c r="M55" s="6"/>
      <c r="N55" s="6"/>
      <c r="O55" s="6"/>
      <c r="P55" s="6"/>
      <c r="Q55" s="6"/>
      <c r="R55" s="6"/>
      <c r="S55" s="6"/>
      <c r="T55" s="6"/>
      <c r="U55" s="6"/>
      <c r="V55" s="6"/>
      <c r="W55" s="6"/>
      <c r="X55" s="6"/>
      <c r="Y55" s="6"/>
      <c r="Z55" s="6"/>
    </row>
    <row r="56" spans="1:26" ht="12.75" customHeight="1">
      <c r="A56" s="6"/>
      <c r="B56" s="20"/>
      <c r="C56" s="21"/>
      <c r="D56" s="21"/>
      <c r="E56" s="21"/>
      <c r="F56" s="21"/>
      <c r="G56" s="21"/>
      <c r="H56" s="21"/>
      <c r="I56" s="79"/>
      <c r="J56" s="6"/>
      <c r="K56" s="6"/>
      <c r="L56" s="6"/>
      <c r="M56" s="6"/>
      <c r="N56" s="6"/>
      <c r="O56" s="6"/>
      <c r="P56" s="6"/>
      <c r="Q56" s="6"/>
      <c r="R56" s="6"/>
      <c r="S56" s="6"/>
      <c r="T56" s="6"/>
      <c r="U56" s="6"/>
      <c r="V56" s="6"/>
      <c r="W56" s="6"/>
      <c r="X56" s="6"/>
      <c r="Y56" s="6"/>
      <c r="Z56" s="6"/>
    </row>
    <row r="57" spans="1:26" ht="12.75" customHeight="1">
      <c r="A57" s="6"/>
      <c r="B57" s="20"/>
      <c r="C57" s="21"/>
      <c r="D57" s="21"/>
      <c r="E57" s="21"/>
      <c r="F57" s="21"/>
      <c r="G57" s="21"/>
      <c r="H57" s="21"/>
      <c r="I57" s="79"/>
      <c r="J57" s="6"/>
      <c r="K57" s="6"/>
      <c r="L57" s="6"/>
      <c r="M57" s="6"/>
      <c r="N57" s="6"/>
      <c r="O57" s="6"/>
      <c r="P57" s="6"/>
      <c r="Q57" s="6"/>
      <c r="R57" s="6"/>
      <c r="S57" s="6"/>
      <c r="T57" s="6"/>
      <c r="U57" s="6"/>
      <c r="V57" s="6"/>
      <c r="W57" s="6"/>
      <c r="X57" s="6"/>
      <c r="Y57" s="6"/>
      <c r="Z57" s="6"/>
    </row>
    <row r="58" spans="1:26" ht="12.75" customHeight="1">
      <c r="A58" s="6"/>
      <c r="B58" s="20"/>
      <c r="C58" s="21"/>
      <c r="D58" s="21"/>
      <c r="E58" s="21"/>
      <c r="F58" s="21"/>
      <c r="G58" s="21"/>
      <c r="H58" s="21"/>
      <c r="I58" s="79"/>
      <c r="J58" s="6"/>
      <c r="K58" s="6"/>
      <c r="L58" s="6"/>
      <c r="M58" s="6"/>
      <c r="N58" s="6"/>
      <c r="O58" s="6"/>
      <c r="P58" s="6"/>
      <c r="Q58" s="6"/>
      <c r="R58" s="6"/>
      <c r="S58" s="6"/>
      <c r="T58" s="6"/>
      <c r="U58" s="6"/>
      <c r="V58" s="6"/>
      <c r="W58" s="6"/>
      <c r="X58" s="6"/>
      <c r="Y58" s="6"/>
      <c r="Z58" s="6"/>
    </row>
    <row r="59" spans="1:26" ht="12.75" customHeight="1">
      <c r="A59" s="6"/>
      <c r="B59" s="20"/>
      <c r="C59" s="21"/>
      <c r="D59" s="21"/>
      <c r="E59" s="21"/>
      <c r="F59" s="21"/>
      <c r="G59" s="21"/>
      <c r="H59" s="21"/>
      <c r="I59" s="79"/>
      <c r="J59" s="6"/>
      <c r="K59" s="6"/>
      <c r="L59" s="6"/>
      <c r="M59" s="6"/>
      <c r="N59" s="6"/>
      <c r="O59" s="6"/>
      <c r="P59" s="6"/>
      <c r="Q59" s="6"/>
      <c r="R59" s="6"/>
      <c r="S59" s="6"/>
      <c r="T59" s="6"/>
      <c r="U59" s="6"/>
      <c r="V59" s="6"/>
      <c r="W59" s="6"/>
      <c r="X59" s="6"/>
      <c r="Y59" s="6"/>
      <c r="Z59" s="6"/>
    </row>
    <row r="60" spans="1:26" ht="12.75" customHeight="1">
      <c r="A60" s="6"/>
      <c r="B60" s="20"/>
      <c r="C60" s="21"/>
      <c r="D60" s="21"/>
      <c r="E60" s="21"/>
      <c r="F60" s="21"/>
      <c r="G60" s="21"/>
      <c r="H60" s="21"/>
      <c r="I60" s="79"/>
      <c r="J60" s="6"/>
      <c r="K60" s="6"/>
      <c r="L60" s="6"/>
      <c r="M60" s="6"/>
      <c r="N60" s="6"/>
      <c r="O60" s="6"/>
      <c r="P60" s="6"/>
      <c r="Q60" s="6"/>
      <c r="R60" s="6"/>
      <c r="S60" s="6"/>
      <c r="T60" s="6"/>
      <c r="U60" s="6"/>
      <c r="V60" s="6"/>
      <c r="W60" s="6"/>
      <c r="X60" s="6"/>
      <c r="Y60" s="6"/>
      <c r="Z60" s="6"/>
    </row>
    <row r="61" spans="1:26" ht="12.75" customHeight="1">
      <c r="A61" s="6"/>
      <c r="B61" s="20"/>
      <c r="C61" s="21"/>
      <c r="D61" s="21"/>
      <c r="E61" s="21"/>
      <c r="F61" s="21"/>
      <c r="G61" s="21"/>
      <c r="H61" s="21"/>
      <c r="I61" s="79"/>
      <c r="J61" s="6"/>
      <c r="K61" s="6"/>
      <c r="L61" s="6"/>
      <c r="M61" s="6"/>
      <c r="N61" s="6"/>
      <c r="O61" s="6"/>
      <c r="P61" s="6"/>
      <c r="Q61" s="6"/>
      <c r="R61" s="6"/>
      <c r="S61" s="6"/>
      <c r="T61" s="6"/>
      <c r="U61" s="6"/>
      <c r="V61" s="6"/>
      <c r="W61" s="6"/>
      <c r="X61" s="6"/>
      <c r="Y61" s="6"/>
      <c r="Z61" s="6"/>
    </row>
    <row r="62" spans="1:26" ht="12.75" customHeight="1">
      <c r="A62" s="6"/>
      <c r="B62" s="20"/>
      <c r="C62" s="21"/>
      <c r="D62" s="21"/>
      <c r="E62" s="21"/>
      <c r="F62" s="21"/>
      <c r="G62" s="21"/>
      <c r="H62" s="21"/>
      <c r="I62" s="79"/>
      <c r="J62" s="6"/>
      <c r="K62" s="6"/>
      <c r="L62" s="6"/>
      <c r="M62" s="6"/>
      <c r="N62" s="6"/>
      <c r="O62" s="6"/>
      <c r="P62" s="6"/>
      <c r="Q62" s="6"/>
      <c r="R62" s="6"/>
      <c r="S62" s="6"/>
      <c r="T62" s="6"/>
      <c r="U62" s="6"/>
      <c r="V62" s="6"/>
      <c r="W62" s="6"/>
      <c r="X62" s="6"/>
      <c r="Y62" s="6"/>
      <c r="Z62" s="6"/>
    </row>
    <row r="63" spans="1:26" ht="12.75" customHeight="1">
      <c r="A63" s="6"/>
      <c r="B63" s="20"/>
      <c r="C63" s="21"/>
      <c r="D63" s="21"/>
      <c r="E63" s="21"/>
      <c r="F63" s="21"/>
      <c r="G63" s="21"/>
      <c r="H63" s="21"/>
      <c r="I63" s="79"/>
      <c r="J63" s="6"/>
      <c r="K63" s="6"/>
      <c r="L63" s="6"/>
      <c r="M63" s="6"/>
      <c r="N63" s="6"/>
      <c r="O63" s="6"/>
      <c r="P63" s="6"/>
      <c r="Q63" s="6"/>
      <c r="R63" s="6"/>
      <c r="S63" s="6"/>
      <c r="T63" s="6"/>
      <c r="U63" s="6"/>
      <c r="V63" s="6"/>
      <c r="W63" s="6"/>
      <c r="X63" s="6"/>
      <c r="Y63" s="6"/>
      <c r="Z63" s="6"/>
    </row>
    <row r="64" spans="1:26" ht="12.75" customHeight="1">
      <c r="A64" s="6"/>
      <c r="B64" s="20"/>
      <c r="C64" s="21"/>
      <c r="D64" s="21"/>
      <c r="E64" s="21"/>
      <c r="F64" s="21"/>
      <c r="G64" s="21"/>
      <c r="H64" s="21"/>
      <c r="I64" s="79"/>
      <c r="J64" s="6"/>
      <c r="K64" s="6"/>
      <c r="L64" s="6"/>
      <c r="M64" s="6"/>
      <c r="N64" s="6"/>
      <c r="O64" s="6"/>
      <c r="P64" s="6"/>
      <c r="Q64" s="6"/>
      <c r="R64" s="6"/>
      <c r="S64" s="6"/>
      <c r="T64" s="6"/>
      <c r="U64" s="6"/>
      <c r="V64" s="6"/>
      <c r="W64" s="6"/>
      <c r="X64" s="6"/>
      <c r="Y64" s="6"/>
      <c r="Z64" s="6"/>
    </row>
    <row r="65" spans="1:26" ht="12.75" customHeight="1">
      <c r="A65" s="6"/>
      <c r="B65" s="20"/>
      <c r="C65" s="21"/>
      <c r="D65" s="21"/>
      <c r="E65" s="21"/>
      <c r="F65" s="21"/>
      <c r="G65" s="21"/>
      <c r="H65" s="21"/>
      <c r="I65" s="79"/>
      <c r="J65" s="6"/>
      <c r="K65" s="6"/>
      <c r="L65" s="6"/>
      <c r="M65" s="6"/>
      <c r="N65" s="6"/>
      <c r="O65" s="6"/>
      <c r="P65" s="6"/>
      <c r="Q65" s="6"/>
      <c r="R65" s="6"/>
      <c r="S65" s="6"/>
      <c r="T65" s="6"/>
      <c r="U65" s="6"/>
      <c r="V65" s="6"/>
      <c r="W65" s="6"/>
      <c r="X65" s="6"/>
      <c r="Y65" s="6"/>
      <c r="Z65" s="6"/>
    </row>
    <row r="66" spans="1:26" ht="12.75" customHeight="1">
      <c r="A66" s="6"/>
      <c r="B66" s="20"/>
      <c r="C66" s="21"/>
      <c r="D66" s="21"/>
      <c r="E66" s="21"/>
      <c r="F66" s="21"/>
      <c r="G66" s="21"/>
      <c r="H66" s="21"/>
      <c r="I66" s="79"/>
      <c r="J66" s="6"/>
      <c r="K66" s="6"/>
      <c r="L66" s="6"/>
      <c r="M66" s="6"/>
      <c r="N66" s="6"/>
      <c r="O66" s="6"/>
      <c r="P66" s="6"/>
      <c r="Q66" s="6"/>
      <c r="R66" s="6"/>
      <c r="S66" s="6"/>
      <c r="T66" s="6"/>
      <c r="U66" s="6"/>
      <c r="V66" s="6"/>
      <c r="W66" s="6"/>
      <c r="X66" s="6"/>
      <c r="Y66" s="6"/>
      <c r="Z66" s="6"/>
    </row>
    <row r="67" spans="1:26" ht="12.75" customHeight="1">
      <c r="A67" s="6"/>
      <c r="B67" s="20"/>
      <c r="C67" s="21"/>
      <c r="D67" s="21"/>
      <c r="E67" s="21"/>
      <c r="F67" s="21"/>
      <c r="G67" s="21"/>
      <c r="H67" s="21"/>
      <c r="I67" s="79"/>
      <c r="J67" s="6"/>
      <c r="K67" s="6"/>
      <c r="L67" s="6"/>
      <c r="M67" s="6"/>
      <c r="N67" s="6"/>
      <c r="O67" s="6"/>
      <c r="P67" s="6"/>
      <c r="Q67" s="6"/>
      <c r="R67" s="6"/>
      <c r="S67" s="6"/>
      <c r="T67" s="6"/>
      <c r="U67" s="6"/>
      <c r="V67" s="6"/>
      <c r="W67" s="6"/>
      <c r="X67" s="6"/>
      <c r="Y67" s="6"/>
      <c r="Z67" s="6"/>
    </row>
    <row r="68" spans="1:26" ht="12.75" customHeight="1">
      <c r="A68" s="6"/>
      <c r="B68" s="20"/>
      <c r="C68" s="21"/>
      <c r="D68" s="21"/>
      <c r="E68" s="21"/>
      <c r="F68" s="21"/>
      <c r="G68" s="21"/>
      <c r="H68" s="21"/>
      <c r="I68" s="79"/>
      <c r="J68" s="6"/>
      <c r="K68" s="6"/>
      <c r="L68" s="6"/>
      <c r="M68" s="6"/>
      <c r="N68" s="6"/>
      <c r="O68" s="6"/>
      <c r="P68" s="6"/>
      <c r="Q68" s="6"/>
      <c r="R68" s="6"/>
      <c r="S68" s="6"/>
      <c r="T68" s="6"/>
      <c r="U68" s="6"/>
      <c r="V68" s="6"/>
      <c r="W68" s="6"/>
      <c r="X68" s="6"/>
      <c r="Y68" s="6"/>
      <c r="Z68" s="6"/>
    </row>
    <row r="69" spans="1:26" ht="12.75" customHeight="1">
      <c r="A69" s="6"/>
      <c r="B69" s="20"/>
      <c r="C69" s="21"/>
      <c r="D69" s="21"/>
      <c r="E69" s="21"/>
      <c r="F69" s="21"/>
      <c r="G69" s="21"/>
      <c r="H69" s="21"/>
      <c r="I69" s="79"/>
      <c r="J69" s="6"/>
      <c r="K69" s="6"/>
      <c r="L69" s="6"/>
      <c r="M69" s="6"/>
      <c r="N69" s="6"/>
      <c r="O69" s="6"/>
      <c r="P69" s="6"/>
      <c r="Q69" s="6"/>
      <c r="R69" s="6"/>
      <c r="S69" s="6"/>
      <c r="T69" s="6"/>
      <c r="U69" s="6"/>
      <c r="V69" s="6"/>
      <c r="W69" s="6"/>
      <c r="X69" s="6"/>
      <c r="Y69" s="6"/>
      <c r="Z69" s="6"/>
    </row>
    <row r="70" spans="1:26" ht="12.75" customHeight="1">
      <c r="A70" s="6"/>
      <c r="B70" s="20"/>
      <c r="C70" s="21"/>
      <c r="D70" s="21"/>
      <c r="E70" s="21"/>
      <c r="F70" s="21"/>
      <c r="G70" s="21"/>
      <c r="H70" s="21"/>
      <c r="I70" s="79"/>
      <c r="J70" s="6"/>
      <c r="K70" s="6"/>
      <c r="L70" s="6"/>
      <c r="M70" s="6"/>
      <c r="N70" s="6"/>
      <c r="O70" s="6"/>
      <c r="P70" s="6"/>
      <c r="Q70" s="6"/>
      <c r="R70" s="6"/>
      <c r="S70" s="6"/>
      <c r="T70" s="6"/>
      <c r="U70" s="6"/>
      <c r="V70" s="6"/>
      <c r="W70" s="6"/>
      <c r="X70" s="6"/>
      <c r="Y70" s="6"/>
      <c r="Z70" s="6"/>
    </row>
    <row r="71" spans="1:26" ht="12.75" customHeight="1">
      <c r="A71" s="6"/>
      <c r="B71" s="20"/>
      <c r="C71" s="21"/>
      <c r="D71" s="21"/>
      <c r="E71" s="21"/>
      <c r="F71" s="21"/>
      <c r="G71" s="21"/>
      <c r="H71" s="21"/>
      <c r="I71" s="79"/>
      <c r="J71" s="6"/>
      <c r="K71" s="6"/>
      <c r="L71" s="6"/>
      <c r="M71" s="6"/>
      <c r="N71" s="6"/>
      <c r="O71" s="6"/>
      <c r="P71" s="6"/>
      <c r="Q71" s="6"/>
      <c r="R71" s="6"/>
      <c r="S71" s="6"/>
      <c r="T71" s="6"/>
      <c r="U71" s="6"/>
      <c r="V71" s="6"/>
      <c r="W71" s="6"/>
      <c r="X71" s="6"/>
      <c r="Y71" s="6"/>
      <c r="Z71" s="6"/>
    </row>
    <row r="72" spans="1:26" ht="12.75" customHeight="1">
      <c r="A72" s="6"/>
      <c r="B72" s="20"/>
      <c r="C72" s="21"/>
      <c r="D72" s="21"/>
      <c r="E72" s="21"/>
      <c r="F72" s="21"/>
      <c r="G72" s="21"/>
      <c r="H72" s="21"/>
      <c r="I72" s="79"/>
      <c r="J72" s="6"/>
      <c r="K72" s="6"/>
      <c r="L72" s="6"/>
      <c r="M72" s="6"/>
      <c r="N72" s="6"/>
      <c r="O72" s="6"/>
      <c r="P72" s="6"/>
      <c r="Q72" s="6"/>
      <c r="R72" s="6"/>
      <c r="S72" s="6"/>
      <c r="T72" s="6"/>
      <c r="U72" s="6"/>
      <c r="V72" s="6"/>
      <c r="W72" s="6"/>
      <c r="X72" s="6"/>
      <c r="Y72" s="6"/>
      <c r="Z72" s="6"/>
    </row>
    <row r="73" spans="1:26" ht="12.75" customHeight="1">
      <c r="A73" s="6"/>
      <c r="B73" s="20"/>
      <c r="C73" s="21"/>
      <c r="D73" s="21"/>
      <c r="E73" s="21"/>
      <c r="F73" s="21"/>
      <c r="G73" s="21"/>
      <c r="H73" s="21"/>
      <c r="I73" s="79"/>
      <c r="J73" s="6"/>
      <c r="K73" s="6"/>
      <c r="L73" s="6"/>
      <c r="M73" s="6"/>
      <c r="N73" s="6"/>
      <c r="O73" s="6"/>
      <c r="P73" s="6"/>
      <c r="Q73" s="6"/>
      <c r="R73" s="6"/>
      <c r="S73" s="6"/>
      <c r="T73" s="6"/>
      <c r="U73" s="6"/>
      <c r="V73" s="6"/>
      <c r="W73" s="6"/>
      <c r="X73" s="6"/>
      <c r="Y73" s="6"/>
      <c r="Z73" s="6"/>
    </row>
    <row r="74" spans="1:26" ht="12.75" customHeight="1">
      <c r="A74" s="6"/>
      <c r="B74" s="20"/>
      <c r="C74" s="21"/>
      <c r="D74" s="21"/>
      <c r="E74" s="21"/>
      <c r="F74" s="21"/>
      <c r="G74" s="21"/>
      <c r="H74" s="21"/>
      <c r="I74" s="79"/>
      <c r="J74" s="6"/>
      <c r="K74" s="6"/>
      <c r="L74" s="6"/>
      <c r="M74" s="6"/>
      <c r="N74" s="6"/>
      <c r="O74" s="6"/>
      <c r="P74" s="6"/>
      <c r="Q74" s="6"/>
      <c r="R74" s="6"/>
      <c r="S74" s="6"/>
      <c r="T74" s="6"/>
      <c r="U74" s="6"/>
      <c r="V74" s="6"/>
      <c r="W74" s="6"/>
      <c r="X74" s="6"/>
      <c r="Y74" s="6"/>
      <c r="Z74" s="6"/>
    </row>
    <row r="75" spans="1:26" ht="12.75" customHeight="1">
      <c r="A75" s="6"/>
      <c r="B75" s="20"/>
      <c r="C75" s="21"/>
      <c r="D75" s="21"/>
      <c r="E75" s="21"/>
      <c r="F75" s="21"/>
      <c r="G75" s="21"/>
      <c r="H75" s="21"/>
      <c r="I75" s="79"/>
      <c r="J75" s="6"/>
      <c r="K75" s="6"/>
      <c r="L75" s="6"/>
      <c r="M75" s="6"/>
      <c r="N75" s="6"/>
      <c r="O75" s="6"/>
      <c r="P75" s="6"/>
      <c r="Q75" s="6"/>
      <c r="R75" s="6"/>
      <c r="S75" s="6"/>
      <c r="T75" s="6"/>
      <c r="U75" s="6"/>
      <c r="V75" s="6"/>
      <c r="W75" s="6"/>
      <c r="X75" s="6"/>
      <c r="Y75" s="6"/>
      <c r="Z75" s="6"/>
    </row>
    <row r="76" spans="1:26" ht="12.75" customHeight="1">
      <c r="A76" s="6"/>
      <c r="B76" s="20"/>
      <c r="C76" s="21"/>
      <c r="D76" s="21"/>
      <c r="E76" s="21"/>
      <c r="F76" s="21"/>
      <c r="G76" s="21"/>
      <c r="H76" s="21"/>
      <c r="I76" s="79"/>
      <c r="J76" s="6"/>
      <c r="K76" s="6"/>
      <c r="L76" s="6"/>
      <c r="M76" s="6"/>
      <c r="N76" s="6"/>
      <c r="O76" s="6"/>
      <c r="P76" s="6"/>
      <c r="Q76" s="6"/>
      <c r="R76" s="6"/>
      <c r="S76" s="6"/>
      <c r="T76" s="6"/>
      <c r="U76" s="6"/>
      <c r="V76" s="6"/>
      <c r="W76" s="6"/>
      <c r="X76" s="6"/>
      <c r="Y76" s="6"/>
      <c r="Z76" s="6"/>
    </row>
    <row r="77" spans="1:26" ht="12.75" customHeight="1">
      <c r="A77" s="6"/>
      <c r="B77" s="20"/>
      <c r="C77" s="21"/>
      <c r="D77" s="21"/>
      <c r="E77" s="21"/>
      <c r="F77" s="21"/>
      <c r="G77" s="21"/>
      <c r="H77" s="21"/>
      <c r="I77" s="79"/>
      <c r="J77" s="6"/>
      <c r="K77" s="6"/>
      <c r="L77" s="6"/>
      <c r="M77" s="6"/>
      <c r="N77" s="6"/>
      <c r="O77" s="6"/>
      <c r="P77" s="6"/>
      <c r="Q77" s="6"/>
      <c r="R77" s="6"/>
      <c r="S77" s="6"/>
      <c r="T77" s="6"/>
      <c r="U77" s="6"/>
      <c r="V77" s="6"/>
      <c r="W77" s="6"/>
      <c r="X77" s="6"/>
      <c r="Y77" s="6"/>
      <c r="Z77" s="6"/>
    </row>
    <row r="78" spans="1:26" ht="12.75" customHeight="1">
      <c r="A78" s="6"/>
      <c r="B78" s="20"/>
      <c r="C78" s="21"/>
      <c r="D78" s="21"/>
      <c r="E78" s="21"/>
      <c r="F78" s="21"/>
      <c r="G78" s="21"/>
      <c r="H78" s="21"/>
      <c r="I78" s="79"/>
      <c r="J78" s="6"/>
      <c r="K78" s="6"/>
      <c r="L78" s="6"/>
      <c r="M78" s="6"/>
      <c r="N78" s="6"/>
      <c r="O78" s="6"/>
      <c r="P78" s="6"/>
      <c r="Q78" s="6"/>
      <c r="R78" s="6"/>
      <c r="S78" s="6"/>
      <c r="T78" s="6"/>
      <c r="U78" s="6"/>
      <c r="V78" s="6"/>
      <c r="W78" s="6"/>
      <c r="X78" s="6"/>
      <c r="Y78" s="6"/>
      <c r="Z78" s="6"/>
    </row>
    <row r="79" spans="1:26" ht="12.75" customHeight="1">
      <c r="A79" s="6"/>
      <c r="B79" s="20"/>
      <c r="C79" s="21"/>
      <c r="D79" s="21"/>
      <c r="E79" s="21"/>
      <c r="F79" s="21"/>
      <c r="G79" s="21"/>
      <c r="H79" s="21"/>
      <c r="I79" s="79"/>
      <c r="J79" s="6"/>
      <c r="K79" s="6"/>
      <c r="L79" s="6"/>
      <c r="M79" s="6"/>
      <c r="N79" s="6"/>
      <c r="O79" s="6"/>
      <c r="P79" s="6"/>
      <c r="Q79" s="6"/>
      <c r="R79" s="6"/>
      <c r="S79" s="6"/>
      <c r="T79" s="6"/>
      <c r="U79" s="6"/>
      <c r="V79" s="6"/>
      <c r="W79" s="6"/>
      <c r="X79" s="6"/>
      <c r="Y79" s="6"/>
      <c r="Z79" s="6"/>
    </row>
    <row r="80" spans="1:26" ht="12.75" customHeight="1">
      <c r="A80" s="6"/>
      <c r="B80" s="20"/>
      <c r="C80" s="21"/>
      <c r="D80" s="21"/>
      <c r="E80" s="21"/>
      <c r="F80" s="21"/>
      <c r="G80" s="21"/>
      <c r="H80" s="21"/>
      <c r="I80" s="79"/>
      <c r="J80" s="6"/>
      <c r="K80" s="6"/>
      <c r="L80" s="6"/>
      <c r="M80" s="6"/>
      <c r="N80" s="6"/>
      <c r="O80" s="6"/>
      <c r="P80" s="6"/>
      <c r="Q80" s="6"/>
      <c r="R80" s="6"/>
      <c r="S80" s="6"/>
      <c r="T80" s="6"/>
      <c r="U80" s="6"/>
      <c r="V80" s="6"/>
      <c r="W80" s="6"/>
      <c r="X80" s="6"/>
      <c r="Y80" s="6"/>
      <c r="Z80" s="6"/>
    </row>
    <row r="81" spans="1:26" ht="12.75" customHeight="1">
      <c r="A81" s="6"/>
      <c r="B81" s="20"/>
      <c r="C81" s="21"/>
      <c r="D81" s="21"/>
      <c r="E81" s="21"/>
      <c r="F81" s="21"/>
      <c r="G81" s="21"/>
      <c r="H81" s="21"/>
      <c r="I81" s="79"/>
      <c r="J81" s="6"/>
      <c r="K81" s="6"/>
      <c r="L81" s="6"/>
      <c r="M81" s="6"/>
      <c r="N81" s="6"/>
      <c r="O81" s="6"/>
      <c r="P81" s="6"/>
      <c r="Q81" s="6"/>
      <c r="R81" s="6"/>
      <c r="S81" s="6"/>
      <c r="T81" s="6"/>
      <c r="U81" s="6"/>
      <c r="V81" s="6"/>
      <c r="W81" s="6"/>
      <c r="X81" s="6"/>
      <c r="Y81" s="6"/>
      <c r="Z81" s="6"/>
    </row>
    <row r="82" spans="1:26" ht="12.75" customHeight="1">
      <c r="A82" s="6"/>
      <c r="B82" s="20"/>
      <c r="C82" s="21"/>
      <c r="D82" s="21"/>
      <c r="E82" s="21"/>
      <c r="F82" s="21"/>
      <c r="G82" s="21"/>
      <c r="H82" s="21"/>
      <c r="I82" s="79"/>
      <c r="J82" s="6"/>
      <c r="K82" s="6"/>
      <c r="L82" s="6"/>
      <c r="M82" s="6"/>
      <c r="N82" s="6"/>
      <c r="O82" s="6"/>
      <c r="P82" s="6"/>
      <c r="Q82" s="6"/>
      <c r="R82" s="6"/>
      <c r="S82" s="6"/>
      <c r="T82" s="6"/>
      <c r="U82" s="6"/>
      <c r="V82" s="6"/>
      <c r="W82" s="6"/>
      <c r="X82" s="6"/>
      <c r="Y82" s="6"/>
      <c r="Z82" s="6"/>
    </row>
    <row r="83" spans="1:26" ht="12.75" customHeight="1">
      <c r="A83" s="6"/>
      <c r="B83" s="20"/>
      <c r="C83" s="21"/>
      <c r="D83" s="21"/>
      <c r="E83" s="21"/>
      <c r="F83" s="21"/>
      <c r="G83" s="21"/>
      <c r="H83" s="21"/>
      <c r="I83" s="79"/>
      <c r="J83" s="6"/>
      <c r="K83" s="6"/>
      <c r="L83" s="6"/>
      <c r="M83" s="6"/>
      <c r="N83" s="6"/>
      <c r="O83" s="6"/>
      <c r="P83" s="6"/>
      <c r="Q83" s="6"/>
      <c r="R83" s="6"/>
      <c r="S83" s="6"/>
      <c r="T83" s="6"/>
      <c r="U83" s="6"/>
      <c r="V83" s="6"/>
      <c r="W83" s="6"/>
      <c r="X83" s="6"/>
      <c r="Y83" s="6"/>
      <c r="Z83" s="6"/>
    </row>
    <row r="84" spans="1:26" ht="12.75" customHeight="1">
      <c r="A84" s="6"/>
      <c r="B84" s="20"/>
      <c r="C84" s="21"/>
      <c r="D84" s="21"/>
      <c r="E84" s="21"/>
      <c r="F84" s="21"/>
      <c r="G84" s="21"/>
      <c r="H84" s="21"/>
      <c r="I84" s="79"/>
      <c r="J84" s="6"/>
      <c r="K84" s="6"/>
      <c r="L84" s="6"/>
      <c r="M84" s="6"/>
      <c r="N84" s="6"/>
      <c r="O84" s="6"/>
      <c r="P84" s="6"/>
      <c r="Q84" s="6"/>
      <c r="R84" s="6"/>
      <c r="S84" s="6"/>
      <c r="T84" s="6"/>
      <c r="U84" s="6"/>
      <c r="V84" s="6"/>
      <c r="W84" s="6"/>
      <c r="X84" s="6"/>
      <c r="Y84" s="6"/>
      <c r="Z84" s="6"/>
    </row>
    <row r="85" spans="1:26" ht="12.75" customHeight="1">
      <c r="A85" s="6"/>
      <c r="B85" s="20"/>
      <c r="C85" s="21"/>
      <c r="D85" s="21"/>
      <c r="E85" s="21"/>
      <c r="F85" s="21"/>
      <c r="G85" s="21"/>
      <c r="H85" s="21"/>
      <c r="I85" s="79"/>
      <c r="J85" s="6"/>
      <c r="K85" s="6"/>
      <c r="L85" s="6"/>
      <c r="M85" s="6"/>
      <c r="N85" s="6"/>
      <c r="O85" s="6"/>
      <c r="P85" s="6"/>
      <c r="Q85" s="6"/>
      <c r="R85" s="6"/>
      <c r="S85" s="6"/>
      <c r="T85" s="6"/>
      <c r="U85" s="6"/>
      <c r="V85" s="6"/>
      <c r="W85" s="6"/>
      <c r="X85" s="6"/>
      <c r="Y85" s="6"/>
      <c r="Z85" s="6"/>
    </row>
    <row r="86" spans="1:26" ht="12.75" customHeight="1">
      <c r="A86" s="6"/>
      <c r="B86" s="20"/>
      <c r="C86" s="21"/>
      <c r="D86" s="21"/>
      <c r="E86" s="21"/>
      <c r="F86" s="21"/>
      <c r="G86" s="21"/>
      <c r="H86" s="21"/>
      <c r="I86" s="79"/>
      <c r="J86" s="6"/>
      <c r="K86" s="6"/>
      <c r="L86" s="6"/>
      <c r="M86" s="6"/>
      <c r="N86" s="6"/>
      <c r="O86" s="6"/>
      <c r="P86" s="6"/>
      <c r="Q86" s="6"/>
      <c r="R86" s="6"/>
      <c r="S86" s="6"/>
      <c r="T86" s="6"/>
      <c r="U86" s="6"/>
      <c r="V86" s="6"/>
      <c r="W86" s="6"/>
      <c r="X86" s="6"/>
      <c r="Y86" s="6"/>
      <c r="Z86" s="6"/>
    </row>
    <row r="87" spans="1:26" ht="12.75" customHeight="1">
      <c r="A87" s="6"/>
      <c r="B87" s="20"/>
      <c r="C87" s="21"/>
      <c r="D87" s="21"/>
      <c r="E87" s="21"/>
      <c r="F87" s="21"/>
      <c r="G87" s="21"/>
      <c r="H87" s="21"/>
      <c r="I87" s="79"/>
      <c r="J87" s="6"/>
      <c r="K87" s="6"/>
      <c r="L87" s="6"/>
      <c r="M87" s="6"/>
      <c r="N87" s="6"/>
      <c r="O87" s="6"/>
      <c r="P87" s="6"/>
      <c r="Q87" s="6"/>
      <c r="R87" s="6"/>
      <c r="S87" s="6"/>
      <c r="T87" s="6"/>
      <c r="U87" s="6"/>
      <c r="V87" s="6"/>
      <c r="W87" s="6"/>
      <c r="X87" s="6"/>
      <c r="Y87" s="6"/>
      <c r="Z87" s="6"/>
    </row>
    <row r="88" spans="1:26" ht="12.75" customHeight="1">
      <c r="A88" s="6"/>
      <c r="B88" s="20"/>
      <c r="C88" s="21"/>
      <c r="D88" s="21"/>
      <c r="E88" s="21"/>
      <c r="F88" s="21"/>
      <c r="G88" s="21"/>
      <c r="H88" s="21"/>
      <c r="I88" s="79"/>
      <c r="J88" s="6"/>
      <c r="K88" s="6"/>
      <c r="L88" s="6"/>
      <c r="M88" s="6"/>
      <c r="N88" s="6"/>
      <c r="O88" s="6"/>
      <c r="P88" s="6"/>
      <c r="Q88" s="6"/>
      <c r="R88" s="6"/>
      <c r="S88" s="6"/>
      <c r="T88" s="6"/>
      <c r="U88" s="6"/>
      <c r="V88" s="6"/>
      <c r="W88" s="6"/>
      <c r="X88" s="6"/>
      <c r="Y88" s="6"/>
      <c r="Z88" s="6"/>
    </row>
    <row r="89" spans="1:26" ht="12.75" customHeight="1">
      <c r="A89" s="6"/>
      <c r="B89" s="20"/>
      <c r="C89" s="21"/>
      <c r="D89" s="21"/>
      <c r="E89" s="21"/>
      <c r="F89" s="21"/>
      <c r="G89" s="21"/>
      <c r="H89" s="21"/>
      <c r="I89" s="79"/>
      <c r="J89" s="6"/>
      <c r="K89" s="6"/>
      <c r="L89" s="6"/>
      <c r="M89" s="6"/>
      <c r="N89" s="6"/>
      <c r="O89" s="6"/>
      <c r="P89" s="6"/>
      <c r="Q89" s="6"/>
      <c r="R89" s="6"/>
      <c r="S89" s="6"/>
      <c r="T89" s="6"/>
      <c r="U89" s="6"/>
      <c r="V89" s="6"/>
      <c r="W89" s="6"/>
      <c r="X89" s="6"/>
      <c r="Y89" s="6"/>
      <c r="Z89" s="6"/>
    </row>
    <row r="90" spans="1:26" ht="12.75" customHeight="1">
      <c r="A90" s="6"/>
      <c r="B90" s="20"/>
      <c r="C90" s="21"/>
      <c r="D90" s="21"/>
      <c r="E90" s="21"/>
      <c r="F90" s="21"/>
      <c r="G90" s="21"/>
      <c r="H90" s="21"/>
      <c r="I90" s="79"/>
      <c r="J90" s="6"/>
      <c r="K90" s="6"/>
      <c r="L90" s="6"/>
      <c r="M90" s="6"/>
      <c r="N90" s="6"/>
      <c r="O90" s="6"/>
      <c r="P90" s="6"/>
      <c r="Q90" s="6"/>
      <c r="R90" s="6"/>
      <c r="S90" s="6"/>
      <c r="T90" s="6"/>
      <c r="U90" s="6"/>
      <c r="V90" s="6"/>
      <c r="W90" s="6"/>
      <c r="X90" s="6"/>
      <c r="Y90" s="6"/>
      <c r="Z90" s="6"/>
    </row>
    <row r="91" spans="1:26" ht="12.75" customHeight="1">
      <c r="A91" s="6"/>
      <c r="B91" s="20"/>
      <c r="C91" s="21"/>
      <c r="D91" s="21"/>
      <c r="E91" s="21"/>
      <c r="F91" s="21"/>
      <c r="G91" s="21"/>
      <c r="H91" s="21"/>
      <c r="I91" s="79"/>
      <c r="J91" s="6"/>
      <c r="K91" s="6"/>
      <c r="L91" s="6"/>
      <c r="M91" s="6"/>
      <c r="N91" s="6"/>
      <c r="O91" s="6"/>
      <c r="P91" s="6"/>
      <c r="Q91" s="6"/>
      <c r="R91" s="6"/>
      <c r="S91" s="6"/>
      <c r="T91" s="6"/>
      <c r="U91" s="6"/>
      <c r="V91" s="6"/>
      <c r="W91" s="6"/>
      <c r="X91" s="6"/>
      <c r="Y91" s="6"/>
      <c r="Z91" s="6"/>
    </row>
    <row r="92" spans="1:26" ht="12.75" customHeight="1">
      <c r="A92" s="6"/>
      <c r="B92" s="20"/>
      <c r="C92" s="21"/>
      <c r="D92" s="21"/>
      <c r="E92" s="21"/>
      <c r="F92" s="21"/>
      <c r="G92" s="21"/>
      <c r="H92" s="21"/>
      <c r="I92" s="79"/>
      <c r="J92" s="6"/>
      <c r="K92" s="6"/>
      <c r="L92" s="6"/>
      <c r="M92" s="6"/>
      <c r="N92" s="6"/>
      <c r="O92" s="6"/>
      <c r="P92" s="6"/>
      <c r="Q92" s="6"/>
      <c r="R92" s="6"/>
      <c r="S92" s="6"/>
      <c r="T92" s="6"/>
      <c r="U92" s="6"/>
      <c r="V92" s="6"/>
      <c r="W92" s="6"/>
      <c r="X92" s="6"/>
      <c r="Y92" s="6"/>
      <c r="Z92" s="6"/>
    </row>
    <row r="93" spans="1:26" ht="12.75" customHeight="1">
      <c r="A93" s="6"/>
      <c r="B93" s="20"/>
      <c r="C93" s="21"/>
      <c r="D93" s="21"/>
      <c r="E93" s="21"/>
      <c r="F93" s="21"/>
      <c r="G93" s="21"/>
      <c r="H93" s="21"/>
      <c r="I93" s="79"/>
      <c r="J93" s="6"/>
      <c r="K93" s="6"/>
      <c r="L93" s="6"/>
      <c r="M93" s="6"/>
      <c r="N93" s="6"/>
      <c r="O93" s="6"/>
      <c r="P93" s="6"/>
      <c r="Q93" s="6"/>
      <c r="R93" s="6"/>
      <c r="S93" s="6"/>
      <c r="T93" s="6"/>
      <c r="U93" s="6"/>
      <c r="V93" s="6"/>
      <c r="W93" s="6"/>
      <c r="X93" s="6"/>
      <c r="Y93" s="6"/>
      <c r="Z93" s="6"/>
    </row>
    <row r="94" spans="1:26" ht="12.75" customHeight="1">
      <c r="A94" s="6"/>
      <c r="B94" s="20"/>
      <c r="C94" s="21"/>
      <c r="D94" s="21"/>
      <c r="E94" s="21"/>
      <c r="F94" s="21"/>
      <c r="G94" s="21"/>
      <c r="H94" s="21"/>
      <c r="I94" s="79"/>
      <c r="J94" s="6"/>
      <c r="K94" s="6"/>
      <c r="L94" s="6"/>
      <c r="M94" s="6"/>
      <c r="N94" s="6"/>
      <c r="O94" s="6"/>
      <c r="P94" s="6"/>
      <c r="Q94" s="6"/>
      <c r="R94" s="6"/>
      <c r="S94" s="6"/>
      <c r="T94" s="6"/>
      <c r="U94" s="6"/>
      <c r="V94" s="6"/>
      <c r="W94" s="6"/>
      <c r="X94" s="6"/>
      <c r="Y94" s="6"/>
      <c r="Z94" s="6"/>
    </row>
    <row r="95" spans="1:26" ht="12.75" customHeight="1">
      <c r="A95" s="6"/>
      <c r="B95" s="20"/>
      <c r="C95" s="21"/>
      <c r="D95" s="21"/>
      <c r="E95" s="21"/>
      <c r="F95" s="21"/>
      <c r="G95" s="21"/>
      <c r="H95" s="21"/>
      <c r="I95" s="79"/>
      <c r="J95" s="6"/>
      <c r="K95" s="6"/>
      <c r="L95" s="6"/>
      <c r="M95" s="6"/>
      <c r="N95" s="6"/>
      <c r="O95" s="6"/>
      <c r="P95" s="6"/>
      <c r="Q95" s="6"/>
      <c r="R95" s="6"/>
      <c r="S95" s="6"/>
      <c r="T95" s="6"/>
      <c r="U95" s="6"/>
      <c r="V95" s="6"/>
      <c r="W95" s="6"/>
      <c r="X95" s="6"/>
      <c r="Y95" s="6"/>
      <c r="Z95" s="6"/>
    </row>
    <row r="96" spans="1:26" ht="12.75" customHeight="1">
      <c r="A96" s="6"/>
      <c r="B96" s="20"/>
      <c r="C96" s="21"/>
      <c r="D96" s="21"/>
      <c r="E96" s="21"/>
      <c r="F96" s="21"/>
      <c r="G96" s="21"/>
      <c r="H96" s="21"/>
      <c r="I96" s="79"/>
      <c r="J96" s="6"/>
      <c r="K96" s="6"/>
      <c r="L96" s="6"/>
      <c r="M96" s="6"/>
      <c r="N96" s="6"/>
      <c r="O96" s="6"/>
      <c r="P96" s="6"/>
      <c r="Q96" s="6"/>
      <c r="R96" s="6"/>
      <c r="S96" s="6"/>
      <c r="T96" s="6"/>
      <c r="U96" s="6"/>
      <c r="V96" s="6"/>
      <c r="W96" s="6"/>
      <c r="X96" s="6"/>
      <c r="Y96" s="6"/>
      <c r="Z96" s="6"/>
    </row>
    <row r="97" spans="1:26" ht="12.75" customHeight="1">
      <c r="A97" s="6"/>
      <c r="B97" s="20"/>
      <c r="C97" s="21"/>
      <c r="D97" s="21"/>
      <c r="E97" s="21"/>
      <c r="F97" s="21"/>
      <c r="G97" s="21"/>
      <c r="H97" s="21"/>
      <c r="I97" s="79"/>
      <c r="J97" s="6"/>
      <c r="K97" s="6"/>
      <c r="L97" s="6"/>
      <c r="M97" s="6"/>
      <c r="N97" s="6"/>
      <c r="O97" s="6"/>
      <c r="P97" s="6"/>
      <c r="Q97" s="6"/>
      <c r="R97" s="6"/>
      <c r="S97" s="6"/>
      <c r="T97" s="6"/>
      <c r="U97" s="6"/>
      <c r="V97" s="6"/>
      <c r="W97" s="6"/>
      <c r="X97" s="6"/>
      <c r="Y97" s="6"/>
      <c r="Z97" s="6"/>
    </row>
    <row r="98" spans="1:26" ht="12.75" customHeight="1">
      <c r="A98" s="6"/>
      <c r="B98" s="20"/>
      <c r="C98" s="21"/>
      <c r="D98" s="21"/>
      <c r="E98" s="21"/>
      <c r="F98" s="21"/>
      <c r="G98" s="21"/>
      <c r="H98" s="21"/>
      <c r="I98" s="79"/>
      <c r="J98" s="6"/>
      <c r="K98" s="6"/>
      <c r="L98" s="6"/>
      <c r="M98" s="6"/>
      <c r="N98" s="6"/>
      <c r="O98" s="6"/>
      <c r="P98" s="6"/>
      <c r="Q98" s="6"/>
      <c r="R98" s="6"/>
      <c r="S98" s="6"/>
      <c r="T98" s="6"/>
      <c r="U98" s="6"/>
      <c r="V98" s="6"/>
      <c r="W98" s="6"/>
      <c r="X98" s="6"/>
      <c r="Y98" s="6"/>
      <c r="Z98" s="6"/>
    </row>
    <row r="99" spans="1:26" ht="12.75" customHeight="1">
      <c r="A99" s="6"/>
      <c r="B99" s="20"/>
      <c r="C99" s="21"/>
      <c r="D99" s="21"/>
      <c r="E99" s="21"/>
      <c r="F99" s="21"/>
      <c r="G99" s="21"/>
      <c r="H99" s="21"/>
      <c r="I99" s="79"/>
      <c r="J99" s="6"/>
      <c r="K99" s="6"/>
      <c r="L99" s="6"/>
      <c r="M99" s="6"/>
      <c r="N99" s="6"/>
      <c r="O99" s="6"/>
      <c r="P99" s="6"/>
      <c r="Q99" s="6"/>
      <c r="R99" s="6"/>
      <c r="S99" s="6"/>
      <c r="T99" s="6"/>
      <c r="U99" s="6"/>
      <c r="V99" s="6"/>
      <c r="W99" s="6"/>
      <c r="X99" s="6"/>
      <c r="Y99" s="6"/>
      <c r="Z99" s="6"/>
    </row>
    <row r="100" spans="1:26" ht="12.75" customHeight="1">
      <c r="A100" s="6"/>
      <c r="B100" s="20"/>
      <c r="C100" s="21"/>
      <c r="D100" s="21"/>
      <c r="E100" s="21"/>
      <c r="F100" s="21"/>
      <c r="G100" s="21"/>
      <c r="H100" s="21"/>
      <c r="I100" s="79"/>
      <c r="J100" s="6"/>
      <c r="K100" s="6"/>
      <c r="L100" s="6"/>
      <c r="M100" s="6"/>
      <c r="N100" s="6"/>
      <c r="O100" s="6"/>
      <c r="P100" s="6"/>
      <c r="Q100" s="6"/>
      <c r="R100" s="6"/>
      <c r="S100" s="6"/>
      <c r="T100" s="6"/>
      <c r="U100" s="6"/>
      <c r="V100" s="6"/>
      <c r="W100" s="6"/>
      <c r="X100" s="6"/>
      <c r="Y100" s="6"/>
      <c r="Z100" s="6"/>
    </row>
    <row r="101" spans="1:26" ht="12.75" customHeight="1">
      <c r="A101" s="6"/>
      <c r="B101" s="20"/>
      <c r="C101" s="21"/>
      <c r="D101" s="21"/>
      <c r="E101" s="21"/>
      <c r="F101" s="21"/>
      <c r="G101" s="21"/>
      <c r="H101" s="21"/>
      <c r="I101" s="79"/>
      <c r="J101" s="6"/>
      <c r="K101" s="6"/>
      <c r="L101" s="6"/>
      <c r="M101" s="6"/>
      <c r="N101" s="6"/>
      <c r="O101" s="6"/>
      <c r="P101" s="6"/>
      <c r="Q101" s="6"/>
      <c r="R101" s="6"/>
      <c r="S101" s="6"/>
      <c r="T101" s="6"/>
      <c r="U101" s="6"/>
      <c r="V101" s="6"/>
      <c r="W101" s="6"/>
      <c r="X101" s="6"/>
      <c r="Y101" s="6"/>
      <c r="Z101" s="6"/>
    </row>
    <row r="102" spans="1:26" ht="12.75" customHeight="1">
      <c r="A102" s="6"/>
      <c r="B102" s="20"/>
      <c r="C102" s="21"/>
      <c r="D102" s="21"/>
      <c r="E102" s="21"/>
      <c r="F102" s="21"/>
      <c r="G102" s="21"/>
      <c r="H102" s="21"/>
      <c r="I102" s="79"/>
      <c r="J102" s="6"/>
      <c r="K102" s="6"/>
      <c r="L102" s="6"/>
      <c r="M102" s="6"/>
      <c r="N102" s="6"/>
      <c r="O102" s="6"/>
      <c r="P102" s="6"/>
      <c r="Q102" s="6"/>
      <c r="R102" s="6"/>
      <c r="S102" s="6"/>
      <c r="T102" s="6"/>
      <c r="U102" s="6"/>
      <c r="V102" s="6"/>
      <c r="W102" s="6"/>
      <c r="X102" s="6"/>
      <c r="Y102" s="6"/>
      <c r="Z102" s="6"/>
    </row>
    <row r="103" spans="1:26" ht="12.75" customHeight="1">
      <c r="A103" s="6"/>
      <c r="B103" s="20"/>
      <c r="C103" s="21"/>
      <c r="D103" s="21"/>
      <c r="E103" s="21"/>
      <c r="F103" s="21"/>
      <c r="G103" s="21"/>
      <c r="H103" s="21"/>
      <c r="I103" s="79"/>
      <c r="J103" s="6"/>
      <c r="K103" s="6"/>
      <c r="L103" s="6"/>
      <c r="M103" s="6"/>
      <c r="N103" s="6"/>
      <c r="O103" s="6"/>
      <c r="P103" s="6"/>
      <c r="Q103" s="6"/>
      <c r="R103" s="6"/>
      <c r="S103" s="6"/>
      <c r="T103" s="6"/>
      <c r="U103" s="6"/>
      <c r="V103" s="6"/>
      <c r="W103" s="6"/>
      <c r="X103" s="6"/>
      <c r="Y103" s="6"/>
      <c r="Z103" s="6"/>
    </row>
    <row r="104" spans="1:26" ht="12.75" customHeight="1">
      <c r="A104" s="6"/>
      <c r="B104" s="20"/>
      <c r="C104" s="21"/>
      <c r="D104" s="21"/>
      <c r="E104" s="21"/>
      <c r="F104" s="21"/>
      <c r="G104" s="21"/>
      <c r="H104" s="21"/>
      <c r="I104" s="79"/>
      <c r="J104" s="6"/>
      <c r="K104" s="6"/>
      <c r="L104" s="6"/>
      <c r="M104" s="6"/>
      <c r="N104" s="6"/>
      <c r="O104" s="6"/>
      <c r="P104" s="6"/>
      <c r="Q104" s="6"/>
      <c r="R104" s="6"/>
      <c r="S104" s="6"/>
      <c r="T104" s="6"/>
      <c r="U104" s="6"/>
      <c r="V104" s="6"/>
      <c r="W104" s="6"/>
      <c r="X104" s="6"/>
      <c r="Y104" s="6"/>
      <c r="Z104" s="6"/>
    </row>
    <row r="105" spans="1:26" ht="12.75" customHeight="1">
      <c r="A105" s="6"/>
      <c r="B105" s="20"/>
      <c r="C105" s="21"/>
      <c r="D105" s="21"/>
      <c r="E105" s="21"/>
      <c r="F105" s="21"/>
      <c r="G105" s="21"/>
      <c r="H105" s="21"/>
      <c r="I105" s="79"/>
      <c r="J105" s="6"/>
      <c r="K105" s="6"/>
      <c r="L105" s="6"/>
      <c r="M105" s="6"/>
      <c r="N105" s="6"/>
      <c r="O105" s="6"/>
      <c r="P105" s="6"/>
      <c r="Q105" s="6"/>
      <c r="R105" s="6"/>
      <c r="S105" s="6"/>
      <c r="T105" s="6"/>
      <c r="U105" s="6"/>
      <c r="V105" s="6"/>
      <c r="W105" s="6"/>
      <c r="X105" s="6"/>
      <c r="Y105" s="6"/>
      <c r="Z105" s="6"/>
    </row>
    <row r="106" spans="1:26" ht="12.75" customHeight="1">
      <c r="A106" s="6"/>
      <c r="B106" s="20"/>
      <c r="C106" s="21"/>
      <c r="D106" s="21"/>
      <c r="E106" s="21"/>
      <c r="F106" s="21"/>
      <c r="G106" s="21"/>
      <c r="H106" s="21"/>
      <c r="I106" s="79"/>
      <c r="J106" s="6"/>
      <c r="K106" s="6"/>
      <c r="L106" s="6"/>
      <c r="M106" s="6"/>
      <c r="N106" s="6"/>
      <c r="O106" s="6"/>
      <c r="P106" s="6"/>
      <c r="Q106" s="6"/>
      <c r="R106" s="6"/>
      <c r="S106" s="6"/>
      <c r="T106" s="6"/>
      <c r="U106" s="6"/>
      <c r="V106" s="6"/>
      <c r="W106" s="6"/>
      <c r="X106" s="6"/>
      <c r="Y106" s="6"/>
      <c r="Z106" s="6"/>
    </row>
    <row r="107" spans="1:26" ht="12.75" customHeight="1">
      <c r="A107" s="6"/>
      <c r="B107" s="20"/>
      <c r="C107" s="21"/>
      <c r="D107" s="21"/>
      <c r="E107" s="21"/>
      <c r="F107" s="21"/>
      <c r="G107" s="21"/>
      <c r="H107" s="21"/>
      <c r="I107" s="79"/>
      <c r="J107" s="6"/>
      <c r="K107" s="6"/>
      <c r="L107" s="6"/>
      <c r="M107" s="6"/>
      <c r="N107" s="6"/>
      <c r="O107" s="6"/>
      <c r="P107" s="6"/>
      <c r="Q107" s="6"/>
      <c r="R107" s="6"/>
      <c r="S107" s="6"/>
      <c r="T107" s="6"/>
      <c r="U107" s="6"/>
      <c r="V107" s="6"/>
      <c r="W107" s="6"/>
      <c r="X107" s="6"/>
      <c r="Y107" s="6"/>
      <c r="Z107" s="6"/>
    </row>
    <row r="108" spans="1:26" ht="12.75" customHeight="1">
      <c r="A108" s="6"/>
      <c r="B108" s="20"/>
      <c r="C108" s="21"/>
      <c r="D108" s="21"/>
      <c r="E108" s="21"/>
      <c r="F108" s="21"/>
      <c r="G108" s="21"/>
      <c r="H108" s="21"/>
      <c r="I108" s="79"/>
      <c r="J108" s="6"/>
      <c r="K108" s="6"/>
      <c r="L108" s="6"/>
      <c r="M108" s="6"/>
      <c r="N108" s="6"/>
      <c r="O108" s="6"/>
      <c r="P108" s="6"/>
      <c r="Q108" s="6"/>
      <c r="R108" s="6"/>
      <c r="S108" s="6"/>
      <c r="T108" s="6"/>
      <c r="U108" s="6"/>
      <c r="V108" s="6"/>
      <c r="W108" s="6"/>
      <c r="X108" s="6"/>
      <c r="Y108" s="6"/>
      <c r="Z108" s="6"/>
    </row>
    <row r="109" spans="1:26" ht="12.75" customHeight="1">
      <c r="A109" s="6"/>
      <c r="B109" s="20"/>
      <c r="C109" s="21"/>
      <c r="D109" s="21"/>
      <c r="E109" s="21"/>
      <c r="F109" s="21"/>
      <c r="G109" s="21"/>
      <c r="H109" s="21"/>
      <c r="I109" s="79"/>
      <c r="J109" s="6"/>
      <c r="K109" s="6"/>
      <c r="L109" s="6"/>
      <c r="M109" s="6"/>
      <c r="N109" s="6"/>
      <c r="O109" s="6"/>
      <c r="P109" s="6"/>
      <c r="Q109" s="6"/>
      <c r="R109" s="6"/>
      <c r="S109" s="6"/>
      <c r="T109" s="6"/>
      <c r="U109" s="6"/>
      <c r="V109" s="6"/>
      <c r="W109" s="6"/>
      <c r="X109" s="6"/>
      <c r="Y109" s="6"/>
      <c r="Z109" s="6"/>
    </row>
    <row r="110" spans="1:26" ht="12.75" customHeight="1">
      <c r="A110" s="6"/>
      <c r="B110" s="20"/>
      <c r="C110" s="21"/>
      <c r="D110" s="21"/>
      <c r="E110" s="21"/>
      <c r="F110" s="21"/>
      <c r="G110" s="21"/>
      <c r="H110" s="21"/>
      <c r="I110" s="79"/>
      <c r="J110" s="6"/>
      <c r="K110" s="6"/>
      <c r="L110" s="6"/>
      <c r="M110" s="6"/>
      <c r="N110" s="6"/>
      <c r="O110" s="6"/>
      <c r="P110" s="6"/>
      <c r="Q110" s="6"/>
      <c r="R110" s="6"/>
      <c r="S110" s="6"/>
      <c r="T110" s="6"/>
      <c r="U110" s="6"/>
      <c r="V110" s="6"/>
      <c r="W110" s="6"/>
      <c r="X110" s="6"/>
      <c r="Y110" s="6"/>
      <c r="Z110" s="6"/>
    </row>
    <row r="111" spans="1:26" ht="12.75" customHeight="1">
      <c r="A111" s="6"/>
      <c r="B111" s="20"/>
      <c r="C111" s="21"/>
      <c r="D111" s="21"/>
      <c r="E111" s="21"/>
      <c r="F111" s="21"/>
      <c r="G111" s="21"/>
      <c r="H111" s="21"/>
      <c r="I111" s="79"/>
      <c r="J111" s="6"/>
      <c r="K111" s="6"/>
      <c r="L111" s="6"/>
      <c r="M111" s="6"/>
      <c r="N111" s="6"/>
      <c r="O111" s="6"/>
      <c r="P111" s="6"/>
      <c r="Q111" s="6"/>
      <c r="R111" s="6"/>
      <c r="S111" s="6"/>
      <c r="T111" s="6"/>
      <c r="U111" s="6"/>
      <c r="V111" s="6"/>
      <c r="W111" s="6"/>
      <c r="X111" s="6"/>
      <c r="Y111" s="6"/>
      <c r="Z111" s="6"/>
    </row>
    <row r="112" spans="1:26" ht="12.75" customHeight="1">
      <c r="A112" s="6"/>
      <c r="B112" s="20"/>
      <c r="C112" s="21"/>
      <c r="D112" s="21"/>
      <c r="E112" s="21"/>
      <c r="F112" s="21"/>
      <c r="G112" s="21"/>
      <c r="H112" s="21"/>
      <c r="I112" s="79"/>
      <c r="J112" s="6"/>
      <c r="K112" s="6"/>
      <c r="L112" s="6"/>
      <c r="M112" s="6"/>
      <c r="N112" s="6"/>
      <c r="O112" s="6"/>
      <c r="P112" s="6"/>
      <c r="Q112" s="6"/>
      <c r="R112" s="6"/>
      <c r="S112" s="6"/>
      <c r="T112" s="6"/>
      <c r="U112" s="6"/>
      <c r="V112" s="6"/>
      <c r="W112" s="6"/>
      <c r="X112" s="6"/>
      <c r="Y112" s="6"/>
      <c r="Z112" s="6"/>
    </row>
    <row r="113" spans="1:26" ht="12.75" customHeight="1">
      <c r="A113" s="6"/>
      <c r="B113" s="20"/>
      <c r="C113" s="21"/>
      <c r="D113" s="21"/>
      <c r="E113" s="21"/>
      <c r="F113" s="21"/>
      <c r="G113" s="21"/>
      <c r="H113" s="21"/>
      <c r="I113" s="79"/>
      <c r="J113" s="6"/>
      <c r="K113" s="6"/>
      <c r="L113" s="6"/>
      <c r="M113" s="6"/>
      <c r="N113" s="6"/>
      <c r="O113" s="6"/>
      <c r="P113" s="6"/>
      <c r="Q113" s="6"/>
      <c r="R113" s="6"/>
      <c r="S113" s="6"/>
      <c r="T113" s="6"/>
      <c r="U113" s="6"/>
      <c r="V113" s="6"/>
      <c r="W113" s="6"/>
      <c r="X113" s="6"/>
      <c r="Y113" s="6"/>
      <c r="Z113" s="6"/>
    </row>
    <row r="114" spans="1:26" ht="12.75" customHeight="1">
      <c r="A114" s="6"/>
      <c r="B114" s="20"/>
      <c r="C114" s="21"/>
      <c r="D114" s="21"/>
      <c r="E114" s="21"/>
      <c r="F114" s="21"/>
      <c r="G114" s="21"/>
      <c r="H114" s="21"/>
      <c r="I114" s="79"/>
      <c r="J114" s="6"/>
      <c r="K114" s="6"/>
      <c r="L114" s="6"/>
      <c r="M114" s="6"/>
      <c r="N114" s="6"/>
      <c r="O114" s="6"/>
      <c r="P114" s="6"/>
      <c r="Q114" s="6"/>
      <c r="R114" s="6"/>
      <c r="S114" s="6"/>
      <c r="T114" s="6"/>
      <c r="U114" s="6"/>
      <c r="V114" s="6"/>
      <c r="W114" s="6"/>
      <c r="X114" s="6"/>
      <c r="Y114" s="6"/>
      <c r="Z114" s="6"/>
    </row>
    <row r="115" spans="1:26" ht="12.75" customHeight="1">
      <c r="A115" s="6"/>
      <c r="B115" s="20"/>
      <c r="C115" s="21"/>
      <c r="D115" s="21"/>
      <c r="E115" s="21"/>
      <c r="F115" s="21"/>
      <c r="G115" s="21"/>
      <c r="H115" s="21"/>
      <c r="I115" s="79"/>
      <c r="J115" s="6"/>
      <c r="K115" s="6"/>
      <c r="L115" s="6"/>
      <c r="M115" s="6"/>
      <c r="N115" s="6"/>
      <c r="O115" s="6"/>
      <c r="P115" s="6"/>
      <c r="Q115" s="6"/>
      <c r="R115" s="6"/>
      <c r="S115" s="6"/>
      <c r="T115" s="6"/>
      <c r="U115" s="6"/>
      <c r="V115" s="6"/>
      <c r="W115" s="6"/>
      <c r="X115" s="6"/>
      <c r="Y115" s="6"/>
      <c r="Z115" s="6"/>
    </row>
    <row r="116" spans="1:26" ht="12.75" customHeight="1">
      <c r="A116" s="6"/>
      <c r="B116" s="20"/>
      <c r="C116" s="21"/>
      <c r="D116" s="21"/>
      <c r="E116" s="21"/>
      <c r="F116" s="21"/>
      <c r="G116" s="21"/>
      <c r="H116" s="21"/>
      <c r="I116" s="79"/>
      <c r="J116" s="6"/>
      <c r="K116" s="6"/>
      <c r="L116" s="6"/>
      <c r="M116" s="6"/>
      <c r="N116" s="6"/>
      <c r="O116" s="6"/>
      <c r="P116" s="6"/>
      <c r="Q116" s="6"/>
      <c r="R116" s="6"/>
      <c r="S116" s="6"/>
      <c r="T116" s="6"/>
      <c r="U116" s="6"/>
      <c r="V116" s="6"/>
      <c r="W116" s="6"/>
      <c r="X116" s="6"/>
      <c r="Y116" s="6"/>
      <c r="Z116" s="6"/>
    </row>
    <row r="117" spans="1:26" ht="12.75" customHeight="1">
      <c r="A117" s="6"/>
      <c r="B117" s="20"/>
      <c r="C117" s="21"/>
      <c r="D117" s="21"/>
      <c r="E117" s="21"/>
      <c r="F117" s="21"/>
      <c r="G117" s="21"/>
      <c r="H117" s="21"/>
      <c r="I117" s="79"/>
      <c r="J117" s="6"/>
      <c r="K117" s="6"/>
      <c r="L117" s="6"/>
      <c r="M117" s="6"/>
      <c r="N117" s="6"/>
      <c r="O117" s="6"/>
      <c r="P117" s="6"/>
      <c r="Q117" s="6"/>
      <c r="R117" s="6"/>
      <c r="S117" s="6"/>
      <c r="T117" s="6"/>
      <c r="U117" s="6"/>
      <c r="V117" s="6"/>
      <c r="W117" s="6"/>
      <c r="X117" s="6"/>
      <c r="Y117" s="6"/>
      <c r="Z117" s="6"/>
    </row>
    <row r="118" spans="1:26" ht="12.75" customHeight="1">
      <c r="A118" s="6"/>
      <c r="B118" s="20"/>
      <c r="C118" s="21"/>
      <c r="D118" s="21"/>
      <c r="E118" s="21"/>
      <c r="F118" s="21"/>
      <c r="G118" s="21"/>
      <c r="H118" s="21"/>
      <c r="I118" s="79"/>
      <c r="J118" s="6"/>
      <c r="K118" s="6"/>
      <c r="L118" s="6"/>
      <c r="M118" s="6"/>
      <c r="N118" s="6"/>
      <c r="O118" s="6"/>
      <c r="P118" s="6"/>
      <c r="Q118" s="6"/>
      <c r="R118" s="6"/>
      <c r="S118" s="6"/>
      <c r="T118" s="6"/>
      <c r="U118" s="6"/>
      <c r="V118" s="6"/>
      <c r="W118" s="6"/>
      <c r="X118" s="6"/>
      <c r="Y118" s="6"/>
      <c r="Z118" s="6"/>
    </row>
    <row r="119" spans="1:26" ht="12.75" customHeight="1">
      <c r="A119" s="6"/>
      <c r="B119" s="20"/>
      <c r="C119" s="21"/>
      <c r="D119" s="21"/>
      <c r="E119" s="21"/>
      <c r="F119" s="21"/>
      <c r="G119" s="21"/>
      <c r="H119" s="21"/>
      <c r="I119" s="79"/>
      <c r="J119" s="6"/>
      <c r="K119" s="6"/>
      <c r="L119" s="6"/>
      <c r="M119" s="6"/>
      <c r="N119" s="6"/>
      <c r="O119" s="6"/>
      <c r="P119" s="6"/>
      <c r="Q119" s="6"/>
      <c r="R119" s="6"/>
      <c r="S119" s="6"/>
      <c r="T119" s="6"/>
      <c r="U119" s="6"/>
      <c r="V119" s="6"/>
      <c r="W119" s="6"/>
      <c r="X119" s="6"/>
      <c r="Y119" s="6"/>
      <c r="Z119" s="6"/>
    </row>
    <row r="120" spans="1:26" ht="12.75" customHeight="1">
      <c r="A120" s="6"/>
      <c r="B120" s="20"/>
      <c r="C120" s="21"/>
      <c r="D120" s="21"/>
      <c r="E120" s="21"/>
      <c r="F120" s="21"/>
      <c r="G120" s="21"/>
      <c r="H120" s="21"/>
      <c r="I120" s="79"/>
      <c r="J120" s="6"/>
      <c r="K120" s="6"/>
      <c r="L120" s="6"/>
      <c r="M120" s="6"/>
      <c r="N120" s="6"/>
      <c r="O120" s="6"/>
      <c r="P120" s="6"/>
      <c r="Q120" s="6"/>
      <c r="R120" s="6"/>
      <c r="S120" s="6"/>
      <c r="T120" s="6"/>
      <c r="U120" s="6"/>
      <c r="V120" s="6"/>
      <c r="W120" s="6"/>
      <c r="X120" s="6"/>
      <c r="Y120" s="6"/>
      <c r="Z120" s="6"/>
    </row>
    <row r="121" spans="1:26" ht="12.75" customHeight="1">
      <c r="A121" s="6"/>
      <c r="B121" s="20"/>
      <c r="C121" s="21"/>
      <c r="D121" s="21"/>
      <c r="E121" s="21"/>
      <c r="F121" s="21"/>
      <c r="G121" s="21"/>
      <c r="H121" s="21"/>
      <c r="I121" s="79"/>
      <c r="J121" s="6"/>
      <c r="K121" s="6"/>
      <c r="L121" s="6"/>
      <c r="M121" s="6"/>
      <c r="N121" s="6"/>
      <c r="O121" s="6"/>
      <c r="P121" s="6"/>
      <c r="Q121" s="6"/>
      <c r="R121" s="6"/>
      <c r="S121" s="6"/>
      <c r="T121" s="6"/>
      <c r="U121" s="6"/>
      <c r="V121" s="6"/>
      <c r="W121" s="6"/>
      <c r="X121" s="6"/>
      <c r="Y121" s="6"/>
      <c r="Z121" s="6"/>
    </row>
    <row r="122" spans="1:26" ht="12.75" customHeight="1">
      <c r="A122" s="6"/>
      <c r="B122" s="20"/>
      <c r="C122" s="21"/>
      <c r="D122" s="21"/>
      <c r="E122" s="21"/>
      <c r="F122" s="21"/>
      <c r="G122" s="21"/>
      <c r="H122" s="21"/>
      <c r="I122" s="79"/>
      <c r="J122" s="6"/>
      <c r="K122" s="6"/>
      <c r="L122" s="6"/>
      <c r="M122" s="6"/>
      <c r="N122" s="6"/>
      <c r="O122" s="6"/>
      <c r="P122" s="6"/>
      <c r="Q122" s="6"/>
      <c r="R122" s="6"/>
      <c r="S122" s="6"/>
      <c r="T122" s="6"/>
      <c r="U122" s="6"/>
      <c r="V122" s="6"/>
      <c r="W122" s="6"/>
      <c r="X122" s="6"/>
      <c r="Y122" s="6"/>
      <c r="Z122" s="6"/>
    </row>
    <row r="123" spans="1:26" ht="12.75" customHeight="1">
      <c r="A123" s="6"/>
      <c r="B123" s="20"/>
      <c r="C123" s="21"/>
      <c r="D123" s="21"/>
      <c r="E123" s="21"/>
      <c r="F123" s="21"/>
      <c r="G123" s="21"/>
      <c r="H123" s="21"/>
      <c r="I123" s="79"/>
      <c r="J123" s="6"/>
      <c r="K123" s="6"/>
      <c r="L123" s="6"/>
      <c r="M123" s="6"/>
      <c r="N123" s="6"/>
      <c r="O123" s="6"/>
      <c r="P123" s="6"/>
      <c r="Q123" s="6"/>
      <c r="R123" s="6"/>
      <c r="S123" s="6"/>
      <c r="T123" s="6"/>
      <c r="U123" s="6"/>
      <c r="V123" s="6"/>
      <c r="W123" s="6"/>
      <c r="X123" s="6"/>
      <c r="Y123" s="6"/>
      <c r="Z123" s="6"/>
    </row>
    <row r="124" spans="1:26" ht="12.75" customHeight="1">
      <c r="A124" s="6"/>
      <c r="B124" s="20"/>
      <c r="C124" s="21"/>
      <c r="D124" s="21"/>
      <c r="E124" s="21"/>
      <c r="F124" s="21"/>
      <c r="G124" s="21"/>
      <c r="H124" s="21"/>
      <c r="I124" s="79"/>
      <c r="J124" s="6"/>
      <c r="K124" s="6"/>
      <c r="L124" s="6"/>
      <c r="M124" s="6"/>
      <c r="N124" s="6"/>
      <c r="O124" s="6"/>
      <c r="P124" s="6"/>
      <c r="Q124" s="6"/>
      <c r="R124" s="6"/>
      <c r="S124" s="6"/>
      <c r="T124" s="6"/>
      <c r="U124" s="6"/>
      <c r="V124" s="6"/>
      <c r="W124" s="6"/>
      <c r="X124" s="6"/>
      <c r="Y124" s="6"/>
      <c r="Z124" s="6"/>
    </row>
    <row r="125" spans="1:26" ht="12.75" customHeight="1">
      <c r="A125" s="6"/>
      <c r="B125" s="20"/>
      <c r="C125" s="21"/>
      <c r="D125" s="21"/>
      <c r="E125" s="21"/>
      <c r="F125" s="21"/>
      <c r="G125" s="21"/>
      <c r="H125" s="21"/>
      <c r="I125" s="79"/>
      <c r="J125" s="6"/>
      <c r="K125" s="6"/>
      <c r="L125" s="6"/>
      <c r="M125" s="6"/>
      <c r="N125" s="6"/>
      <c r="O125" s="6"/>
      <c r="P125" s="6"/>
      <c r="Q125" s="6"/>
      <c r="R125" s="6"/>
      <c r="S125" s="6"/>
      <c r="T125" s="6"/>
      <c r="U125" s="6"/>
      <c r="V125" s="6"/>
      <c r="W125" s="6"/>
      <c r="X125" s="6"/>
      <c r="Y125" s="6"/>
      <c r="Z125" s="6"/>
    </row>
    <row r="126" spans="1:26" ht="12.75" customHeight="1">
      <c r="A126" s="6"/>
      <c r="B126" s="20"/>
      <c r="C126" s="21"/>
      <c r="D126" s="21"/>
      <c r="E126" s="21"/>
      <c r="F126" s="21"/>
      <c r="G126" s="21"/>
      <c r="H126" s="21"/>
      <c r="I126" s="79"/>
      <c r="J126" s="6"/>
      <c r="K126" s="6"/>
      <c r="L126" s="6"/>
      <c r="M126" s="6"/>
      <c r="N126" s="6"/>
      <c r="O126" s="6"/>
      <c r="P126" s="6"/>
      <c r="Q126" s="6"/>
      <c r="R126" s="6"/>
      <c r="S126" s="6"/>
      <c r="T126" s="6"/>
      <c r="U126" s="6"/>
      <c r="V126" s="6"/>
      <c r="W126" s="6"/>
      <c r="X126" s="6"/>
      <c r="Y126" s="6"/>
      <c r="Z126" s="6"/>
    </row>
    <row r="127" spans="1:26" ht="12.75" customHeight="1">
      <c r="A127" s="6"/>
      <c r="B127" s="20"/>
      <c r="C127" s="21"/>
      <c r="D127" s="21"/>
      <c r="E127" s="21"/>
      <c r="F127" s="21"/>
      <c r="G127" s="21"/>
      <c r="H127" s="21"/>
      <c r="I127" s="79"/>
      <c r="J127" s="6"/>
      <c r="K127" s="6"/>
      <c r="L127" s="6"/>
      <c r="M127" s="6"/>
      <c r="N127" s="6"/>
      <c r="O127" s="6"/>
      <c r="P127" s="6"/>
      <c r="Q127" s="6"/>
      <c r="R127" s="6"/>
      <c r="S127" s="6"/>
      <c r="T127" s="6"/>
      <c r="U127" s="6"/>
      <c r="V127" s="6"/>
      <c r="W127" s="6"/>
      <c r="X127" s="6"/>
      <c r="Y127" s="6"/>
      <c r="Z127" s="6"/>
    </row>
    <row r="128" spans="1:26" ht="12.75" customHeight="1">
      <c r="A128" s="6"/>
      <c r="B128" s="20"/>
      <c r="C128" s="21"/>
      <c r="D128" s="21"/>
      <c r="E128" s="21"/>
      <c r="F128" s="21"/>
      <c r="G128" s="21"/>
      <c r="H128" s="21"/>
      <c r="I128" s="79"/>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4">
    <mergeCell ref="C13:D13"/>
    <mergeCell ref="C14:D14"/>
    <mergeCell ref="C15:D15"/>
    <mergeCell ref="C16:D16"/>
  </mergeCells>
  <conditionalFormatting sqref="E26">
    <cfRule type="cellIs" dxfId="3" priority="1" operator="greaterThanOrEqual">
      <formula>100</formula>
    </cfRule>
  </conditionalFormatting>
  <conditionalFormatting sqref="E26">
    <cfRule type="cellIs" dxfId="2" priority="2" operator="lessThan">
      <formula>100</formula>
    </cfRule>
  </conditionalFormatting>
  <dataValidations count="3">
    <dataValidation type="list" allowBlank="1" showInputMessage="1" showErrorMessage="1" prompt="Select Material - " sqref="C5">
      <formula1>Tube_Type</formula1>
    </dataValidation>
    <dataValidation type="list" allowBlank="1" showInputMessage="1" showErrorMessage="1" prompt="Select Material - " sqref="C4">
      <formula1>"Steel,Aluminium 1,Aluminium 2"</formula1>
    </dataValidation>
    <dataValidation type="list" allowBlank="1" showInputMessage="1" showErrorMessage="1" prompt="Select Material - " sqref="C12:D12">
      <formula1>Materials</formula1>
    </dataValidation>
  </dataValidation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dimension ref="A1:Z1000"/>
  <sheetViews>
    <sheetView showGridLines="0" workbookViewId="0"/>
  </sheetViews>
  <sheetFormatPr defaultColWidth="14.42578125" defaultRowHeight="15" customHeight="1"/>
  <cols>
    <col min="1" max="1" width="4.28515625" customWidth="1"/>
    <col min="2" max="2" width="29" customWidth="1"/>
    <col min="3" max="3" width="13.5703125" customWidth="1"/>
    <col min="4" max="4" width="7.42578125" customWidth="1"/>
    <col min="5" max="5" width="6.140625" customWidth="1"/>
    <col min="6" max="6" width="7.42578125" customWidth="1"/>
    <col min="7" max="7" width="6.140625" customWidth="1"/>
    <col min="8" max="13" width="9.140625" customWidth="1"/>
    <col min="14" max="26" width="8" customWidth="1"/>
  </cols>
  <sheetData>
    <row r="1" spans="2:7" ht="15.75">
      <c r="B1" s="30" t="s">
        <v>735</v>
      </c>
    </row>
    <row r="2" spans="2:7" ht="12.75" customHeight="1"/>
    <row r="3" spans="2:7" ht="12.75" customHeight="1">
      <c r="B3" s="169" t="s">
        <v>736</v>
      </c>
      <c r="C3" s="170" t="str">
        <f>IF(OR(C14&lt;=1,C14=""),"FAIL","PASS")</f>
        <v>FAIL</v>
      </c>
      <c r="D3" s="369"/>
      <c r="E3" s="264"/>
      <c r="F3" s="370"/>
      <c r="G3" s="264"/>
    </row>
    <row r="4" spans="2:7" ht="12.75" customHeight="1">
      <c r="B4" s="23"/>
      <c r="C4" s="171"/>
      <c r="D4" s="36"/>
      <c r="E4" s="6"/>
      <c r="F4" s="6"/>
      <c r="G4" s="6"/>
    </row>
    <row r="5" spans="2:7" ht="12.75" customHeight="1">
      <c r="B5" s="85" t="s">
        <v>737</v>
      </c>
      <c r="C5" s="187">
        <v>0</v>
      </c>
      <c r="D5" s="228"/>
      <c r="E5" s="230"/>
      <c r="F5" s="14"/>
      <c r="G5" s="230"/>
    </row>
    <row r="6" spans="2:7" ht="12.75" customHeight="1">
      <c r="B6" s="86" t="s">
        <v>738</v>
      </c>
      <c r="C6" s="64">
        <v>0</v>
      </c>
      <c r="D6" s="23"/>
      <c r="E6" s="230"/>
      <c r="F6" s="6"/>
      <c r="G6" s="230"/>
    </row>
    <row r="7" spans="2:7" ht="12.75" customHeight="1">
      <c r="B7" s="23" t="s">
        <v>739</v>
      </c>
      <c r="C7" s="41">
        <v>0</v>
      </c>
      <c r="D7" s="6"/>
      <c r="E7" s="12"/>
      <c r="F7" s="6"/>
      <c r="G7" s="12"/>
    </row>
    <row r="8" spans="2:7" ht="12.75" customHeight="1">
      <c r="B8" s="86" t="s">
        <v>740</v>
      </c>
      <c r="C8" s="196">
        <f>C7*C6</f>
        <v>0</v>
      </c>
      <c r="D8" s="231"/>
      <c r="E8" s="230"/>
      <c r="F8" s="14"/>
      <c r="G8" s="230"/>
    </row>
    <row r="9" spans="2:7" ht="12.75" customHeight="1">
      <c r="B9" s="86"/>
      <c r="C9" s="232"/>
      <c r="D9" s="231"/>
      <c r="E9" s="230"/>
      <c r="F9" s="14"/>
      <c r="G9" s="230"/>
    </row>
    <row r="10" spans="2:7" ht="12.75" customHeight="1">
      <c r="B10" s="86" t="s">
        <v>741</v>
      </c>
      <c r="C10" s="182">
        <v>0</v>
      </c>
      <c r="D10" s="231"/>
      <c r="E10" s="230"/>
      <c r="F10" s="14"/>
      <c r="G10" s="230"/>
    </row>
    <row r="11" spans="2:7" ht="12.75" customHeight="1">
      <c r="B11" s="86" t="s">
        <v>534</v>
      </c>
      <c r="C11" s="192">
        <v>0</v>
      </c>
      <c r="D11" s="231"/>
      <c r="E11" s="230"/>
      <c r="F11" s="14"/>
      <c r="G11" s="230"/>
    </row>
    <row r="12" spans="2:7" ht="12.75" customHeight="1">
      <c r="B12" s="86" t="s">
        <v>742</v>
      </c>
      <c r="C12" s="197">
        <f>C10*C11</f>
        <v>0</v>
      </c>
      <c r="D12" s="231"/>
      <c r="E12" s="230"/>
      <c r="F12" s="14"/>
      <c r="G12" s="230"/>
    </row>
    <row r="13" spans="2:7" ht="12.75" customHeight="1">
      <c r="B13" s="86"/>
      <c r="C13" s="86"/>
      <c r="D13" s="23"/>
      <c r="E13" s="230"/>
      <c r="F13" s="6"/>
      <c r="G13" s="230"/>
    </row>
    <row r="14" spans="2:7" ht="12.75" customHeight="1">
      <c r="B14" s="86" t="s">
        <v>743</v>
      </c>
      <c r="C14" s="233" t="str">
        <f>IF(NOT(C12=0),C8/C12,"")</f>
        <v/>
      </c>
      <c r="D14" s="23"/>
      <c r="E14" s="12"/>
      <c r="F14" s="6"/>
      <c r="G14" s="12"/>
    </row>
    <row r="15" spans="2:7" ht="12.75" customHeight="1"/>
    <row r="16" spans="2:7" ht="12.75" customHeight="1">
      <c r="B16" s="1" t="s">
        <v>744</v>
      </c>
    </row>
    <row r="17" spans="1:26" ht="12.75" customHeight="1">
      <c r="A17" s="6"/>
      <c r="B17" s="18"/>
      <c r="C17" s="19"/>
      <c r="D17" s="19"/>
      <c r="E17" s="19"/>
      <c r="F17" s="19"/>
      <c r="G17" s="19"/>
      <c r="H17" s="19"/>
      <c r="I17" s="77"/>
      <c r="J17" s="6"/>
      <c r="K17" s="6"/>
      <c r="L17" s="6"/>
      <c r="M17" s="6"/>
      <c r="N17" s="6"/>
      <c r="O17" s="6"/>
      <c r="P17" s="6"/>
      <c r="Q17" s="6"/>
      <c r="R17" s="6"/>
      <c r="S17" s="6"/>
      <c r="T17" s="6"/>
      <c r="U17" s="6"/>
      <c r="V17" s="6"/>
      <c r="W17" s="6"/>
      <c r="X17" s="6"/>
      <c r="Y17" s="6"/>
      <c r="Z17" s="6"/>
    </row>
    <row r="18" spans="1:26" ht="12.75" customHeight="1">
      <c r="A18" s="6"/>
      <c r="B18" s="20"/>
      <c r="C18" s="21"/>
      <c r="D18" s="21"/>
      <c r="E18" s="21"/>
      <c r="F18" s="21"/>
      <c r="G18" s="21"/>
      <c r="H18" s="21"/>
      <c r="I18" s="79"/>
      <c r="J18" s="6"/>
      <c r="K18" s="6"/>
      <c r="L18" s="6"/>
      <c r="M18" s="6"/>
      <c r="N18" s="6"/>
      <c r="O18" s="6"/>
      <c r="P18" s="6"/>
      <c r="Q18" s="6"/>
      <c r="R18" s="6"/>
      <c r="S18" s="6"/>
      <c r="T18" s="6"/>
      <c r="U18" s="6"/>
      <c r="V18" s="6"/>
      <c r="W18" s="6"/>
      <c r="X18" s="6"/>
      <c r="Y18" s="6"/>
      <c r="Z18" s="6"/>
    </row>
    <row r="19" spans="1:26" ht="12.75" customHeight="1">
      <c r="A19" s="6"/>
      <c r="B19" s="20"/>
      <c r="C19" s="21"/>
      <c r="D19" s="21"/>
      <c r="E19" s="21"/>
      <c r="F19" s="21"/>
      <c r="G19" s="21"/>
      <c r="H19" s="21"/>
      <c r="I19" s="79"/>
      <c r="J19" s="6"/>
      <c r="K19" s="6"/>
      <c r="L19" s="6"/>
      <c r="M19" s="6"/>
      <c r="N19" s="6"/>
      <c r="O19" s="6"/>
      <c r="P19" s="6"/>
      <c r="Q19" s="6"/>
      <c r="R19" s="6"/>
      <c r="S19" s="6"/>
      <c r="T19" s="6"/>
      <c r="U19" s="6"/>
      <c r="V19" s="6"/>
      <c r="W19" s="6"/>
      <c r="X19" s="6"/>
      <c r="Y19" s="6"/>
      <c r="Z19" s="6"/>
    </row>
    <row r="20" spans="1:26" ht="12.75" customHeight="1">
      <c r="A20" s="6"/>
      <c r="B20" s="20"/>
      <c r="C20" s="21"/>
      <c r="D20" s="21"/>
      <c r="E20" s="21"/>
      <c r="F20" s="21"/>
      <c r="G20" s="21"/>
      <c r="H20" s="21"/>
      <c r="I20" s="79"/>
      <c r="J20" s="6"/>
      <c r="K20" s="6"/>
      <c r="L20" s="6"/>
      <c r="M20" s="6"/>
      <c r="N20" s="6"/>
      <c r="O20" s="6"/>
      <c r="P20" s="6"/>
      <c r="Q20" s="6"/>
      <c r="R20" s="6"/>
      <c r="S20" s="6"/>
      <c r="T20" s="6"/>
      <c r="U20" s="6"/>
      <c r="V20" s="6"/>
      <c r="W20" s="6"/>
      <c r="X20" s="6"/>
      <c r="Y20" s="6"/>
      <c r="Z20" s="6"/>
    </row>
    <row r="21" spans="1:26" ht="12.75" customHeight="1">
      <c r="A21" s="6"/>
      <c r="B21" s="20"/>
      <c r="C21" s="21"/>
      <c r="D21" s="21"/>
      <c r="E21" s="21"/>
      <c r="F21" s="21"/>
      <c r="G21" s="21"/>
      <c r="H21" s="21"/>
      <c r="I21" s="79"/>
      <c r="J21" s="6"/>
      <c r="K21" s="6"/>
      <c r="L21" s="6"/>
      <c r="M21" s="6"/>
      <c r="N21" s="6"/>
      <c r="O21" s="6"/>
      <c r="P21" s="6"/>
      <c r="Q21" s="6"/>
      <c r="R21" s="6"/>
      <c r="S21" s="6"/>
      <c r="T21" s="6"/>
      <c r="U21" s="6"/>
      <c r="V21" s="6"/>
      <c r="W21" s="6"/>
      <c r="X21" s="6"/>
      <c r="Y21" s="6"/>
      <c r="Z21" s="6"/>
    </row>
    <row r="22" spans="1:26" ht="12.75" customHeight="1">
      <c r="A22" s="6"/>
      <c r="B22" s="20"/>
      <c r="C22" s="21"/>
      <c r="D22" s="21"/>
      <c r="E22" s="21"/>
      <c r="F22" s="21"/>
      <c r="G22" s="21"/>
      <c r="H22" s="21"/>
      <c r="I22" s="79"/>
      <c r="J22" s="6"/>
      <c r="K22" s="34" t="s">
        <v>131</v>
      </c>
      <c r="L22" s="34"/>
      <c r="M22" s="34"/>
      <c r="N22" s="6"/>
      <c r="O22" s="6"/>
      <c r="P22" s="6"/>
      <c r="Q22" s="6"/>
      <c r="R22" s="6"/>
      <c r="S22" s="6"/>
      <c r="T22" s="6"/>
      <c r="U22" s="6"/>
      <c r="V22" s="6"/>
      <c r="W22" s="6"/>
      <c r="X22" s="6"/>
      <c r="Y22" s="6"/>
      <c r="Z22" s="6"/>
    </row>
    <row r="23" spans="1:26" ht="12.75" customHeight="1">
      <c r="A23" s="6"/>
      <c r="B23" s="20"/>
      <c r="C23" s="21"/>
      <c r="D23" s="21"/>
      <c r="E23" s="21"/>
      <c r="F23" s="21"/>
      <c r="G23" s="21"/>
      <c r="H23" s="21"/>
      <c r="I23" s="79"/>
      <c r="J23" s="6"/>
      <c r="K23" s="6"/>
      <c r="L23" s="6"/>
      <c r="M23" s="6"/>
      <c r="N23" s="6"/>
      <c r="O23" s="6"/>
      <c r="P23" s="6"/>
      <c r="Q23" s="6"/>
      <c r="R23" s="6"/>
      <c r="S23" s="6"/>
      <c r="T23" s="6"/>
      <c r="U23" s="6"/>
      <c r="V23" s="6"/>
      <c r="W23" s="6"/>
      <c r="X23" s="6"/>
      <c r="Y23" s="6"/>
      <c r="Z23" s="6"/>
    </row>
    <row r="24" spans="1:26" ht="12.75" customHeight="1">
      <c r="A24" s="6"/>
      <c r="B24" s="20"/>
      <c r="C24" s="21"/>
      <c r="D24" s="21"/>
      <c r="E24" s="21"/>
      <c r="F24" s="21"/>
      <c r="G24" s="21"/>
      <c r="H24" s="21"/>
      <c r="I24" s="79"/>
      <c r="J24" s="6"/>
      <c r="K24" s="6"/>
      <c r="L24" s="6"/>
      <c r="M24" s="6"/>
      <c r="N24" s="6"/>
      <c r="O24" s="6"/>
      <c r="P24" s="6"/>
      <c r="Q24" s="6"/>
      <c r="R24" s="6"/>
      <c r="S24" s="6"/>
      <c r="T24" s="6"/>
      <c r="U24" s="6"/>
      <c r="V24" s="6"/>
      <c r="W24" s="6"/>
      <c r="X24" s="6"/>
      <c r="Y24" s="6"/>
      <c r="Z24" s="6"/>
    </row>
    <row r="25" spans="1:26" ht="12.75" customHeight="1">
      <c r="A25" s="6"/>
      <c r="B25" s="20"/>
      <c r="C25" s="21"/>
      <c r="D25" s="21"/>
      <c r="E25" s="21"/>
      <c r="F25" s="21"/>
      <c r="G25" s="21"/>
      <c r="H25" s="21"/>
      <c r="I25" s="79"/>
      <c r="J25" s="6"/>
      <c r="K25" s="6"/>
      <c r="L25" s="6"/>
      <c r="M25" s="6"/>
      <c r="N25" s="6"/>
      <c r="O25" s="6"/>
      <c r="P25" s="6"/>
      <c r="Q25" s="6"/>
      <c r="R25" s="6"/>
      <c r="S25" s="6"/>
      <c r="T25" s="6"/>
      <c r="U25" s="6"/>
      <c r="V25" s="6"/>
      <c r="W25" s="6"/>
      <c r="X25" s="6"/>
      <c r="Y25" s="6"/>
      <c r="Z25" s="6"/>
    </row>
    <row r="26" spans="1:26" ht="12.75" customHeight="1">
      <c r="A26" s="6"/>
      <c r="B26" s="20"/>
      <c r="C26" s="21"/>
      <c r="D26" s="21"/>
      <c r="E26" s="21"/>
      <c r="F26" s="21"/>
      <c r="G26" s="21"/>
      <c r="H26" s="21"/>
      <c r="I26" s="79"/>
      <c r="J26" s="6"/>
      <c r="K26" s="6"/>
      <c r="L26" s="6"/>
      <c r="M26" s="6"/>
      <c r="N26" s="6"/>
      <c r="O26" s="6"/>
      <c r="P26" s="6"/>
      <c r="Q26" s="6"/>
      <c r="R26" s="6"/>
      <c r="S26" s="6"/>
      <c r="T26" s="6"/>
      <c r="U26" s="6"/>
      <c r="V26" s="6"/>
      <c r="W26" s="6"/>
      <c r="X26" s="6"/>
      <c r="Y26" s="6"/>
      <c r="Z26" s="6"/>
    </row>
    <row r="27" spans="1:26" ht="12.75" customHeight="1">
      <c r="A27" s="6"/>
      <c r="B27" s="20"/>
      <c r="C27" s="21"/>
      <c r="D27" s="21"/>
      <c r="E27" s="21"/>
      <c r="F27" s="21"/>
      <c r="G27" s="21"/>
      <c r="H27" s="21"/>
      <c r="I27" s="79"/>
      <c r="J27" s="6"/>
      <c r="K27" s="6"/>
      <c r="L27" s="6"/>
      <c r="M27" s="6"/>
      <c r="N27" s="6"/>
      <c r="O27" s="6"/>
      <c r="P27" s="6"/>
      <c r="Q27" s="6"/>
      <c r="R27" s="6"/>
      <c r="S27" s="6"/>
      <c r="T27" s="6"/>
      <c r="U27" s="6"/>
      <c r="V27" s="6"/>
      <c r="W27" s="6"/>
      <c r="X27" s="6"/>
      <c r="Y27" s="6"/>
      <c r="Z27" s="6"/>
    </row>
    <row r="28" spans="1:26" ht="12.75" customHeight="1">
      <c r="A28" s="6"/>
      <c r="B28" s="20"/>
      <c r="C28" s="21"/>
      <c r="D28" s="21"/>
      <c r="E28" s="21"/>
      <c r="F28" s="21"/>
      <c r="G28" s="21"/>
      <c r="H28" s="21"/>
      <c r="I28" s="79"/>
      <c r="J28" s="6"/>
      <c r="K28" s="6"/>
      <c r="L28" s="6"/>
      <c r="M28" s="6"/>
      <c r="N28" s="6"/>
      <c r="O28" s="6"/>
      <c r="P28" s="6"/>
      <c r="Q28" s="6"/>
      <c r="R28" s="6"/>
      <c r="S28" s="6"/>
      <c r="T28" s="6"/>
      <c r="U28" s="6"/>
      <c r="V28" s="6"/>
      <c r="W28" s="6"/>
      <c r="X28" s="6"/>
      <c r="Y28" s="6"/>
      <c r="Z28" s="6"/>
    </row>
    <row r="29" spans="1:26" ht="12.75" customHeight="1">
      <c r="A29" s="6"/>
      <c r="B29" s="20"/>
      <c r="C29" s="21"/>
      <c r="D29" s="21"/>
      <c r="E29" s="21"/>
      <c r="F29" s="21"/>
      <c r="G29" s="21"/>
      <c r="H29" s="21"/>
      <c r="I29" s="79"/>
      <c r="J29" s="6"/>
      <c r="K29" s="6"/>
      <c r="L29" s="6"/>
      <c r="M29" s="6"/>
      <c r="N29" s="6"/>
      <c r="O29" s="6"/>
      <c r="P29" s="6"/>
      <c r="Q29" s="6"/>
      <c r="R29" s="6"/>
      <c r="S29" s="6"/>
      <c r="T29" s="6"/>
      <c r="U29" s="6"/>
      <c r="V29" s="6"/>
      <c r="W29" s="6"/>
      <c r="X29" s="6"/>
      <c r="Y29" s="6"/>
      <c r="Z29" s="6"/>
    </row>
    <row r="30" spans="1:26" ht="12.75" customHeight="1">
      <c r="A30" s="6"/>
      <c r="B30" s="20"/>
      <c r="C30" s="21"/>
      <c r="D30" s="21"/>
      <c r="E30" s="21"/>
      <c r="F30" s="21"/>
      <c r="G30" s="21"/>
      <c r="H30" s="21"/>
      <c r="I30" s="79"/>
      <c r="J30" s="6"/>
      <c r="K30" s="6"/>
      <c r="L30" s="6"/>
      <c r="M30" s="6"/>
      <c r="N30" s="6"/>
      <c r="O30" s="6"/>
      <c r="P30" s="6"/>
      <c r="Q30" s="6"/>
      <c r="R30" s="6"/>
      <c r="S30" s="6"/>
      <c r="T30" s="6"/>
      <c r="U30" s="6"/>
      <c r="V30" s="6"/>
      <c r="W30" s="6"/>
      <c r="X30" s="6"/>
      <c r="Y30" s="6"/>
      <c r="Z30" s="6"/>
    </row>
    <row r="31" spans="1:26" ht="12.75" customHeight="1">
      <c r="A31" s="6"/>
      <c r="B31" s="20"/>
      <c r="C31" s="21"/>
      <c r="D31" s="21"/>
      <c r="E31" s="21"/>
      <c r="F31" s="21"/>
      <c r="G31" s="21"/>
      <c r="H31" s="21"/>
      <c r="I31" s="79"/>
      <c r="J31" s="6"/>
      <c r="K31" s="6"/>
      <c r="L31" s="6"/>
      <c r="M31" s="6"/>
      <c r="N31" s="6"/>
      <c r="O31" s="6"/>
      <c r="P31" s="6"/>
      <c r="Q31" s="6"/>
      <c r="R31" s="6"/>
      <c r="S31" s="6"/>
      <c r="T31" s="6"/>
      <c r="U31" s="6"/>
      <c r="V31" s="6"/>
      <c r="W31" s="6"/>
      <c r="X31" s="6"/>
      <c r="Y31" s="6"/>
      <c r="Z31" s="6"/>
    </row>
    <row r="32" spans="1:26" ht="12.75" customHeight="1">
      <c r="A32" s="6"/>
      <c r="B32" s="20"/>
      <c r="C32" s="21"/>
      <c r="D32" s="21"/>
      <c r="E32" s="21"/>
      <c r="F32" s="21"/>
      <c r="G32" s="21"/>
      <c r="H32" s="21"/>
      <c r="I32" s="79"/>
      <c r="J32" s="6"/>
      <c r="K32" s="6"/>
      <c r="L32" s="6"/>
      <c r="M32" s="6"/>
      <c r="N32" s="6"/>
      <c r="O32" s="6"/>
      <c r="P32" s="6"/>
      <c r="Q32" s="6"/>
      <c r="R32" s="6"/>
      <c r="S32" s="6"/>
      <c r="T32" s="6"/>
      <c r="U32" s="6"/>
      <c r="V32" s="6"/>
      <c r="W32" s="6"/>
      <c r="X32" s="6"/>
      <c r="Y32" s="6"/>
      <c r="Z32" s="6"/>
    </row>
    <row r="33" spans="1:26" ht="12.75" customHeight="1">
      <c r="A33" s="6"/>
      <c r="B33" s="20"/>
      <c r="C33" s="21"/>
      <c r="D33" s="21"/>
      <c r="E33" s="21"/>
      <c r="F33" s="21"/>
      <c r="G33" s="21"/>
      <c r="H33" s="21"/>
      <c r="I33" s="79"/>
      <c r="J33" s="6"/>
      <c r="K33" s="6"/>
      <c r="L33" s="6"/>
      <c r="M33" s="6"/>
      <c r="N33" s="6"/>
      <c r="O33" s="6"/>
      <c r="P33" s="6"/>
      <c r="Q33" s="6"/>
      <c r="R33" s="6"/>
      <c r="S33" s="6"/>
      <c r="T33" s="6"/>
      <c r="U33" s="6"/>
      <c r="V33" s="6"/>
      <c r="W33" s="6"/>
      <c r="X33" s="6"/>
      <c r="Y33" s="6"/>
      <c r="Z33" s="6"/>
    </row>
    <row r="34" spans="1:26" ht="12.75" customHeight="1">
      <c r="A34" s="6"/>
      <c r="B34" s="20"/>
      <c r="C34" s="21"/>
      <c r="D34" s="21"/>
      <c r="E34" s="21"/>
      <c r="F34" s="21"/>
      <c r="G34" s="21"/>
      <c r="H34" s="21"/>
      <c r="I34" s="79"/>
      <c r="J34" s="6"/>
      <c r="K34" s="6"/>
      <c r="L34" s="6"/>
      <c r="M34" s="6"/>
      <c r="N34" s="6"/>
      <c r="O34" s="6"/>
      <c r="P34" s="6"/>
      <c r="Q34" s="6"/>
      <c r="R34" s="6"/>
      <c r="S34" s="6"/>
      <c r="T34" s="6"/>
      <c r="U34" s="6"/>
      <c r="V34" s="6"/>
      <c r="W34" s="6"/>
      <c r="X34" s="6"/>
      <c r="Y34" s="6"/>
      <c r="Z34" s="6"/>
    </row>
    <row r="35" spans="1:26" ht="12.75" customHeight="1">
      <c r="A35" s="6"/>
      <c r="B35" s="20"/>
      <c r="C35" s="21"/>
      <c r="D35" s="21"/>
      <c r="E35" s="21"/>
      <c r="F35" s="21"/>
      <c r="G35" s="21"/>
      <c r="H35" s="21"/>
      <c r="I35" s="79"/>
      <c r="J35" s="6"/>
      <c r="K35" s="6"/>
      <c r="L35" s="6"/>
      <c r="M35" s="6"/>
      <c r="N35" s="6"/>
      <c r="O35" s="6"/>
      <c r="P35" s="6"/>
      <c r="Q35" s="6"/>
      <c r="R35" s="6"/>
      <c r="S35" s="6"/>
      <c r="T35" s="6"/>
      <c r="U35" s="6"/>
      <c r="V35" s="6"/>
      <c r="W35" s="6"/>
      <c r="X35" s="6"/>
      <c r="Y35" s="6"/>
      <c r="Z35" s="6"/>
    </row>
    <row r="36" spans="1:26" ht="12.75" customHeight="1">
      <c r="A36" s="6"/>
      <c r="B36" s="20"/>
      <c r="C36" s="21"/>
      <c r="D36" s="21"/>
      <c r="E36" s="21"/>
      <c r="F36" s="21"/>
      <c r="G36" s="21"/>
      <c r="H36" s="21"/>
      <c r="I36" s="79"/>
      <c r="J36" s="6"/>
      <c r="K36" s="6"/>
      <c r="L36" s="6"/>
      <c r="M36" s="6"/>
      <c r="N36" s="6"/>
      <c r="O36" s="6"/>
      <c r="P36" s="6"/>
      <c r="Q36" s="6"/>
      <c r="R36" s="6"/>
      <c r="S36" s="6"/>
      <c r="T36" s="6"/>
      <c r="U36" s="6"/>
      <c r="V36" s="6"/>
      <c r="W36" s="6"/>
      <c r="X36" s="6"/>
      <c r="Y36" s="6"/>
      <c r="Z36" s="6"/>
    </row>
    <row r="37" spans="1:26" ht="12.75" customHeight="1">
      <c r="A37" s="6"/>
      <c r="B37" s="20"/>
      <c r="C37" s="21"/>
      <c r="D37" s="21"/>
      <c r="E37" s="21"/>
      <c r="F37" s="21"/>
      <c r="G37" s="21"/>
      <c r="H37" s="21"/>
      <c r="I37" s="79"/>
      <c r="J37" s="6"/>
      <c r="K37" s="6"/>
      <c r="L37" s="6"/>
      <c r="M37" s="6"/>
      <c r="N37" s="6"/>
      <c r="O37" s="6"/>
      <c r="P37" s="6"/>
      <c r="Q37" s="6"/>
      <c r="R37" s="6"/>
      <c r="S37" s="6"/>
      <c r="T37" s="6"/>
      <c r="U37" s="6"/>
      <c r="V37" s="6"/>
      <c r="W37" s="6"/>
      <c r="X37" s="6"/>
      <c r="Y37" s="6"/>
      <c r="Z37" s="6"/>
    </row>
    <row r="38" spans="1:26" ht="12.75" customHeight="1">
      <c r="A38" s="6"/>
      <c r="B38" s="20"/>
      <c r="C38" s="21"/>
      <c r="D38" s="21"/>
      <c r="E38" s="21"/>
      <c r="F38" s="21"/>
      <c r="G38" s="21"/>
      <c r="H38" s="21"/>
      <c r="I38" s="79"/>
      <c r="J38" s="6"/>
      <c r="K38" s="6"/>
      <c r="L38" s="6"/>
      <c r="M38" s="6"/>
      <c r="N38" s="6"/>
      <c r="O38" s="6"/>
      <c r="P38" s="6"/>
      <c r="Q38" s="6"/>
      <c r="R38" s="6"/>
      <c r="S38" s="6"/>
      <c r="T38" s="6"/>
      <c r="U38" s="6"/>
      <c r="V38" s="6"/>
      <c r="W38" s="6"/>
      <c r="X38" s="6"/>
      <c r="Y38" s="6"/>
      <c r="Z38" s="6"/>
    </row>
    <row r="39" spans="1:26" ht="12.75" customHeight="1">
      <c r="A39" s="6"/>
      <c r="B39" s="20"/>
      <c r="C39" s="21"/>
      <c r="D39" s="21"/>
      <c r="E39" s="21"/>
      <c r="F39" s="21"/>
      <c r="G39" s="21"/>
      <c r="H39" s="21"/>
      <c r="I39" s="79"/>
      <c r="J39" s="6"/>
      <c r="K39" s="6"/>
      <c r="L39" s="6"/>
      <c r="M39" s="6"/>
      <c r="N39" s="6"/>
      <c r="O39" s="6"/>
      <c r="P39" s="6"/>
      <c r="Q39" s="6"/>
      <c r="R39" s="6"/>
      <c r="S39" s="6"/>
      <c r="T39" s="6"/>
      <c r="U39" s="6"/>
      <c r="V39" s="6"/>
      <c r="W39" s="6"/>
      <c r="X39" s="6"/>
      <c r="Y39" s="6"/>
      <c r="Z39" s="6"/>
    </row>
    <row r="40" spans="1:26" ht="12.75" customHeight="1">
      <c r="A40" s="6"/>
      <c r="B40" s="20"/>
      <c r="C40" s="21"/>
      <c r="D40" s="21"/>
      <c r="E40" s="21"/>
      <c r="F40" s="21"/>
      <c r="G40" s="21"/>
      <c r="H40" s="21"/>
      <c r="I40" s="79"/>
      <c r="J40" s="6"/>
      <c r="K40" s="6"/>
      <c r="L40" s="6"/>
      <c r="M40" s="6"/>
      <c r="N40" s="6"/>
      <c r="O40" s="6"/>
      <c r="P40" s="6"/>
      <c r="Q40" s="6"/>
      <c r="R40" s="6"/>
      <c r="S40" s="6"/>
      <c r="T40" s="6"/>
      <c r="U40" s="6"/>
      <c r="V40" s="6"/>
      <c r="W40" s="6"/>
      <c r="X40" s="6"/>
      <c r="Y40" s="6"/>
      <c r="Z40" s="6"/>
    </row>
    <row r="41" spans="1:26" ht="12.75" customHeight="1">
      <c r="A41" s="6"/>
      <c r="B41" s="20"/>
      <c r="C41" s="21"/>
      <c r="D41" s="21"/>
      <c r="E41" s="21"/>
      <c r="F41" s="21"/>
      <c r="G41" s="21"/>
      <c r="H41" s="21"/>
      <c r="I41" s="79"/>
      <c r="J41" s="6"/>
      <c r="K41" s="6"/>
      <c r="L41" s="6"/>
      <c r="M41" s="6"/>
      <c r="N41" s="6"/>
      <c r="O41" s="6"/>
      <c r="P41" s="6"/>
      <c r="Q41" s="6"/>
      <c r="R41" s="6"/>
      <c r="S41" s="6"/>
      <c r="T41" s="6"/>
      <c r="U41" s="6"/>
      <c r="V41" s="6"/>
      <c r="W41" s="6"/>
      <c r="X41" s="6"/>
      <c r="Y41" s="6"/>
      <c r="Z41" s="6"/>
    </row>
    <row r="42" spans="1:26" ht="12.75" customHeight="1">
      <c r="A42" s="6"/>
      <c r="B42" s="20"/>
      <c r="C42" s="21"/>
      <c r="D42" s="21"/>
      <c r="E42" s="21"/>
      <c r="F42" s="21"/>
      <c r="G42" s="21"/>
      <c r="H42" s="21"/>
      <c r="I42" s="79"/>
      <c r="J42" s="6"/>
      <c r="K42" s="6"/>
      <c r="L42" s="6"/>
      <c r="M42" s="6"/>
      <c r="N42" s="6"/>
      <c r="O42" s="6"/>
      <c r="P42" s="6"/>
      <c r="Q42" s="6"/>
      <c r="R42" s="6"/>
      <c r="S42" s="6"/>
      <c r="T42" s="6"/>
      <c r="U42" s="6"/>
      <c r="V42" s="6"/>
      <c r="W42" s="6"/>
      <c r="X42" s="6"/>
      <c r="Y42" s="6"/>
      <c r="Z42" s="6"/>
    </row>
    <row r="43" spans="1:26" ht="12.75" customHeight="1">
      <c r="A43" s="6"/>
      <c r="B43" s="20"/>
      <c r="C43" s="21"/>
      <c r="D43" s="21"/>
      <c r="E43" s="21"/>
      <c r="F43" s="21"/>
      <c r="G43" s="21"/>
      <c r="H43" s="21"/>
      <c r="I43" s="79"/>
      <c r="J43" s="6"/>
      <c r="K43" s="6"/>
      <c r="L43" s="6"/>
      <c r="M43" s="6"/>
      <c r="N43" s="6"/>
      <c r="O43" s="6"/>
      <c r="P43" s="6"/>
      <c r="Q43" s="6"/>
      <c r="R43" s="6"/>
      <c r="S43" s="6"/>
      <c r="T43" s="6"/>
      <c r="U43" s="6"/>
      <c r="V43" s="6"/>
      <c r="W43" s="6"/>
      <c r="X43" s="6"/>
      <c r="Y43" s="6"/>
      <c r="Z43" s="6"/>
    </row>
    <row r="44" spans="1:26" ht="12.75" customHeight="1">
      <c r="A44" s="6"/>
      <c r="B44" s="20"/>
      <c r="C44" s="21"/>
      <c r="D44" s="21"/>
      <c r="E44" s="21"/>
      <c r="F44" s="21"/>
      <c r="G44" s="21"/>
      <c r="H44" s="21"/>
      <c r="I44" s="79"/>
      <c r="J44" s="6"/>
      <c r="K44" s="6"/>
      <c r="L44" s="6"/>
      <c r="M44" s="6"/>
      <c r="N44" s="6"/>
      <c r="O44" s="6"/>
      <c r="P44" s="6"/>
      <c r="Q44" s="6"/>
      <c r="R44" s="6"/>
      <c r="S44" s="6"/>
      <c r="T44" s="6"/>
      <c r="U44" s="6"/>
      <c r="V44" s="6"/>
      <c r="W44" s="6"/>
      <c r="X44" s="6"/>
      <c r="Y44" s="6"/>
      <c r="Z44" s="6"/>
    </row>
    <row r="45" spans="1:26" ht="12.75" customHeight="1">
      <c r="A45" s="6"/>
      <c r="B45" s="20"/>
      <c r="C45" s="21"/>
      <c r="D45" s="21"/>
      <c r="E45" s="21"/>
      <c r="F45" s="21"/>
      <c r="G45" s="21"/>
      <c r="H45" s="21"/>
      <c r="I45" s="79"/>
      <c r="J45" s="6"/>
      <c r="K45" s="6"/>
      <c r="L45" s="6"/>
      <c r="M45" s="6"/>
      <c r="N45" s="6"/>
      <c r="O45" s="6"/>
      <c r="P45" s="6"/>
      <c r="Q45" s="6"/>
      <c r="R45" s="6"/>
      <c r="S45" s="6"/>
      <c r="T45" s="6"/>
      <c r="U45" s="6"/>
      <c r="V45" s="6"/>
      <c r="W45" s="6"/>
      <c r="X45" s="6"/>
      <c r="Y45" s="6"/>
      <c r="Z45" s="6"/>
    </row>
    <row r="46" spans="1:26" ht="12.75" customHeight="1">
      <c r="A46" s="6"/>
      <c r="B46" s="28"/>
      <c r="C46" s="29"/>
      <c r="D46" s="29"/>
      <c r="E46" s="29"/>
      <c r="F46" s="29"/>
      <c r="G46" s="29"/>
      <c r="H46" s="29"/>
      <c r="I46" s="135"/>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D3:E3"/>
    <mergeCell ref="F3:G3"/>
  </mergeCells>
  <conditionalFormatting sqref="C3">
    <cfRule type="expression" dxfId="1" priority="1">
      <formula>C3="FAIL"</formula>
    </cfRule>
  </conditionalFormatting>
  <conditionalFormatting sqref="C3">
    <cfRule type="expression" dxfId="0" priority="2">
      <formula>C3="PASS"</formula>
    </cfRule>
  </conditionalFormatting>
  <pageMargins left="0.7" right="0.7" top="0.75" bottom="0.75" header="0" footer="0"/>
  <pageSetup orientation="landscape"/>
  <drawing r:id="rId1"/>
</worksheet>
</file>

<file path=xl/worksheets/sheet39.xml><?xml version="1.0" encoding="utf-8"?>
<worksheet xmlns="http://schemas.openxmlformats.org/spreadsheetml/2006/main" xmlns:r="http://schemas.openxmlformats.org/officeDocument/2006/relationships">
  <dimension ref="A1:Y1000"/>
  <sheetViews>
    <sheetView showGridLines="0" workbookViewId="0">
      <selection sqref="A1:S1"/>
    </sheetView>
  </sheetViews>
  <sheetFormatPr defaultColWidth="14.42578125" defaultRowHeight="15" customHeight="1"/>
  <cols>
    <col min="1" max="3" width="5" customWidth="1"/>
    <col min="4" max="4" width="6.7109375" customWidth="1"/>
    <col min="5" max="25" width="5" customWidth="1"/>
    <col min="26" max="26" width="8" customWidth="1"/>
  </cols>
  <sheetData>
    <row r="1" spans="1:25" ht="12.75" customHeight="1">
      <c r="A1" s="300" t="s">
        <v>745</v>
      </c>
      <c r="B1" s="264"/>
      <c r="C1" s="264"/>
      <c r="D1" s="264"/>
      <c r="E1" s="264"/>
      <c r="F1" s="264"/>
      <c r="G1" s="264"/>
      <c r="H1" s="264"/>
      <c r="I1" s="264"/>
      <c r="J1" s="264"/>
      <c r="K1" s="264"/>
      <c r="L1" s="264"/>
      <c r="M1" s="264"/>
      <c r="N1" s="264"/>
      <c r="O1" s="264"/>
      <c r="P1" s="264"/>
      <c r="Q1" s="264"/>
      <c r="R1" s="264"/>
      <c r="S1" s="264"/>
      <c r="T1" s="18"/>
      <c r="U1" s="19"/>
      <c r="V1" s="19"/>
      <c r="W1" s="19"/>
      <c r="X1" s="19"/>
      <c r="Y1" s="19"/>
    </row>
    <row r="2" spans="1:25" ht="12.75" customHeight="1">
      <c r="T2" s="20"/>
      <c r="U2" s="21"/>
      <c r="V2" s="21"/>
      <c r="W2" s="21"/>
      <c r="X2" s="21"/>
      <c r="Y2" s="21"/>
    </row>
    <row r="3" spans="1:25" ht="12.75" customHeight="1">
      <c r="A3" t="s">
        <v>34</v>
      </c>
      <c r="D3" s="316" t="str">
        <f>IF('Cover Sheet'!D14:J14&gt;0,'Cover Sheet'!D14:J14,"")</f>
        <v>HALDIA INSTITUTE OF TECHNOLOGY</v>
      </c>
      <c r="E3" s="287"/>
      <c r="F3" s="287"/>
      <c r="G3" s="287"/>
      <c r="H3" s="287"/>
      <c r="I3" s="287"/>
      <c r="J3" s="287"/>
      <c r="K3" t="s">
        <v>35</v>
      </c>
      <c r="O3" s="316" t="str">
        <f>IF('Cover Sheet'!O14:S14&gt;0,'Cover Sheet'!O14:S14,"")</f>
        <v>45 &amp; FORMULA BHARAT 2019</v>
      </c>
      <c r="P3" s="287"/>
      <c r="Q3" s="287"/>
      <c r="R3" s="287"/>
      <c r="S3" s="287"/>
      <c r="T3" s="20"/>
      <c r="U3" s="21"/>
      <c r="V3" s="21"/>
      <c r="W3" s="21"/>
      <c r="X3" s="21"/>
      <c r="Y3" s="21"/>
    </row>
    <row r="4" spans="1:25" ht="12.75" customHeight="1">
      <c r="T4" s="20"/>
      <c r="U4" s="21"/>
      <c r="V4" s="21"/>
      <c r="W4" s="21"/>
      <c r="X4" s="21"/>
      <c r="Y4" s="21"/>
    </row>
    <row r="5" spans="1:25" ht="12.75" customHeight="1">
      <c r="A5" s="315" t="s">
        <v>746</v>
      </c>
      <c r="B5" s="282"/>
      <c r="C5" s="282"/>
      <c r="D5" s="282"/>
      <c r="E5" s="282"/>
      <c r="F5" s="282"/>
      <c r="G5" s="282"/>
      <c r="H5" s="282"/>
      <c r="I5" s="282"/>
      <c r="J5" s="282"/>
      <c r="K5" s="282"/>
      <c r="L5" s="282"/>
      <c r="M5" s="282"/>
      <c r="N5" s="282"/>
      <c r="O5" s="282"/>
      <c r="P5" s="282"/>
      <c r="Q5" s="282"/>
      <c r="R5" s="282"/>
      <c r="S5" s="282"/>
      <c r="T5" s="20"/>
      <c r="U5" s="21"/>
      <c r="V5" s="21"/>
      <c r="W5" s="21"/>
      <c r="X5" s="21"/>
      <c r="Y5" s="21"/>
    </row>
    <row r="6" spans="1:25" ht="12.75" customHeight="1">
      <c r="A6" s="284"/>
      <c r="B6" s="264"/>
      <c r="C6" s="264"/>
      <c r="D6" s="264"/>
      <c r="E6" s="264"/>
      <c r="F6" s="264"/>
      <c r="G6" s="264"/>
      <c r="H6" s="264"/>
      <c r="I6" s="264"/>
      <c r="J6" s="264"/>
      <c r="K6" s="264"/>
      <c r="L6" s="264"/>
      <c r="M6" s="264"/>
      <c r="N6" s="264"/>
      <c r="O6" s="264"/>
      <c r="P6" s="264"/>
      <c r="Q6" s="264"/>
      <c r="R6" s="264"/>
      <c r="S6" s="264"/>
      <c r="T6" s="20"/>
      <c r="U6" s="21"/>
      <c r="V6" s="21"/>
      <c r="W6" s="21"/>
      <c r="X6" s="21"/>
      <c r="Y6" s="21"/>
    </row>
    <row r="7" spans="1:25" ht="12.75" customHeight="1">
      <c r="A7" s="234" t="s">
        <v>131</v>
      </c>
      <c r="B7" s="235"/>
      <c r="C7" s="235"/>
      <c r="D7" s="235"/>
      <c r="E7" s="236"/>
      <c r="F7" s="236"/>
      <c r="G7" s="236"/>
      <c r="H7" s="236"/>
      <c r="I7" s="236"/>
      <c r="J7" s="236"/>
      <c r="K7" s="236"/>
      <c r="L7" s="236"/>
      <c r="M7" s="236"/>
      <c r="N7" s="236"/>
      <c r="O7" s="236"/>
      <c r="P7" s="236"/>
      <c r="Q7" s="236"/>
      <c r="R7" s="236"/>
      <c r="S7" s="237"/>
      <c r="T7" s="20"/>
      <c r="U7" s="21"/>
      <c r="V7" s="21"/>
      <c r="W7" s="21"/>
      <c r="X7" s="21"/>
      <c r="Y7" s="21"/>
    </row>
    <row r="8" spans="1:25" ht="12.75" customHeight="1">
      <c r="A8" s="238"/>
      <c r="B8" s="239"/>
      <c r="C8" s="239"/>
      <c r="D8" s="239"/>
      <c r="E8" s="239"/>
      <c r="F8" s="239"/>
      <c r="G8" s="239"/>
      <c r="H8" s="239"/>
      <c r="I8" s="239"/>
      <c r="J8" s="239"/>
      <c r="K8" s="239"/>
      <c r="L8" s="239"/>
      <c r="M8" s="239"/>
      <c r="N8" s="239"/>
      <c r="O8" s="239"/>
      <c r="P8" s="239"/>
      <c r="Q8" s="239"/>
      <c r="R8" s="239"/>
      <c r="S8" s="240"/>
      <c r="T8" s="20"/>
      <c r="U8" s="21"/>
      <c r="V8" s="21"/>
      <c r="W8" s="21"/>
      <c r="X8" s="21"/>
      <c r="Y8" s="21"/>
    </row>
    <row r="9" spans="1:25" ht="12.75" customHeight="1">
      <c r="A9" s="238"/>
      <c r="B9" s="239"/>
      <c r="C9" s="239"/>
      <c r="D9" s="239"/>
      <c r="E9" s="239"/>
      <c r="F9" s="239"/>
      <c r="G9" s="239"/>
      <c r="H9" s="239"/>
      <c r="I9" s="239"/>
      <c r="J9" s="239"/>
      <c r="K9" s="239"/>
      <c r="L9" s="239"/>
      <c r="M9" s="239"/>
      <c r="N9" s="239"/>
      <c r="O9" s="239"/>
      <c r="P9" s="239"/>
      <c r="Q9" s="239"/>
      <c r="R9" s="239"/>
      <c r="S9" s="240"/>
      <c r="T9" s="20"/>
      <c r="U9" s="21"/>
      <c r="V9" s="21"/>
      <c r="W9" s="21"/>
      <c r="X9" s="21"/>
      <c r="Y9" s="21"/>
    </row>
    <row r="10" spans="1:25" ht="12.75" customHeight="1">
      <c r="A10" s="238"/>
      <c r="B10" s="239"/>
      <c r="C10" s="239"/>
      <c r="D10" s="239"/>
      <c r="E10" s="239"/>
      <c r="F10" s="239"/>
      <c r="G10" s="239"/>
      <c r="H10" s="239"/>
      <c r="I10" s="239"/>
      <c r="J10" s="239"/>
      <c r="K10" s="239"/>
      <c r="L10" s="239"/>
      <c r="M10" s="239"/>
      <c r="N10" s="239"/>
      <c r="O10" s="239"/>
      <c r="P10" s="239"/>
      <c r="Q10" s="239"/>
      <c r="R10" s="239"/>
      <c r="S10" s="240"/>
      <c r="T10" s="20"/>
      <c r="U10" s="21"/>
      <c r="V10" s="21"/>
      <c r="W10" s="21"/>
      <c r="X10" s="21"/>
      <c r="Y10" s="21"/>
    </row>
    <row r="11" spans="1:25" ht="12.75" customHeight="1">
      <c r="A11" s="238"/>
      <c r="B11" s="239"/>
      <c r="C11" s="239"/>
      <c r="D11" s="239"/>
      <c r="E11" s="239"/>
      <c r="F11" s="239"/>
      <c r="G11" s="239"/>
      <c r="H11" s="239"/>
      <c r="I11" s="239"/>
      <c r="J11" s="239"/>
      <c r="K11" s="239"/>
      <c r="L11" s="239"/>
      <c r="M11" s="239"/>
      <c r="N11" s="239"/>
      <c r="O11" s="239"/>
      <c r="P11" s="239"/>
      <c r="Q11" s="239"/>
      <c r="R11" s="239"/>
      <c r="S11" s="240"/>
      <c r="T11" s="20"/>
      <c r="U11" s="21"/>
      <c r="V11" s="21"/>
      <c r="W11" s="21"/>
      <c r="X11" s="21"/>
      <c r="Y11" s="21"/>
    </row>
    <row r="12" spans="1:25" ht="12.75" customHeight="1">
      <c r="A12" s="238"/>
      <c r="B12" s="239"/>
      <c r="C12" s="239"/>
      <c r="D12" s="239"/>
      <c r="E12" s="239"/>
      <c r="F12" s="239"/>
      <c r="G12" s="239"/>
      <c r="H12" s="239"/>
      <c r="I12" s="239"/>
      <c r="J12" s="239"/>
      <c r="K12" s="239"/>
      <c r="L12" s="239"/>
      <c r="M12" s="239"/>
      <c r="N12" s="239"/>
      <c r="O12" s="239"/>
      <c r="P12" s="239"/>
      <c r="Q12" s="239"/>
      <c r="R12" s="239"/>
      <c r="S12" s="240"/>
      <c r="T12" s="20"/>
      <c r="U12" s="21"/>
      <c r="V12" s="21"/>
      <c r="W12" s="21"/>
      <c r="X12" s="21"/>
      <c r="Y12" s="21"/>
    </row>
    <row r="13" spans="1:25" ht="12.75" customHeight="1">
      <c r="A13" s="238"/>
      <c r="B13" s="239"/>
      <c r="C13" s="239"/>
      <c r="D13" s="239"/>
      <c r="E13" s="239"/>
      <c r="F13" s="239"/>
      <c r="G13" s="239"/>
      <c r="H13" s="239"/>
      <c r="I13" s="239"/>
      <c r="J13" s="239"/>
      <c r="K13" s="239"/>
      <c r="L13" s="239"/>
      <c r="M13" s="239"/>
      <c r="N13" s="239"/>
      <c r="O13" s="239"/>
      <c r="P13" s="239"/>
      <c r="Q13" s="239"/>
      <c r="R13" s="239"/>
      <c r="S13" s="240"/>
      <c r="T13" s="20"/>
      <c r="U13" s="21"/>
      <c r="V13" s="21"/>
      <c r="W13" s="21"/>
      <c r="X13" s="21"/>
      <c r="Y13" s="21"/>
    </row>
    <row r="14" spans="1:25" ht="12.75" customHeight="1">
      <c r="A14" s="238"/>
      <c r="B14" s="239"/>
      <c r="C14" s="239"/>
      <c r="D14" s="239"/>
      <c r="E14" s="239"/>
      <c r="F14" s="239"/>
      <c r="G14" s="239"/>
      <c r="H14" s="239"/>
      <c r="I14" s="239"/>
      <c r="J14" s="239"/>
      <c r="K14" s="239"/>
      <c r="L14" s="239"/>
      <c r="M14" s="239"/>
      <c r="N14" s="239"/>
      <c r="O14" s="239"/>
      <c r="P14" s="239"/>
      <c r="Q14" s="239"/>
      <c r="R14" s="239"/>
      <c r="S14" s="240"/>
      <c r="T14" s="20"/>
      <c r="U14" s="21"/>
      <c r="V14" s="21"/>
      <c r="W14" s="21"/>
      <c r="X14" s="21"/>
      <c r="Y14" s="21"/>
    </row>
    <row r="15" spans="1:25" ht="12.75" customHeight="1">
      <c r="A15" s="238"/>
      <c r="B15" s="239"/>
      <c r="C15" s="239"/>
      <c r="D15" s="239"/>
      <c r="E15" s="239"/>
      <c r="F15" s="239"/>
      <c r="G15" s="239"/>
      <c r="H15" s="239"/>
      <c r="I15" s="239"/>
      <c r="J15" s="239"/>
      <c r="K15" s="239"/>
      <c r="L15" s="239"/>
      <c r="M15" s="239"/>
      <c r="N15" s="239"/>
      <c r="O15" s="239"/>
      <c r="P15" s="239"/>
      <c r="Q15" s="239"/>
      <c r="R15" s="239"/>
      <c r="S15" s="240"/>
      <c r="T15" s="20"/>
      <c r="U15" s="21"/>
      <c r="V15" s="21"/>
      <c r="W15" s="21"/>
      <c r="X15" s="21"/>
      <c r="Y15" s="21"/>
    </row>
    <row r="16" spans="1:25" ht="12.75" customHeight="1">
      <c r="A16" s="238"/>
      <c r="B16" s="239"/>
      <c r="C16" s="239"/>
      <c r="D16" s="239"/>
      <c r="E16" s="239"/>
      <c r="F16" s="239"/>
      <c r="G16" s="239"/>
      <c r="H16" s="239"/>
      <c r="I16" s="239"/>
      <c r="J16" s="239"/>
      <c r="K16" s="239"/>
      <c r="L16" s="239"/>
      <c r="M16" s="239"/>
      <c r="N16" s="239"/>
      <c r="O16" s="239"/>
      <c r="P16" s="239"/>
      <c r="Q16" s="239"/>
      <c r="R16" s="239"/>
      <c r="S16" s="240"/>
      <c r="T16" s="20"/>
      <c r="U16" s="21"/>
      <c r="V16" s="21"/>
      <c r="W16" s="21"/>
      <c r="X16" s="21"/>
      <c r="Y16" s="21"/>
    </row>
    <row r="17" spans="1:25" ht="12.75" customHeight="1">
      <c r="A17" s="238"/>
      <c r="B17" s="239"/>
      <c r="C17" s="239"/>
      <c r="D17" s="239"/>
      <c r="E17" s="239"/>
      <c r="F17" s="239"/>
      <c r="G17" s="239"/>
      <c r="H17" s="239"/>
      <c r="I17" s="239"/>
      <c r="J17" s="239"/>
      <c r="K17" s="239"/>
      <c r="L17" s="239"/>
      <c r="M17" s="239"/>
      <c r="N17" s="239"/>
      <c r="O17" s="239"/>
      <c r="P17" s="239"/>
      <c r="Q17" s="239"/>
      <c r="R17" s="239"/>
      <c r="S17" s="240"/>
      <c r="T17" s="20"/>
      <c r="U17" s="21"/>
      <c r="V17" s="21"/>
      <c r="W17" s="21"/>
      <c r="X17" s="21"/>
      <c r="Y17" s="21"/>
    </row>
    <row r="18" spans="1:25" ht="12.75" customHeight="1">
      <c r="A18" s="238"/>
      <c r="B18" s="239"/>
      <c r="C18" s="239"/>
      <c r="D18" s="239"/>
      <c r="E18" s="239"/>
      <c r="F18" s="239"/>
      <c r="G18" s="239"/>
      <c r="H18" s="239"/>
      <c r="I18" s="239"/>
      <c r="J18" s="239"/>
      <c r="K18" s="239"/>
      <c r="L18" s="239"/>
      <c r="M18" s="239"/>
      <c r="N18" s="239"/>
      <c r="O18" s="239"/>
      <c r="P18" s="239"/>
      <c r="Q18" s="239"/>
      <c r="R18" s="239"/>
      <c r="S18" s="240"/>
      <c r="T18" s="20"/>
      <c r="U18" s="21"/>
      <c r="V18" s="21"/>
      <c r="W18" s="21"/>
      <c r="X18" s="21"/>
      <c r="Y18" s="21"/>
    </row>
    <row r="19" spans="1:25" ht="12.75" customHeight="1">
      <c r="A19" s="238"/>
      <c r="B19" s="239"/>
      <c r="C19" s="239"/>
      <c r="D19" s="239"/>
      <c r="E19" s="239"/>
      <c r="F19" s="239"/>
      <c r="G19" s="239"/>
      <c r="H19" s="239"/>
      <c r="I19" s="239"/>
      <c r="J19" s="239"/>
      <c r="K19" s="239"/>
      <c r="L19" s="239"/>
      <c r="M19" s="239"/>
      <c r="N19" s="239"/>
      <c r="O19" s="239"/>
      <c r="P19" s="239"/>
      <c r="Q19" s="239"/>
      <c r="R19" s="239"/>
      <c r="S19" s="240"/>
      <c r="T19" s="20"/>
      <c r="U19" s="21"/>
      <c r="V19" s="21"/>
      <c r="W19" s="21"/>
      <c r="X19" s="21"/>
      <c r="Y19" s="21"/>
    </row>
    <row r="20" spans="1:25" ht="12.75" customHeight="1">
      <c r="A20" s="238"/>
      <c r="B20" s="239"/>
      <c r="C20" s="239"/>
      <c r="D20" s="239"/>
      <c r="E20" s="239"/>
      <c r="F20" s="239"/>
      <c r="G20" s="239"/>
      <c r="H20" s="239"/>
      <c r="I20" s="239"/>
      <c r="J20" s="239"/>
      <c r="K20" s="239"/>
      <c r="L20" s="239"/>
      <c r="M20" s="239"/>
      <c r="N20" s="239"/>
      <c r="O20" s="239"/>
      <c r="P20" s="239"/>
      <c r="Q20" s="239"/>
      <c r="R20" s="239"/>
      <c r="S20" s="240"/>
      <c r="T20" s="20"/>
      <c r="U20" s="21"/>
      <c r="V20" s="21"/>
      <c r="W20" s="21"/>
      <c r="X20" s="21"/>
      <c r="Y20" s="21"/>
    </row>
    <row r="21" spans="1:25" ht="12.75" customHeight="1">
      <c r="A21" s="238"/>
      <c r="B21" s="239"/>
      <c r="C21" s="239"/>
      <c r="D21" s="239"/>
      <c r="E21" s="239"/>
      <c r="F21" s="239"/>
      <c r="G21" s="239"/>
      <c r="H21" s="239"/>
      <c r="I21" s="239"/>
      <c r="J21" s="239"/>
      <c r="K21" s="239"/>
      <c r="L21" s="239"/>
      <c r="M21" s="239"/>
      <c r="N21" s="239"/>
      <c r="O21" s="239"/>
      <c r="P21" s="239"/>
      <c r="Q21" s="239"/>
      <c r="R21" s="239"/>
      <c r="S21" s="240"/>
      <c r="T21" s="20"/>
      <c r="U21" s="21"/>
      <c r="V21" s="21"/>
      <c r="W21" s="21"/>
      <c r="X21" s="21"/>
      <c r="Y21" s="21"/>
    </row>
    <row r="22" spans="1:25" ht="12.75" customHeight="1">
      <c r="A22" s="238"/>
      <c r="B22" s="239"/>
      <c r="C22" s="239"/>
      <c r="D22" s="239"/>
      <c r="E22" s="239"/>
      <c r="F22" s="239"/>
      <c r="G22" s="239"/>
      <c r="H22" s="239"/>
      <c r="I22" s="239"/>
      <c r="J22" s="239"/>
      <c r="K22" s="239"/>
      <c r="L22" s="239"/>
      <c r="M22" s="239"/>
      <c r="N22" s="239"/>
      <c r="O22" s="239"/>
      <c r="P22" s="239"/>
      <c r="Q22" s="239"/>
      <c r="R22" s="239"/>
      <c r="S22" s="240"/>
      <c r="T22" s="20"/>
      <c r="U22" s="21"/>
      <c r="V22" s="21"/>
      <c r="W22" s="21"/>
      <c r="X22" s="21"/>
      <c r="Y22" s="21"/>
    </row>
    <row r="23" spans="1:25" ht="12.75" customHeight="1">
      <c r="A23" s="238"/>
      <c r="B23" s="239"/>
      <c r="C23" s="239"/>
      <c r="D23" s="239"/>
      <c r="E23" s="239"/>
      <c r="F23" s="239"/>
      <c r="G23" s="239"/>
      <c r="H23" s="239"/>
      <c r="I23" s="239"/>
      <c r="J23" s="239"/>
      <c r="K23" s="239"/>
      <c r="L23" s="239"/>
      <c r="M23" s="239"/>
      <c r="N23" s="239"/>
      <c r="O23" s="239"/>
      <c r="P23" s="239"/>
      <c r="Q23" s="239"/>
      <c r="R23" s="239"/>
      <c r="S23" s="240"/>
      <c r="T23" s="20"/>
      <c r="U23" s="21"/>
      <c r="V23" s="21"/>
      <c r="W23" s="21"/>
      <c r="X23" s="21"/>
      <c r="Y23" s="21"/>
    </row>
    <row r="24" spans="1:25" ht="12.75" customHeight="1">
      <c r="A24" s="238"/>
      <c r="B24" s="239"/>
      <c r="C24" s="239"/>
      <c r="D24" s="239"/>
      <c r="E24" s="239"/>
      <c r="F24" s="239"/>
      <c r="G24" s="239"/>
      <c r="H24" s="239"/>
      <c r="I24" s="239"/>
      <c r="J24" s="239"/>
      <c r="K24" s="239"/>
      <c r="L24" s="239"/>
      <c r="M24" s="239"/>
      <c r="N24" s="239"/>
      <c r="O24" s="239"/>
      <c r="P24" s="239"/>
      <c r="Q24" s="239"/>
      <c r="R24" s="239"/>
      <c r="S24" s="240"/>
      <c r="T24" s="20"/>
      <c r="U24" s="21"/>
      <c r="V24" s="21"/>
      <c r="W24" s="21"/>
      <c r="X24" s="21"/>
      <c r="Y24" s="21"/>
    </row>
    <row r="25" spans="1:25" ht="12.75" customHeight="1">
      <c r="A25" s="238"/>
      <c r="B25" s="239"/>
      <c r="C25" s="239"/>
      <c r="D25" s="239"/>
      <c r="E25" s="239"/>
      <c r="F25" s="239"/>
      <c r="G25" s="239"/>
      <c r="H25" s="239"/>
      <c r="I25" s="239"/>
      <c r="J25" s="239"/>
      <c r="K25" s="239"/>
      <c r="L25" s="239"/>
      <c r="M25" s="239"/>
      <c r="N25" s="239"/>
      <c r="O25" s="239"/>
      <c r="P25" s="239"/>
      <c r="Q25" s="239"/>
      <c r="R25" s="239"/>
      <c r="S25" s="240"/>
      <c r="T25" s="20"/>
      <c r="U25" s="21"/>
      <c r="V25" s="21"/>
      <c r="W25" s="21"/>
      <c r="X25" s="21"/>
      <c r="Y25" s="21"/>
    </row>
    <row r="26" spans="1:25" ht="12.75" customHeight="1">
      <c r="A26" s="238"/>
      <c r="B26" s="239"/>
      <c r="C26" s="239"/>
      <c r="D26" s="239"/>
      <c r="E26" s="239"/>
      <c r="F26" s="239"/>
      <c r="G26" s="239"/>
      <c r="H26" s="239"/>
      <c r="I26" s="239"/>
      <c r="J26" s="239"/>
      <c r="K26" s="239"/>
      <c r="L26" s="239"/>
      <c r="M26" s="239"/>
      <c r="N26" s="239"/>
      <c r="O26" s="239"/>
      <c r="P26" s="239"/>
      <c r="Q26" s="239"/>
      <c r="R26" s="239"/>
      <c r="S26" s="240"/>
      <c r="T26" s="20"/>
      <c r="U26" s="21"/>
      <c r="V26" s="21"/>
      <c r="W26" s="21"/>
      <c r="X26" s="21"/>
      <c r="Y26" s="21"/>
    </row>
    <row r="27" spans="1:25" ht="12.75" customHeight="1">
      <c r="A27" s="238"/>
      <c r="B27" s="239"/>
      <c r="C27" s="239"/>
      <c r="D27" s="239"/>
      <c r="E27" s="239"/>
      <c r="F27" s="239"/>
      <c r="G27" s="239"/>
      <c r="H27" s="239"/>
      <c r="I27" s="239"/>
      <c r="J27" s="239"/>
      <c r="K27" s="239"/>
      <c r="L27" s="239"/>
      <c r="M27" s="239"/>
      <c r="N27" s="239"/>
      <c r="O27" s="239"/>
      <c r="P27" s="239"/>
      <c r="Q27" s="239"/>
      <c r="R27" s="239"/>
      <c r="S27" s="240"/>
      <c r="T27" s="20"/>
      <c r="U27" s="21"/>
      <c r="V27" s="21"/>
      <c r="W27" s="21"/>
      <c r="X27" s="21"/>
      <c r="Y27" s="21"/>
    </row>
    <row r="28" spans="1:25" ht="12.75" customHeight="1">
      <c r="A28" s="238"/>
      <c r="B28" s="239"/>
      <c r="C28" s="239"/>
      <c r="D28" s="239"/>
      <c r="E28" s="239"/>
      <c r="F28" s="239"/>
      <c r="G28" s="239"/>
      <c r="H28" s="239"/>
      <c r="I28" s="239"/>
      <c r="J28" s="239"/>
      <c r="K28" s="239"/>
      <c r="L28" s="239"/>
      <c r="M28" s="239"/>
      <c r="N28" s="239"/>
      <c r="O28" s="239"/>
      <c r="P28" s="239"/>
      <c r="Q28" s="239"/>
      <c r="R28" s="239"/>
      <c r="S28" s="240"/>
      <c r="T28" s="20"/>
      <c r="U28" s="21"/>
      <c r="V28" s="21"/>
      <c r="W28" s="21"/>
      <c r="X28" s="21"/>
      <c r="Y28" s="21"/>
    </row>
    <row r="29" spans="1:25" ht="12.75" customHeight="1">
      <c r="A29" s="238"/>
      <c r="B29" s="239"/>
      <c r="C29" s="239"/>
      <c r="D29" s="239"/>
      <c r="E29" s="239"/>
      <c r="F29" s="239"/>
      <c r="G29" s="239"/>
      <c r="H29" s="239"/>
      <c r="I29" s="239"/>
      <c r="J29" s="239"/>
      <c r="K29" s="239"/>
      <c r="L29" s="239"/>
      <c r="M29" s="239"/>
      <c r="N29" s="239"/>
      <c r="O29" s="239"/>
      <c r="P29" s="239"/>
      <c r="Q29" s="239"/>
      <c r="R29" s="239"/>
      <c r="S29" s="240"/>
      <c r="T29" s="20"/>
      <c r="U29" s="21"/>
      <c r="V29" s="21"/>
      <c r="W29" s="21"/>
      <c r="X29" s="21"/>
      <c r="Y29" s="21"/>
    </row>
    <row r="30" spans="1:25" ht="12.75" customHeight="1">
      <c r="A30" s="238"/>
      <c r="B30" s="239"/>
      <c r="C30" s="239"/>
      <c r="D30" s="239"/>
      <c r="E30" s="239"/>
      <c r="F30" s="239"/>
      <c r="G30" s="239"/>
      <c r="H30" s="239"/>
      <c r="I30" s="239"/>
      <c r="J30" s="239"/>
      <c r="K30" s="239"/>
      <c r="L30" s="239"/>
      <c r="M30" s="239"/>
      <c r="N30" s="239"/>
      <c r="O30" s="239"/>
      <c r="P30" s="239"/>
      <c r="Q30" s="239"/>
      <c r="R30" s="239"/>
      <c r="S30" s="240"/>
      <c r="T30" s="20"/>
      <c r="U30" s="21"/>
      <c r="V30" s="21"/>
      <c r="W30" s="21"/>
      <c r="X30" s="21"/>
      <c r="Y30" s="21"/>
    </row>
    <row r="31" spans="1:25" ht="12.75" customHeight="1">
      <c r="A31" s="238"/>
      <c r="B31" s="239"/>
      <c r="C31" s="239"/>
      <c r="D31" s="239"/>
      <c r="E31" s="239"/>
      <c r="F31" s="239"/>
      <c r="G31" s="239"/>
      <c r="H31" s="239"/>
      <c r="I31" s="239"/>
      <c r="J31" s="239"/>
      <c r="K31" s="239"/>
      <c r="L31" s="239"/>
      <c r="M31" s="239"/>
      <c r="N31" s="239"/>
      <c r="O31" s="239"/>
      <c r="P31" s="239"/>
      <c r="Q31" s="239"/>
      <c r="R31" s="239"/>
      <c r="S31" s="240"/>
      <c r="T31" s="20"/>
      <c r="U31" s="21"/>
      <c r="V31" s="21"/>
      <c r="W31" s="21"/>
      <c r="X31" s="21"/>
      <c r="Y31" s="21"/>
    </row>
    <row r="32" spans="1:25" ht="12.75" customHeight="1">
      <c r="A32" s="238"/>
      <c r="B32" s="239"/>
      <c r="C32" s="239"/>
      <c r="D32" s="239"/>
      <c r="E32" s="239"/>
      <c r="F32" s="239"/>
      <c r="G32" s="239"/>
      <c r="H32" s="239"/>
      <c r="I32" s="239"/>
      <c r="J32" s="239"/>
      <c r="K32" s="239"/>
      <c r="L32" s="239"/>
      <c r="M32" s="239"/>
      <c r="N32" s="239"/>
      <c r="O32" s="239"/>
      <c r="P32" s="239"/>
      <c r="Q32" s="239"/>
      <c r="R32" s="239"/>
      <c r="S32" s="240"/>
      <c r="T32" s="20"/>
      <c r="U32" s="21"/>
      <c r="V32" s="21"/>
      <c r="W32" s="21"/>
      <c r="X32" s="21"/>
      <c r="Y32" s="21"/>
    </row>
    <row r="33" spans="1:25" ht="12.75" customHeight="1">
      <c r="A33" s="238"/>
      <c r="B33" s="239"/>
      <c r="C33" s="239"/>
      <c r="D33" s="239"/>
      <c r="E33" s="239"/>
      <c r="F33" s="239"/>
      <c r="G33" s="239"/>
      <c r="H33" s="239"/>
      <c r="I33" s="239"/>
      <c r="J33" s="239"/>
      <c r="K33" s="239"/>
      <c r="L33" s="239"/>
      <c r="M33" s="239"/>
      <c r="N33" s="239"/>
      <c r="O33" s="239"/>
      <c r="P33" s="239"/>
      <c r="Q33" s="239"/>
      <c r="R33" s="239"/>
      <c r="S33" s="240"/>
      <c r="T33" s="20"/>
      <c r="U33" s="21"/>
      <c r="V33" s="21"/>
      <c r="W33" s="21"/>
      <c r="X33" s="21"/>
      <c r="Y33" s="21"/>
    </row>
    <row r="34" spans="1:25" ht="12.75" customHeight="1">
      <c r="A34" s="238"/>
      <c r="B34" s="239"/>
      <c r="C34" s="239"/>
      <c r="D34" s="239"/>
      <c r="E34" s="239"/>
      <c r="F34" s="239"/>
      <c r="G34" s="239"/>
      <c r="H34" s="239"/>
      <c r="I34" s="239"/>
      <c r="J34" s="239"/>
      <c r="K34" s="239"/>
      <c r="L34" s="239"/>
      <c r="M34" s="239"/>
      <c r="N34" s="239"/>
      <c r="O34" s="239"/>
      <c r="P34" s="239"/>
      <c r="Q34" s="239"/>
      <c r="R34" s="239"/>
      <c r="S34" s="240"/>
      <c r="T34" s="20"/>
      <c r="U34" s="21"/>
      <c r="V34" s="21"/>
      <c r="W34" s="21"/>
      <c r="X34" s="21"/>
      <c r="Y34" s="21"/>
    </row>
    <row r="35" spans="1:25" ht="12.75" customHeight="1">
      <c r="A35" s="238"/>
      <c r="B35" s="239"/>
      <c r="C35" s="239"/>
      <c r="D35" s="239"/>
      <c r="E35" s="239"/>
      <c r="F35" s="239"/>
      <c r="G35" s="239"/>
      <c r="H35" s="239"/>
      <c r="I35" s="239"/>
      <c r="J35" s="239"/>
      <c r="K35" s="239"/>
      <c r="L35" s="239"/>
      <c r="M35" s="239"/>
      <c r="N35" s="239"/>
      <c r="O35" s="239"/>
      <c r="P35" s="239"/>
      <c r="Q35" s="239"/>
      <c r="R35" s="239"/>
      <c r="S35" s="240"/>
      <c r="T35" s="20"/>
      <c r="U35" s="21"/>
      <c r="V35" s="21"/>
      <c r="W35" s="21"/>
      <c r="X35" s="21"/>
      <c r="Y35" s="21"/>
    </row>
    <row r="36" spans="1:25" ht="12.75" customHeight="1">
      <c r="A36" s="238"/>
      <c r="B36" s="239"/>
      <c r="C36" s="239"/>
      <c r="D36" s="239"/>
      <c r="E36" s="239"/>
      <c r="F36" s="239"/>
      <c r="G36" s="239"/>
      <c r="H36" s="239"/>
      <c r="I36" s="239"/>
      <c r="J36" s="239"/>
      <c r="K36" s="239"/>
      <c r="L36" s="239"/>
      <c r="M36" s="239"/>
      <c r="N36" s="239"/>
      <c r="O36" s="239"/>
      <c r="P36" s="239"/>
      <c r="Q36" s="239"/>
      <c r="R36" s="239"/>
      <c r="S36" s="240"/>
      <c r="T36" s="20"/>
      <c r="U36" s="21"/>
      <c r="V36" s="21"/>
      <c r="W36" s="21"/>
      <c r="X36" s="21"/>
      <c r="Y36" s="21"/>
    </row>
    <row r="37" spans="1:25" ht="12.75" customHeight="1">
      <c r="A37" s="238"/>
      <c r="B37" s="239"/>
      <c r="C37" s="239"/>
      <c r="D37" s="239"/>
      <c r="E37" s="239"/>
      <c r="F37" s="239"/>
      <c r="G37" s="239"/>
      <c r="H37" s="239"/>
      <c r="I37" s="239"/>
      <c r="J37" s="239"/>
      <c r="K37" s="239"/>
      <c r="L37" s="239"/>
      <c r="M37" s="239"/>
      <c r="N37" s="239"/>
      <c r="O37" s="239"/>
      <c r="P37" s="239"/>
      <c r="Q37" s="239"/>
      <c r="R37" s="239"/>
      <c r="S37" s="240"/>
      <c r="T37" s="20"/>
      <c r="U37" s="21"/>
      <c r="V37" s="21"/>
      <c r="W37" s="21"/>
      <c r="X37" s="21"/>
      <c r="Y37" s="21"/>
    </row>
    <row r="38" spans="1:25" ht="12.75" customHeight="1">
      <c r="A38" s="238"/>
      <c r="B38" s="239"/>
      <c r="C38" s="239"/>
      <c r="D38" s="239"/>
      <c r="E38" s="239"/>
      <c r="F38" s="239"/>
      <c r="G38" s="239"/>
      <c r="H38" s="239"/>
      <c r="I38" s="239"/>
      <c r="J38" s="239"/>
      <c r="K38" s="239"/>
      <c r="L38" s="239"/>
      <c r="M38" s="239"/>
      <c r="N38" s="239"/>
      <c r="O38" s="239"/>
      <c r="P38" s="239"/>
      <c r="Q38" s="239"/>
      <c r="R38" s="239"/>
      <c r="S38" s="240"/>
      <c r="T38" s="20"/>
      <c r="U38" s="21"/>
      <c r="V38" s="21"/>
      <c r="W38" s="21"/>
      <c r="X38" s="21"/>
      <c r="Y38" s="21"/>
    </row>
    <row r="39" spans="1:25" ht="12.75" customHeight="1">
      <c r="A39" s="238"/>
      <c r="B39" s="239"/>
      <c r="C39" s="239"/>
      <c r="D39" s="239"/>
      <c r="E39" s="239"/>
      <c r="F39" s="239"/>
      <c r="G39" s="239"/>
      <c r="H39" s="239"/>
      <c r="I39" s="239"/>
      <c r="J39" s="239"/>
      <c r="K39" s="239"/>
      <c r="L39" s="239"/>
      <c r="M39" s="239"/>
      <c r="N39" s="239"/>
      <c r="O39" s="239"/>
      <c r="P39" s="239"/>
      <c r="Q39" s="239"/>
      <c r="R39" s="239"/>
      <c r="S39" s="240"/>
      <c r="T39" s="20"/>
      <c r="U39" s="21"/>
      <c r="V39" s="21"/>
      <c r="W39" s="21"/>
      <c r="X39" s="21"/>
      <c r="Y39" s="21"/>
    </row>
    <row r="40" spans="1:25" ht="12.75" customHeight="1">
      <c r="A40" s="238"/>
      <c r="B40" s="239"/>
      <c r="C40" s="239"/>
      <c r="D40" s="239"/>
      <c r="E40" s="239"/>
      <c r="F40" s="239"/>
      <c r="G40" s="239"/>
      <c r="H40" s="239"/>
      <c r="I40" s="239"/>
      <c r="J40" s="239"/>
      <c r="K40" s="239"/>
      <c r="L40" s="239"/>
      <c r="M40" s="239"/>
      <c r="N40" s="239"/>
      <c r="O40" s="239"/>
      <c r="P40" s="239"/>
      <c r="Q40" s="239"/>
      <c r="R40" s="239"/>
      <c r="S40" s="240"/>
      <c r="T40" s="20"/>
      <c r="U40" s="21"/>
      <c r="V40" s="21"/>
      <c r="W40" s="21"/>
      <c r="X40" s="21"/>
      <c r="Y40" s="21"/>
    </row>
    <row r="41" spans="1:25" ht="12.75" customHeight="1">
      <c r="A41" s="238"/>
      <c r="B41" s="239"/>
      <c r="C41" s="239"/>
      <c r="D41" s="239"/>
      <c r="E41" s="239"/>
      <c r="F41" s="239"/>
      <c r="G41" s="239"/>
      <c r="H41" s="239"/>
      <c r="I41" s="239"/>
      <c r="J41" s="239"/>
      <c r="K41" s="239"/>
      <c r="L41" s="239"/>
      <c r="M41" s="239"/>
      <c r="N41" s="239"/>
      <c r="O41" s="239"/>
      <c r="P41" s="239"/>
      <c r="Q41" s="239"/>
      <c r="R41" s="239"/>
      <c r="S41" s="240"/>
      <c r="T41" s="20"/>
      <c r="U41" s="21"/>
      <c r="V41" s="21"/>
      <c r="W41" s="21"/>
      <c r="X41" s="21"/>
      <c r="Y41" s="21"/>
    </row>
    <row r="42" spans="1:25" ht="12.75" customHeight="1">
      <c r="A42" s="238"/>
      <c r="B42" s="239"/>
      <c r="C42" s="239"/>
      <c r="D42" s="239"/>
      <c r="E42" s="239"/>
      <c r="F42" s="239"/>
      <c r="G42" s="239"/>
      <c r="H42" s="239"/>
      <c r="I42" s="239"/>
      <c r="J42" s="239"/>
      <c r="K42" s="239"/>
      <c r="L42" s="239"/>
      <c r="M42" s="239"/>
      <c r="N42" s="239"/>
      <c r="O42" s="239"/>
      <c r="P42" s="239"/>
      <c r="Q42" s="239"/>
      <c r="R42" s="239"/>
      <c r="S42" s="240"/>
      <c r="T42" s="20"/>
      <c r="U42" s="21"/>
      <c r="V42" s="21"/>
      <c r="W42" s="21"/>
      <c r="X42" s="21"/>
      <c r="Y42" s="21"/>
    </row>
    <row r="43" spans="1:25" ht="12.75" customHeight="1">
      <c r="A43" s="238"/>
      <c r="B43" s="239"/>
      <c r="C43" s="239"/>
      <c r="D43" s="239"/>
      <c r="E43" s="239"/>
      <c r="F43" s="239"/>
      <c r="G43" s="239"/>
      <c r="H43" s="239"/>
      <c r="I43" s="239"/>
      <c r="J43" s="239"/>
      <c r="K43" s="239"/>
      <c r="L43" s="239"/>
      <c r="M43" s="239"/>
      <c r="N43" s="239"/>
      <c r="O43" s="239"/>
      <c r="P43" s="239"/>
      <c r="Q43" s="239"/>
      <c r="R43" s="239"/>
      <c r="S43" s="240"/>
      <c r="T43" s="20"/>
      <c r="U43" s="21"/>
      <c r="V43" s="21"/>
      <c r="W43" s="21"/>
      <c r="X43" s="21"/>
      <c r="Y43" s="21"/>
    </row>
    <row r="44" spans="1:25" ht="12.75" customHeight="1">
      <c r="A44" s="238"/>
      <c r="B44" s="239"/>
      <c r="C44" s="239"/>
      <c r="D44" s="239"/>
      <c r="E44" s="239"/>
      <c r="F44" s="239"/>
      <c r="G44" s="239"/>
      <c r="H44" s="239"/>
      <c r="I44" s="239"/>
      <c r="J44" s="239"/>
      <c r="K44" s="239"/>
      <c r="L44" s="239"/>
      <c r="M44" s="239"/>
      <c r="N44" s="239"/>
      <c r="O44" s="239"/>
      <c r="P44" s="239"/>
      <c r="Q44" s="239"/>
      <c r="R44" s="239"/>
      <c r="S44" s="240"/>
      <c r="T44" s="20"/>
      <c r="U44" s="21"/>
      <c r="V44" s="21"/>
      <c r="W44" s="21"/>
      <c r="X44" s="21"/>
      <c r="Y44" s="21"/>
    </row>
    <row r="45" spans="1:25" ht="12.75" customHeight="1">
      <c r="A45" s="238"/>
      <c r="B45" s="239"/>
      <c r="C45" s="239"/>
      <c r="D45" s="239"/>
      <c r="E45" s="239"/>
      <c r="F45" s="239"/>
      <c r="G45" s="239"/>
      <c r="H45" s="239"/>
      <c r="I45" s="239"/>
      <c r="J45" s="239"/>
      <c r="K45" s="239"/>
      <c r="L45" s="239"/>
      <c r="M45" s="239"/>
      <c r="N45" s="239"/>
      <c r="O45" s="239"/>
      <c r="P45" s="239"/>
      <c r="Q45" s="239"/>
      <c r="R45" s="239"/>
      <c r="S45" s="240"/>
      <c r="T45" s="20"/>
      <c r="U45" s="21"/>
      <c r="V45" s="21"/>
      <c r="W45" s="21"/>
      <c r="X45" s="21"/>
      <c r="Y45" s="21"/>
    </row>
    <row r="46" spans="1:25" ht="12.75" customHeight="1">
      <c r="A46" s="238"/>
      <c r="B46" s="239"/>
      <c r="C46" s="239"/>
      <c r="D46" s="239"/>
      <c r="E46" s="239"/>
      <c r="F46" s="239"/>
      <c r="G46" s="239"/>
      <c r="H46" s="239"/>
      <c r="I46" s="239"/>
      <c r="J46" s="239"/>
      <c r="K46" s="239"/>
      <c r="L46" s="239"/>
      <c r="M46" s="239"/>
      <c r="N46" s="239"/>
      <c r="O46" s="239"/>
      <c r="P46" s="239"/>
      <c r="Q46" s="239"/>
      <c r="R46" s="239"/>
      <c r="S46" s="240"/>
      <c r="T46" s="20"/>
      <c r="U46" s="21"/>
      <c r="V46" s="21"/>
      <c r="W46" s="21"/>
      <c r="X46" s="21"/>
      <c r="Y46" s="21"/>
    </row>
    <row r="47" spans="1:25" ht="12.75" customHeight="1">
      <c r="A47" s="238"/>
      <c r="B47" s="239"/>
      <c r="C47" s="239"/>
      <c r="D47" s="239"/>
      <c r="E47" s="239"/>
      <c r="F47" s="239"/>
      <c r="G47" s="239"/>
      <c r="H47" s="239"/>
      <c r="I47" s="239"/>
      <c r="J47" s="239"/>
      <c r="K47" s="239"/>
      <c r="L47" s="239"/>
      <c r="M47" s="239"/>
      <c r="N47" s="239"/>
      <c r="O47" s="239"/>
      <c r="P47" s="239"/>
      <c r="Q47" s="239"/>
      <c r="R47" s="239"/>
      <c r="S47" s="240"/>
      <c r="T47" s="20"/>
      <c r="U47" s="21"/>
      <c r="V47" s="21"/>
      <c r="W47" s="21"/>
      <c r="X47" s="21"/>
      <c r="Y47" s="21"/>
    </row>
    <row r="48" spans="1:25" ht="12.75" customHeight="1">
      <c r="A48" s="238"/>
      <c r="B48" s="239"/>
      <c r="C48" s="239"/>
      <c r="D48" s="239"/>
      <c r="E48" s="239"/>
      <c r="F48" s="239"/>
      <c r="G48" s="239"/>
      <c r="H48" s="239"/>
      <c r="I48" s="239"/>
      <c r="J48" s="239"/>
      <c r="K48" s="239"/>
      <c r="L48" s="239"/>
      <c r="M48" s="239"/>
      <c r="N48" s="239"/>
      <c r="O48" s="239"/>
      <c r="P48" s="239"/>
      <c r="Q48" s="239"/>
      <c r="R48" s="239"/>
      <c r="S48" s="240"/>
      <c r="T48" s="20"/>
      <c r="U48" s="21"/>
      <c r="V48" s="21"/>
      <c r="W48" s="21"/>
      <c r="X48" s="21"/>
      <c r="Y48" s="21"/>
    </row>
    <row r="49" spans="1:25" ht="12.75" customHeight="1">
      <c r="A49" s="238"/>
      <c r="B49" s="239"/>
      <c r="C49" s="239"/>
      <c r="D49" s="239"/>
      <c r="E49" s="239"/>
      <c r="F49" s="239"/>
      <c r="G49" s="239"/>
      <c r="H49" s="239"/>
      <c r="I49" s="239"/>
      <c r="J49" s="239"/>
      <c r="K49" s="239"/>
      <c r="L49" s="239"/>
      <c r="M49" s="239"/>
      <c r="N49" s="239"/>
      <c r="O49" s="239"/>
      <c r="P49" s="239"/>
      <c r="Q49" s="239"/>
      <c r="R49" s="239"/>
      <c r="S49" s="240"/>
      <c r="T49" s="20"/>
      <c r="U49" s="21"/>
      <c r="V49" s="21"/>
      <c r="W49" s="21"/>
      <c r="X49" s="21"/>
      <c r="Y49" s="21"/>
    </row>
    <row r="50" spans="1:25" ht="12.75" customHeight="1">
      <c r="A50" s="238"/>
      <c r="B50" s="239"/>
      <c r="C50" s="239"/>
      <c r="D50" s="239"/>
      <c r="E50" s="239"/>
      <c r="F50" s="239"/>
      <c r="G50" s="239"/>
      <c r="H50" s="239"/>
      <c r="I50" s="239"/>
      <c r="J50" s="239"/>
      <c r="K50" s="239"/>
      <c r="L50" s="239"/>
      <c r="M50" s="239"/>
      <c r="N50" s="239"/>
      <c r="O50" s="239"/>
      <c r="P50" s="239"/>
      <c r="Q50" s="239"/>
      <c r="R50" s="239"/>
      <c r="S50" s="240"/>
      <c r="T50" s="20"/>
      <c r="U50" s="21"/>
      <c r="V50" s="21"/>
      <c r="W50" s="21"/>
      <c r="X50" s="21"/>
      <c r="Y50" s="21"/>
    </row>
    <row r="51" spans="1:25" ht="12.75" customHeight="1">
      <c r="A51" s="238"/>
      <c r="B51" s="239"/>
      <c r="C51" s="239"/>
      <c r="D51" s="239"/>
      <c r="E51" s="239"/>
      <c r="F51" s="239"/>
      <c r="G51" s="239"/>
      <c r="H51" s="239"/>
      <c r="I51" s="239"/>
      <c r="J51" s="239"/>
      <c r="K51" s="239"/>
      <c r="L51" s="239"/>
      <c r="M51" s="239"/>
      <c r="N51" s="239"/>
      <c r="O51" s="239"/>
      <c r="P51" s="239"/>
      <c r="Q51" s="239"/>
      <c r="R51" s="239"/>
      <c r="S51" s="240"/>
      <c r="T51" s="20"/>
      <c r="U51" s="21"/>
      <c r="V51" s="21"/>
      <c r="W51" s="21"/>
      <c r="X51" s="21"/>
      <c r="Y51" s="21"/>
    </row>
    <row r="52" spans="1:25" ht="12.75" customHeight="1">
      <c r="A52" s="238"/>
      <c r="B52" s="239"/>
      <c r="C52" s="239"/>
      <c r="D52" s="239"/>
      <c r="E52" s="239"/>
      <c r="F52" s="239"/>
      <c r="G52" s="239"/>
      <c r="H52" s="239"/>
      <c r="I52" s="239"/>
      <c r="J52" s="239"/>
      <c r="K52" s="239"/>
      <c r="L52" s="239"/>
      <c r="M52" s="239"/>
      <c r="N52" s="239"/>
      <c r="O52" s="239"/>
      <c r="P52" s="239"/>
      <c r="Q52" s="239"/>
      <c r="R52" s="239"/>
      <c r="S52" s="240"/>
      <c r="T52" s="20"/>
      <c r="U52" s="21"/>
      <c r="V52" s="21"/>
      <c r="W52" s="21"/>
      <c r="X52" s="21"/>
      <c r="Y52" s="21"/>
    </row>
    <row r="53" spans="1:25" ht="12.75" customHeight="1">
      <c r="A53" s="238"/>
      <c r="B53" s="239"/>
      <c r="C53" s="239"/>
      <c r="D53" s="239"/>
      <c r="E53" s="239"/>
      <c r="F53" s="239"/>
      <c r="G53" s="239"/>
      <c r="H53" s="239"/>
      <c r="I53" s="239"/>
      <c r="J53" s="239"/>
      <c r="K53" s="239"/>
      <c r="L53" s="239"/>
      <c r="M53" s="239"/>
      <c r="N53" s="239"/>
      <c r="O53" s="239"/>
      <c r="P53" s="239"/>
      <c r="Q53" s="239"/>
      <c r="R53" s="239"/>
      <c r="S53" s="240"/>
      <c r="T53" s="20"/>
      <c r="U53" s="21"/>
      <c r="V53" s="21"/>
      <c r="W53" s="21"/>
      <c r="X53" s="21"/>
      <c r="Y53" s="21"/>
    </row>
    <row r="54" spans="1:25" ht="12.75" customHeight="1">
      <c r="A54" s="238"/>
      <c r="B54" s="239"/>
      <c r="C54" s="239"/>
      <c r="D54" s="239"/>
      <c r="E54" s="239"/>
      <c r="F54" s="239"/>
      <c r="G54" s="239"/>
      <c r="H54" s="239"/>
      <c r="I54" s="239"/>
      <c r="J54" s="239"/>
      <c r="K54" s="239"/>
      <c r="L54" s="239"/>
      <c r="M54" s="239"/>
      <c r="N54" s="239"/>
      <c r="O54" s="239"/>
      <c r="P54" s="239"/>
      <c r="Q54" s="239"/>
      <c r="R54" s="239"/>
      <c r="S54" s="240"/>
      <c r="T54" s="20"/>
      <c r="U54" s="21"/>
      <c r="V54" s="21"/>
      <c r="W54" s="21"/>
      <c r="X54" s="21"/>
      <c r="Y54" s="21"/>
    </row>
    <row r="55" spans="1:25" ht="12.75" customHeight="1">
      <c r="A55" s="238"/>
      <c r="B55" s="239"/>
      <c r="C55" s="239"/>
      <c r="D55" s="239"/>
      <c r="E55" s="239"/>
      <c r="F55" s="239"/>
      <c r="G55" s="239"/>
      <c r="H55" s="239"/>
      <c r="I55" s="239"/>
      <c r="J55" s="239"/>
      <c r="K55" s="239"/>
      <c r="L55" s="239"/>
      <c r="M55" s="239"/>
      <c r="N55" s="239"/>
      <c r="O55" s="239"/>
      <c r="P55" s="239"/>
      <c r="Q55" s="239"/>
      <c r="R55" s="239"/>
      <c r="S55" s="240"/>
      <c r="T55" s="20"/>
      <c r="U55" s="21"/>
      <c r="V55" s="21"/>
      <c r="W55" s="21"/>
      <c r="X55" s="21"/>
      <c r="Y55" s="21"/>
    </row>
    <row r="56" spans="1:25" ht="12.75" customHeight="1">
      <c r="A56" s="238"/>
      <c r="B56" s="239"/>
      <c r="C56" s="239"/>
      <c r="D56" s="239"/>
      <c r="E56" s="239"/>
      <c r="F56" s="239"/>
      <c r="G56" s="239"/>
      <c r="H56" s="239"/>
      <c r="I56" s="239"/>
      <c r="J56" s="239"/>
      <c r="K56" s="239"/>
      <c r="L56" s="239"/>
      <c r="M56" s="239"/>
      <c r="N56" s="239"/>
      <c r="O56" s="239"/>
      <c r="P56" s="239"/>
      <c r="Q56" s="239"/>
      <c r="R56" s="239"/>
      <c r="S56" s="240"/>
      <c r="T56" s="20"/>
      <c r="U56" s="21"/>
      <c r="V56" s="21"/>
      <c r="W56" s="21"/>
      <c r="X56" s="21"/>
      <c r="Y56" s="21"/>
    </row>
    <row r="57" spans="1:25" ht="12.75" customHeight="1">
      <c r="A57" s="238"/>
      <c r="B57" s="239"/>
      <c r="C57" s="239"/>
      <c r="D57" s="239"/>
      <c r="E57" s="239"/>
      <c r="F57" s="239"/>
      <c r="G57" s="239"/>
      <c r="H57" s="239"/>
      <c r="I57" s="239"/>
      <c r="J57" s="239"/>
      <c r="K57" s="239"/>
      <c r="L57" s="239"/>
      <c r="M57" s="239"/>
      <c r="N57" s="239"/>
      <c r="O57" s="239"/>
      <c r="P57" s="239"/>
      <c r="Q57" s="239"/>
      <c r="R57" s="239"/>
      <c r="S57" s="240"/>
      <c r="T57" s="20"/>
      <c r="U57" s="21"/>
      <c r="V57" s="21"/>
      <c r="W57" s="21"/>
      <c r="X57" s="21"/>
      <c r="Y57" s="21"/>
    </row>
    <row r="58" spans="1:25" ht="12.75" customHeight="1">
      <c r="A58" s="238"/>
      <c r="B58" s="239"/>
      <c r="C58" s="239"/>
      <c r="D58" s="239"/>
      <c r="E58" s="239"/>
      <c r="F58" s="239"/>
      <c r="G58" s="239"/>
      <c r="H58" s="239"/>
      <c r="I58" s="239"/>
      <c r="J58" s="239"/>
      <c r="K58" s="239"/>
      <c r="L58" s="239"/>
      <c r="M58" s="239"/>
      <c r="N58" s="239"/>
      <c r="O58" s="239"/>
      <c r="P58" s="239"/>
      <c r="Q58" s="239"/>
      <c r="R58" s="239"/>
      <c r="S58" s="240"/>
      <c r="T58" s="20"/>
      <c r="U58" s="21"/>
      <c r="V58" s="21"/>
      <c r="W58" s="21"/>
      <c r="X58" s="21"/>
      <c r="Y58" s="21"/>
    </row>
    <row r="59" spans="1:25" ht="12.75" customHeight="1">
      <c r="A59" s="238"/>
      <c r="B59" s="239"/>
      <c r="C59" s="239"/>
      <c r="D59" s="239"/>
      <c r="E59" s="239"/>
      <c r="F59" s="239"/>
      <c r="G59" s="239"/>
      <c r="H59" s="239"/>
      <c r="I59" s="239"/>
      <c r="J59" s="239"/>
      <c r="K59" s="239"/>
      <c r="L59" s="239"/>
      <c r="M59" s="239"/>
      <c r="N59" s="239"/>
      <c r="O59" s="239"/>
      <c r="P59" s="239"/>
      <c r="Q59" s="239"/>
      <c r="R59" s="239"/>
      <c r="S59" s="240"/>
      <c r="T59" s="20"/>
      <c r="U59" s="21"/>
      <c r="V59" s="21"/>
      <c r="W59" s="21"/>
      <c r="X59" s="21"/>
      <c r="Y59" s="21"/>
    </row>
    <row r="60" spans="1:25" ht="12.75" customHeight="1">
      <c r="A60" s="238"/>
      <c r="B60" s="239"/>
      <c r="C60" s="239"/>
      <c r="D60" s="239"/>
      <c r="E60" s="239"/>
      <c r="F60" s="239"/>
      <c r="G60" s="239"/>
      <c r="H60" s="239"/>
      <c r="I60" s="239"/>
      <c r="J60" s="239"/>
      <c r="K60" s="239"/>
      <c r="L60" s="239"/>
      <c r="M60" s="239"/>
      <c r="N60" s="239"/>
      <c r="O60" s="239"/>
      <c r="P60" s="239"/>
      <c r="Q60" s="239"/>
      <c r="R60" s="239"/>
      <c r="S60" s="240"/>
      <c r="T60" s="20"/>
      <c r="U60" s="21"/>
      <c r="V60" s="21"/>
      <c r="W60" s="21"/>
      <c r="X60" s="21"/>
      <c r="Y60" s="21"/>
    </row>
    <row r="61" spans="1:25" ht="12.75" customHeight="1">
      <c r="A61" s="238"/>
      <c r="B61" s="239"/>
      <c r="C61" s="239"/>
      <c r="D61" s="239"/>
      <c r="E61" s="239"/>
      <c r="F61" s="239"/>
      <c r="G61" s="239"/>
      <c r="H61" s="239"/>
      <c r="I61" s="239"/>
      <c r="J61" s="239"/>
      <c r="K61" s="239"/>
      <c r="L61" s="239"/>
      <c r="M61" s="239"/>
      <c r="N61" s="239"/>
      <c r="O61" s="239"/>
      <c r="P61" s="239"/>
      <c r="Q61" s="239"/>
      <c r="R61" s="239"/>
      <c r="S61" s="240"/>
      <c r="T61" s="20"/>
      <c r="U61" s="21"/>
      <c r="V61" s="21"/>
      <c r="W61" s="21"/>
      <c r="X61" s="21"/>
      <c r="Y61" s="21"/>
    </row>
    <row r="62" spans="1:25" ht="12.75" customHeight="1">
      <c r="A62" s="238"/>
      <c r="B62" s="239"/>
      <c r="C62" s="239"/>
      <c r="D62" s="239"/>
      <c r="E62" s="239"/>
      <c r="F62" s="239"/>
      <c r="G62" s="239"/>
      <c r="H62" s="239"/>
      <c r="I62" s="239"/>
      <c r="J62" s="239"/>
      <c r="K62" s="239"/>
      <c r="L62" s="239"/>
      <c r="M62" s="239"/>
      <c r="N62" s="239"/>
      <c r="O62" s="239"/>
      <c r="P62" s="239"/>
      <c r="Q62" s="239"/>
      <c r="R62" s="239"/>
      <c r="S62" s="240"/>
      <c r="T62" s="20"/>
      <c r="U62" s="21"/>
      <c r="V62" s="21"/>
      <c r="W62" s="21"/>
      <c r="X62" s="21"/>
      <c r="Y62" s="21"/>
    </row>
    <row r="63" spans="1:25" ht="12.75" customHeight="1">
      <c r="A63" s="241"/>
      <c r="B63" s="242"/>
      <c r="C63" s="242"/>
      <c r="D63" s="242"/>
      <c r="E63" s="242"/>
      <c r="F63" s="242"/>
      <c r="G63" s="242"/>
      <c r="H63" s="242"/>
      <c r="I63" s="242"/>
      <c r="J63" s="242"/>
      <c r="K63" s="242"/>
      <c r="L63" s="242"/>
      <c r="M63" s="242"/>
      <c r="N63" s="242"/>
      <c r="O63" s="242"/>
      <c r="P63" s="242"/>
      <c r="Q63" s="242"/>
      <c r="R63" s="242"/>
      <c r="S63" s="243"/>
      <c r="T63" s="28"/>
      <c r="U63" s="29"/>
      <c r="V63" s="29"/>
      <c r="W63" s="29"/>
      <c r="X63" s="29"/>
      <c r="Y63" s="29"/>
    </row>
    <row r="64" spans="1:2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dimension ref="A1:AF1000"/>
  <sheetViews>
    <sheetView showGridLines="0" topLeftCell="A151" workbookViewId="0">
      <selection sqref="A1:S1"/>
    </sheetView>
  </sheetViews>
  <sheetFormatPr defaultColWidth="14.42578125" defaultRowHeight="15" customHeight="1"/>
  <cols>
    <col min="1" max="21" width="5" customWidth="1"/>
    <col min="22" max="22" width="6.28515625" customWidth="1"/>
    <col min="23" max="32" width="5" customWidth="1"/>
    <col min="33" max="37" width="8" customWidth="1"/>
  </cols>
  <sheetData>
    <row r="1" spans="1:32" ht="12.75" customHeight="1">
      <c r="A1" s="335" t="s">
        <v>747</v>
      </c>
      <c r="B1" s="282"/>
      <c r="C1" s="282"/>
      <c r="D1" s="282"/>
      <c r="E1" s="282"/>
      <c r="F1" s="282"/>
      <c r="G1" s="282"/>
      <c r="H1" s="282"/>
      <c r="I1" s="282"/>
      <c r="J1" s="282"/>
      <c r="K1" s="282"/>
      <c r="L1" s="282"/>
      <c r="M1" s="282"/>
      <c r="N1" s="282"/>
      <c r="O1" s="282"/>
      <c r="P1" s="282"/>
      <c r="Q1" s="282"/>
      <c r="R1" s="282"/>
      <c r="S1" s="283"/>
      <c r="T1" s="85"/>
      <c r="U1" s="16"/>
      <c r="V1" s="16"/>
      <c r="W1" s="16"/>
      <c r="X1" s="16"/>
      <c r="Y1" s="16"/>
      <c r="Z1" s="16"/>
      <c r="AA1" s="16"/>
      <c r="AB1" s="16"/>
      <c r="AC1" s="16"/>
      <c r="AD1" s="16"/>
      <c r="AE1" s="16"/>
      <c r="AF1" s="16"/>
    </row>
    <row r="2" spans="1:32" ht="12.75" customHeight="1">
      <c r="A2" s="200"/>
      <c r="B2" s="244"/>
      <c r="C2" s="244"/>
      <c r="D2" s="244"/>
      <c r="E2" s="244"/>
      <c r="F2" s="244"/>
      <c r="G2" s="244"/>
      <c r="H2" s="244"/>
      <c r="I2" s="244"/>
      <c r="J2" s="244"/>
      <c r="K2" s="244"/>
      <c r="L2" s="244"/>
      <c r="M2" s="244"/>
      <c r="N2" s="244"/>
      <c r="O2" s="244"/>
      <c r="P2" s="244"/>
      <c r="Q2" s="244"/>
      <c r="R2" s="244"/>
      <c r="S2" s="245"/>
      <c r="T2" s="23"/>
      <c r="U2" s="6"/>
      <c r="V2" s="6"/>
      <c r="W2" s="6"/>
      <c r="X2" s="6"/>
      <c r="Y2" s="6"/>
      <c r="Z2" s="6"/>
      <c r="AA2" s="6"/>
      <c r="AB2" s="6"/>
      <c r="AC2" s="6"/>
      <c r="AD2" s="6"/>
      <c r="AE2" s="6"/>
      <c r="AF2" s="6"/>
    </row>
    <row r="3" spans="1:32" ht="12.75" customHeight="1">
      <c r="A3" s="203"/>
      <c r="B3" s="246" t="s">
        <v>748</v>
      </c>
      <c r="C3" s="206"/>
      <c r="D3" s="206"/>
      <c r="E3" s="206"/>
      <c r="F3" s="206"/>
      <c r="G3" s="206"/>
      <c r="H3" s="206"/>
      <c r="I3" s="206"/>
      <c r="J3" s="206"/>
      <c r="K3" s="206"/>
      <c r="L3" s="206"/>
      <c r="M3" s="206"/>
      <c r="N3" s="206"/>
      <c r="O3" s="206"/>
      <c r="P3" s="206"/>
      <c r="Q3" s="206"/>
      <c r="R3" s="206"/>
      <c r="S3" s="211"/>
      <c r="T3" s="23"/>
      <c r="U3" s="141" t="s">
        <v>749</v>
      </c>
      <c r="V3" s="6"/>
      <c r="W3" s="6"/>
      <c r="X3" s="6"/>
      <c r="Y3" s="6"/>
      <c r="Z3" s="6"/>
      <c r="AA3" s="6"/>
      <c r="AB3" s="6"/>
      <c r="AC3" s="6"/>
      <c r="AD3" s="6"/>
      <c r="AE3" s="6"/>
      <c r="AF3" s="6"/>
    </row>
    <row r="4" spans="1:32" ht="12.75" customHeight="1">
      <c r="A4" s="203"/>
      <c r="B4" s="246" t="s">
        <v>750</v>
      </c>
      <c r="C4" s="206"/>
      <c r="D4" s="206"/>
      <c r="E4" s="206"/>
      <c r="F4" s="206"/>
      <c r="G4" s="206"/>
      <c r="H4" s="206"/>
      <c r="I4" s="206"/>
      <c r="J4" s="206"/>
      <c r="K4" s="206"/>
      <c r="L4" s="206"/>
      <c r="M4" s="206"/>
      <c r="N4" s="206"/>
      <c r="O4" s="206"/>
      <c r="P4" s="206"/>
      <c r="Q4" s="206"/>
      <c r="R4" s="206"/>
      <c r="S4" s="211"/>
      <c r="T4" s="23"/>
      <c r="U4" s="141" t="s">
        <v>751</v>
      </c>
      <c r="V4" s="6"/>
      <c r="W4" s="6"/>
      <c r="X4" s="6"/>
      <c r="Y4" s="6"/>
      <c r="Z4" s="6"/>
      <c r="AA4" s="6"/>
      <c r="AB4" s="6"/>
      <c r="AC4" s="6"/>
      <c r="AD4" s="6"/>
      <c r="AE4" s="6"/>
      <c r="AF4" s="6"/>
    </row>
    <row r="5" spans="1:32" ht="12.75" customHeight="1">
      <c r="A5" s="203"/>
      <c r="B5" s="246"/>
      <c r="C5" s="206"/>
      <c r="D5" s="206"/>
      <c r="E5" s="206"/>
      <c r="F5" s="206"/>
      <c r="G5" s="206"/>
      <c r="H5" s="206"/>
      <c r="I5" s="206"/>
      <c r="J5" s="206"/>
      <c r="K5" s="206"/>
      <c r="L5" s="206"/>
      <c r="M5" s="206"/>
      <c r="N5" s="206"/>
      <c r="O5" s="206"/>
      <c r="P5" s="206"/>
      <c r="Q5" s="206"/>
      <c r="R5" s="206"/>
      <c r="S5" s="211"/>
      <c r="T5" s="23"/>
      <c r="U5" s="141" t="s">
        <v>752</v>
      </c>
      <c r="V5" s="6"/>
      <c r="W5" s="6"/>
      <c r="X5" s="6"/>
      <c r="Y5" s="6"/>
      <c r="Z5" s="6"/>
      <c r="AA5" s="6"/>
      <c r="AB5" s="6"/>
      <c r="AC5" s="6"/>
      <c r="AD5" s="6"/>
      <c r="AE5" s="6"/>
      <c r="AF5" s="6"/>
    </row>
    <row r="6" spans="1:32" ht="12.75" customHeight="1">
      <c r="A6" s="203"/>
      <c r="B6" s="246" t="s">
        <v>753</v>
      </c>
      <c r="C6" s="206"/>
      <c r="D6" s="206"/>
      <c r="E6" s="206"/>
      <c r="F6" s="206"/>
      <c r="G6" s="206"/>
      <c r="H6" s="206"/>
      <c r="I6" s="206"/>
      <c r="J6" s="206"/>
      <c r="K6" s="206"/>
      <c r="L6" s="206"/>
      <c r="M6" s="206"/>
      <c r="N6" s="206"/>
      <c r="O6" s="206"/>
      <c r="P6" s="206"/>
      <c r="Q6" s="206"/>
      <c r="R6" s="206"/>
      <c r="S6" s="211"/>
      <c r="T6" s="23"/>
      <c r="U6" s="141"/>
      <c r="V6" s="6"/>
      <c r="W6" s="6"/>
      <c r="X6" s="6"/>
      <c r="Y6" s="6"/>
      <c r="Z6" s="6"/>
      <c r="AA6" s="6"/>
      <c r="AB6" s="6"/>
      <c r="AC6" s="6"/>
      <c r="AD6" s="6"/>
      <c r="AE6" s="6"/>
      <c r="AF6" s="6"/>
    </row>
    <row r="7" spans="1:32" ht="12.75" customHeight="1">
      <c r="A7" s="203"/>
      <c r="B7" s="246" t="s">
        <v>754</v>
      </c>
      <c r="C7" s="206"/>
      <c r="D7" s="206"/>
      <c r="E7" s="206"/>
      <c r="F7" s="206"/>
      <c r="G7" s="206"/>
      <c r="H7" s="206"/>
      <c r="I7" s="206"/>
      <c r="J7" s="206"/>
      <c r="K7" s="206"/>
      <c r="L7" s="206"/>
      <c r="M7" s="206"/>
      <c r="N7" s="206"/>
      <c r="O7" s="206"/>
      <c r="P7" s="206"/>
      <c r="Q7" s="206"/>
      <c r="R7" s="206"/>
      <c r="S7" s="211"/>
      <c r="T7" s="23"/>
      <c r="U7" s="6"/>
      <c r="V7" s="6"/>
      <c r="W7" s="6"/>
      <c r="X7" s="6"/>
      <c r="Y7" s="6"/>
      <c r="Z7" s="6"/>
      <c r="AA7" s="6"/>
      <c r="AB7" s="6"/>
      <c r="AC7" s="6"/>
      <c r="AD7" s="6"/>
      <c r="AE7" s="6"/>
      <c r="AF7" s="6"/>
    </row>
    <row r="8" spans="1:32" ht="12.75" customHeight="1">
      <c r="A8" s="203"/>
      <c r="B8" s="246" t="s">
        <v>755</v>
      </c>
      <c r="C8" s="206"/>
      <c r="D8" s="206"/>
      <c r="E8" s="206"/>
      <c r="F8" s="206"/>
      <c r="G8" s="206"/>
      <c r="H8" s="206"/>
      <c r="I8" s="206"/>
      <c r="J8" s="206"/>
      <c r="K8" s="206"/>
      <c r="L8" s="206"/>
      <c r="M8" s="206"/>
      <c r="N8" s="206"/>
      <c r="O8" s="206"/>
      <c r="P8" s="206"/>
      <c r="Q8" s="206"/>
      <c r="R8" s="206"/>
      <c r="S8" s="211"/>
      <c r="T8" s="23"/>
      <c r="U8" s="6"/>
      <c r="V8" s="6"/>
      <c r="W8" s="6"/>
      <c r="X8" s="6"/>
      <c r="Y8" s="6"/>
      <c r="Z8" s="6"/>
      <c r="AA8" s="6"/>
      <c r="AB8" s="6"/>
      <c r="AC8" s="6"/>
      <c r="AD8" s="6"/>
      <c r="AE8" s="6"/>
      <c r="AF8" s="6"/>
    </row>
    <row r="9" spans="1:32" ht="12.75" customHeight="1">
      <c r="A9" s="203"/>
      <c r="B9" s="246" t="s">
        <v>756</v>
      </c>
      <c r="C9" s="206"/>
      <c r="D9" s="206"/>
      <c r="E9" s="206"/>
      <c r="F9" s="206"/>
      <c r="G9" s="206"/>
      <c r="H9" s="206"/>
      <c r="I9" s="206"/>
      <c r="J9" s="206"/>
      <c r="K9" s="206"/>
      <c r="L9" s="206"/>
      <c r="M9" s="206"/>
      <c r="N9" s="206"/>
      <c r="O9" s="206"/>
      <c r="P9" s="206"/>
      <c r="Q9" s="206"/>
      <c r="R9" s="206"/>
      <c r="S9" s="211"/>
      <c r="T9" s="23"/>
      <c r="U9" s="6"/>
      <c r="V9" s="6"/>
      <c r="W9" s="6"/>
      <c r="X9" s="6"/>
      <c r="Y9" s="6"/>
      <c r="Z9" s="6"/>
      <c r="AA9" s="6"/>
      <c r="AB9" s="6"/>
      <c r="AC9" s="6"/>
      <c r="AD9" s="6"/>
      <c r="AE9" s="6"/>
      <c r="AF9" s="6"/>
    </row>
    <row r="10" spans="1:32" ht="12.75" customHeight="1">
      <c r="A10" s="203"/>
      <c r="B10" s="6"/>
      <c r="C10" s="206"/>
      <c r="D10" s="206"/>
      <c r="E10" s="206"/>
      <c r="F10" s="206"/>
      <c r="G10" s="206"/>
      <c r="H10" s="206"/>
      <c r="I10" s="206"/>
      <c r="J10" s="206"/>
      <c r="K10" s="206"/>
      <c r="L10" s="206"/>
      <c r="M10" s="206"/>
      <c r="N10" s="206"/>
      <c r="O10" s="206"/>
      <c r="P10" s="206"/>
      <c r="Q10" s="206"/>
      <c r="R10" s="206"/>
      <c r="S10" s="211"/>
      <c r="T10" s="23"/>
      <c r="U10" s="6"/>
      <c r="V10" s="6"/>
      <c r="W10" s="6"/>
      <c r="X10" s="6"/>
      <c r="Y10" s="6"/>
      <c r="Z10" s="6"/>
      <c r="AA10" s="6"/>
      <c r="AB10" s="6"/>
      <c r="AC10" s="6"/>
      <c r="AD10" s="6"/>
      <c r="AE10" s="6"/>
      <c r="AF10" s="6"/>
    </row>
    <row r="11" spans="1:32" ht="12.75" customHeight="1">
      <c r="A11" s="203"/>
      <c r="B11" s="246" t="s">
        <v>757</v>
      </c>
      <c r="C11" s="206"/>
      <c r="D11" s="206"/>
      <c r="E11" s="206"/>
      <c r="F11" s="206"/>
      <c r="G11" s="206"/>
      <c r="H11" s="206"/>
      <c r="I11" s="206"/>
      <c r="J11" s="206"/>
      <c r="K11" s="206"/>
      <c r="L11" s="206"/>
      <c r="M11" s="206"/>
      <c r="N11" s="206"/>
      <c r="O11" s="206"/>
      <c r="P11" s="206"/>
      <c r="Q11" s="206"/>
      <c r="R11" s="206"/>
      <c r="S11" s="211"/>
      <c r="T11" s="23"/>
      <c r="U11" s="6"/>
      <c r="V11" s="6"/>
      <c r="W11" s="6"/>
      <c r="X11" s="6"/>
      <c r="Y11" s="6"/>
      <c r="Z11" s="6"/>
      <c r="AA11" s="6"/>
      <c r="AB11" s="6"/>
      <c r="AC11" s="6"/>
      <c r="AD11" s="6"/>
      <c r="AE11" s="6"/>
      <c r="AF11" s="6"/>
    </row>
    <row r="12" spans="1:32" ht="12.75" customHeight="1">
      <c r="A12" s="203"/>
      <c r="B12" s="246" t="s">
        <v>758</v>
      </c>
      <c r="C12" s="206"/>
      <c r="D12" s="206"/>
      <c r="E12" s="206"/>
      <c r="F12" s="206"/>
      <c r="G12" s="206"/>
      <c r="H12" s="206"/>
      <c r="I12" s="206"/>
      <c r="J12" s="206"/>
      <c r="K12" s="206"/>
      <c r="L12" s="206"/>
      <c r="M12" s="206"/>
      <c r="N12" s="206"/>
      <c r="O12" s="206"/>
      <c r="P12" s="206"/>
      <c r="Q12" s="206"/>
      <c r="R12" s="206"/>
      <c r="S12" s="211"/>
      <c r="T12" s="23"/>
      <c r="U12" s="6"/>
      <c r="V12" s="6"/>
      <c r="W12" s="6"/>
      <c r="X12" s="6"/>
      <c r="Y12" s="6"/>
      <c r="Z12" s="6"/>
      <c r="AA12" s="6"/>
      <c r="AB12" s="6"/>
      <c r="AC12" s="6"/>
      <c r="AD12" s="6"/>
      <c r="AE12" s="6"/>
      <c r="AF12" s="6"/>
    </row>
    <row r="13" spans="1:32" ht="12.75" customHeight="1">
      <c r="A13" s="203"/>
      <c r="B13" s="246" t="s">
        <v>759</v>
      </c>
      <c r="C13" s="206"/>
      <c r="D13" s="206"/>
      <c r="E13" s="206"/>
      <c r="F13" s="206"/>
      <c r="G13" s="206"/>
      <c r="H13" s="206"/>
      <c r="I13" s="206"/>
      <c r="J13" s="206"/>
      <c r="K13" s="206"/>
      <c r="L13" s="206"/>
      <c r="M13" s="206"/>
      <c r="N13" s="206"/>
      <c r="O13" s="206"/>
      <c r="P13" s="206"/>
      <c r="Q13" s="206"/>
      <c r="R13" s="206"/>
      <c r="S13" s="211"/>
      <c r="T13" s="23"/>
      <c r="U13" s="6"/>
      <c r="V13" s="6"/>
      <c r="W13" s="6"/>
      <c r="X13" s="6"/>
      <c r="Y13" s="6"/>
      <c r="Z13" s="6"/>
      <c r="AA13" s="6"/>
      <c r="AB13" s="6"/>
      <c r="AC13" s="6"/>
      <c r="AD13" s="6"/>
      <c r="AE13" s="6"/>
      <c r="AF13" s="6"/>
    </row>
    <row r="14" spans="1:32" ht="12.75" customHeight="1">
      <c r="A14" s="203"/>
      <c r="B14" s="206"/>
      <c r="C14" s="206"/>
      <c r="D14" s="206"/>
      <c r="E14" s="206"/>
      <c r="F14" s="206"/>
      <c r="G14" s="206"/>
      <c r="H14" s="206"/>
      <c r="I14" s="206"/>
      <c r="J14" s="206"/>
      <c r="K14" s="206"/>
      <c r="L14" s="206"/>
      <c r="M14" s="206"/>
      <c r="N14" s="206"/>
      <c r="O14" s="206"/>
      <c r="P14" s="206"/>
      <c r="Q14" s="206"/>
      <c r="R14" s="206"/>
      <c r="S14" s="211"/>
      <c r="T14" s="23"/>
      <c r="U14" s="6"/>
      <c r="V14" s="6"/>
      <c r="W14" s="6"/>
      <c r="X14" s="6"/>
      <c r="Y14" s="6"/>
      <c r="Z14" s="6"/>
      <c r="AA14" s="6"/>
      <c r="AB14" s="6"/>
      <c r="AC14" s="6"/>
      <c r="AD14" s="6"/>
      <c r="AE14" s="6"/>
      <c r="AF14" s="6"/>
    </row>
    <row r="15" spans="1:32" ht="12.75" customHeight="1">
      <c r="A15" s="203"/>
      <c r="B15" s="206"/>
      <c r="C15" s="206"/>
      <c r="D15" s="206"/>
      <c r="E15" s="206"/>
      <c r="F15" s="206"/>
      <c r="G15" s="206"/>
      <c r="H15" s="206"/>
      <c r="I15" s="206"/>
      <c r="J15" s="206"/>
      <c r="K15" s="206"/>
      <c r="L15" s="206"/>
      <c r="M15" s="206"/>
      <c r="N15" s="206"/>
      <c r="O15" s="206"/>
      <c r="P15" s="206"/>
      <c r="Q15" s="206"/>
      <c r="R15" s="206"/>
      <c r="S15" s="211"/>
      <c r="T15" s="23"/>
      <c r="U15" s="6"/>
      <c r="V15" s="6"/>
      <c r="W15" s="6"/>
      <c r="X15" s="6"/>
      <c r="Y15" s="6"/>
      <c r="Z15" s="6"/>
      <c r="AA15" s="6"/>
      <c r="AB15" s="6"/>
      <c r="AC15" s="6"/>
      <c r="AD15" s="6"/>
      <c r="AE15" s="6"/>
      <c r="AF15" s="6"/>
    </row>
    <row r="16" spans="1:32" ht="12.75" customHeight="1">
      <c r="A16" s="203"/>
      <c r="B16" s="246" t="s">
        <v>760</v>
      </c>
      <c r="C16" s="206"/>
      <c r="D16" s="206"/>
      <c r="E16" s="206"/>
      <c r="F16" s="206"/>
      <c r="G16" s="206"/>
      <c r="H16" s="206"/>
      <c r="I16" s="206"/>
      <c r="J16" s="206"/>
      <c r="K16" s="206"/>
      <c r="L16" s="206"/>
      <c r="M16" s="206"/>
      <c r="N16" s="206"/>
      <c r="O16" s="206"/>
      <c r="P16" s="206"/>
      <c r="Q16" s="206"/>
      <c r="R16" s="206"/>
      <c r="S16" s="211"/>
      <c r="T16" s="23"/>
      <c r="U16" s="6"/>
      <c r="V16" s="6"/>
      <c r="W16" s="6"/>
      <c r="X16" s="6"/>
      <c r="Y16" s="6"/>
      <c r="Z16" s="6"/>
      <c r="AA16" s="6"/>
      <c r="AB16" s="6"/>
      <c r="AC16" s="6"/>
      <c r="AD16" s="6"/>
      <c r="AE16" s="6"/>
      <c r="AF16" s="6"/>
    </row>
    <row r="17" spans="1:32" ht="12.75" customHeight="1">
      <c r="A17" s="203"/>
      <c r="B17" s="246" t="s">
        <v>761</v>
      </c>
      <c r="C17" s="206"/>
      <c r="D17" s="206"/>
      <c r="E17" s="206"/>
      <c r="F17" s="206"/>
      <c r="G17" s="206"/>
      <c r="H17" s="206"/>
      <c r="I17" s="206"/>
      <c r="J17" s="206"/>
      <c r="K17" s="206"/>
      <c r="L17" s="206"/>
      <c r="M17" s="206"/>
      <c r="N17" s="206"/>
      <c r="O17" s="206"/>
      <c r="P17" s="206"/>
      <c r="Q17" s="206"/>
      <c r="R17" s="206"/>
      <c r="S17" s="211"/>
      <c r="T17" s="23"/>
      <c r="U17" s="6"/>
      <c r="V17" s="6"/>
      <c r="W17" s="6"/>
      <c r="X17" s="6"/>
      <c r="Y17" s="6"/>
      <c r="Z17" s="6"/>
      <c r="AA17" s="6"/>
      <c r="AB17" s="6"/>
      <c r="AC17" s="6"/>
      <c r="AD17" s="6"/>
      <c r="AE17" s="6"/>
      <c r="AF17" s="6"/>
    </row>
    <row r="18" spans="1:32" ht="12.75" customHeight="1">
      <c r="A18" s="203"/>
      <c r="B18" s="6"/>
      <c r="C18" s="206"/>
      <c r="D18" s="206"/>
      <c r="E18" s="206"/>
      <c r="F18" s="206"/>
      <c r="G18" s="206"/>
      <c r="H18" s="206"/>
      <c r="I18" s="206"/>
      <c r="J18" s="206"/>
      <c r="K18" s="206"/>
      <c r="L18" s="206"/>
      <c r="M18" s="206"/>
      <c r="N18" s="206"/>
      <c r="O18" s="206"/>
      <c r="P18" s="206"/>
      <c r="Q18" s="206"/>
      <c r="R18" s="206"/>
      <c r="S18" s="211"/>
      <c r="T18" s="23"/>
      <c r="U18" s="6"/>
      <c r="V18" s="6"/>
      <c r="W18" s="6"/>
      <c r="X18" s="6"/>
      <c r="Y18" s="6"/>
      <c r="Z18" s="6"/>
      <c r="AA18" s="6"/>
      <c r="AB18" s="6"/>
      <c r="AC18" s="6"/>
      <c r="AD18" s="6"/>
      <c r="AE18" s="6"/>
      <c r="AF18" s="6"/>
    </row>
    <row r="19" spans="1:32" ht="12.75" customHeight="1">
      <c r="A19" s="203"/>
      <c r="B19" s="141" t="s">
        <v>762</v>
      </c>
      <c r="C19" s="206"/>
      <c r="D19" s="206"/>
      <c r="E19" s="206"/>
      <c r="F19" s="206"/>
      <c r="G19" s="206"/>
      <c r="H19" s="206"/>
      <c r="I19" s="206"/>
      <c r="J19" s="206"/>
      <c r="K19" s="206"/>
      <c r="L19" s="206"/>
      <c r="M19" s="206"/>
      <c r="N19" s="206"/>
      <c r="O19" s="206"/>
      <c r="P19" s="206"/>
      <c r="Q19" s="206"/>
      <c r="R19" s="206"/>
      <c r="S19" s="211"/>
      <c r="T19" s="23"/>
      <c r="U19" s="6"/>
      <c r="V19" s="6"/>
      <c r="W19" s="6"/>
      <c r="X19" s="6"/>
      <c r="Y19" s="6"/>
      <c r="Z19" s="6"/>
      <c r="AA19" s="6"/>
      <c r="AB19" s="6"/>
      <c r="AC19" s="6"/>
      <c r="AD19" s="6"/>
      <c r="AE19" s="6"/>
      <c r="AF19" s="6"/>
    </row>
    <row r="20" spans="1:32" ht="12.75" customHeight="1">
      <c r="A20" s="203"/>
      <c r="B20" s="141" t="s">
        <v>763</v>
      </c>
      <c r="C20" s="206"/>
      <c r="D20" s="206"/>
      <c r="E20" s="206"/>
      <c r="F20" s="206"/>
      <c r="G20" s="206"/>
      <c r="H20" s="206"/>
      <c r="I20" s="206"/>
      <c r="J20" s="206"/>
      <c r="K20" s="206"/>
      <c r="L20" s="206"/>
      <c r="M20" s="206"/>
      <c r="N20" s="206"/>
      <c r="O20" s="206"/>
      <c r="P20" s="206"/>
      <c r="Q20" s="206"/>
      <c r="R20" s="206"/>
      <c r="S20" s="211"/>
      <c r="T20" s="23"/>
      <c r="U20" s="6"/>
      <c r="V20" s="6"/>
      <c r="W20" s="6"/>
      <c r="X20" s="6"/>
      <c r="Y20" s="6"/>
      <c r="Z20" s="6"/>
      <c r="AA20" s="6"/>
      <c r="AB20" s="6"/>
      <c r="AC20" s="6"/>
      <c r="AD20" s="6"/>
      <c r="AE20" s="6"/>
      <c r="AF20" s="6"/>
    </row>
    <row r="21" spans="1:32" ht="12.75" customHeight="1">
      <c r="A21" s="203"/>
      <c r="B21" s="6"/>
      <c r="C21" s="206"/>
      <c r="D21" s="206"/>
      <c r="E21" s="206"/>
      <c r="F21" s="206"/>
      <c r="G21" s="206"/>
      <c r="H21" s="206"/>
      <c r="I21" s="206"/>
      <c r="J21" s="206"/>
      <c r="K21" s="206"/>
      <c r="L21" s="206"/>
      <c r="M21" s="206"/>
      <c r="N21" s="206"/>
      <c r="O21" s="206"/>
      <c r="P21" s="206"/>
      <c r="Q21" s="206"/>
      <c r="R21" s="206"/>
      <c r="S21" s="211"/>
      <c r="T21" s="23"/>
      <c r="U21" s="6"/>
      <c r="V21" s="6"/>
      <c r="W21" s="6"/>
      <c r="X21" s="6"/>
      <c r="Y21" s="6"/>
      <c r="Z21" s="6"/>
      <c r="AA21" s="6"/>
      <c r="AB21" s="6"/>
      <c r="AC21" s="6"/>
      <c r="AD21" s="6"/>
      <c r="AE21" s="6"/>
      <c r="AF21" s="6"/>
    </row>
    <row r="22" spans="1:32" ht="12.75" customHeight="1">
      <c r="A22" s="203"/>
      <c r="B22" s="246" t="s">
        <v>764</v>
      </c>
      <c r="C22" s="206"/>
      <c r="D22" s="206"/>
      <c r="E22" s="206"/>
      <c r="F22" s="206"/>
      <c r="G22" s="206"/>
      <c r="H22" s="206"/>
      <c r="I22" s="206"/>
      <c r="J22" s="206"/>
      <c r="K22" s="206"/>
      <c r="L22" s="206"/>
      <c r="M22" s="206"/>
      <c r="N22" s="206"/>
      <c r="O22" s="206"/>
      <c r="P22" s="206"/>
      <c r="Q22" s="206"/>
      <c r="R22" s="206"/>
      <c r="S22" s="211"/>
      <c r="T22" s="23"/>
      <c r="U22" s="6"/>
      <c r="V22" s="6"/>
      <c r="W22" s="6"/>
      <c r="X22" s="6"/>
      <c r="Y22" s="6"/>
      <c r="Z22" s="6"/>
      <c r="AA22" s="6"/>
      <c r="AB22" s="6"/>
      <c r="AC22" s="6"/>
      <c r="AD22" s="6"/>
      <c r="AE22" s="6"/>
      <c r="AF22" s="6"/>
    </row>
    <row r="23" spans="1:32" ht="12.75" customHeight="1">
      <c r="A23" s="203"/>
      <c r="B23" s="246" t="s">
        <v>765</v>
      </c>
      <c r="C23" s="206"/>
      <c r="D23" s="206"/>
      <c r="E23" s="206"/>
      <c r="F23" s="206"/>
      <c r="G23" s="206"/>
      <c r="H23" s="206"/>
      <c r="I23" s="206"/>
      <c r="J23" s="206"/>
      <c r="K23" s="206"/>
      <c r="L23" s="206"/>
      <c r="M23" s="206"/>
      <c r="N23" s="206"/>
      <c r="O23" s="206"/>
      <c r="P23" s="206"/>
      <c r="Q23" s="206"/>
      <c r="R23" s="206"/>
      <c r="S23" s="211"/>
      <c r="T23" s="23"/>
      <c r="U23" s="6"/>
      <c r="V23" s="6"/>
      <c r="W23" s="6"/>
      <c r="X23" s="6"/>
      <c r="Y23" s="6"/>
      <c r="Z23" s="6"/>
      <c r="AA23" s="6"/>
      <c r="AB23" s="6"/>
      <c r="AC23" s="6"/>
      <c r="AD23" s="6"/>
      <c r="AE23" s="6"/>
      <c r="AF23" s="6"/>
    </row>
    <row r="24" spans="1:32" ht="12.75" customHeight="1">
      <c r="A24" s="203"/>
      <c r="B24" s="206"/>
      <c r="C24" s="206"/>
      <c r="D24" s="206"/>
      <c r="E24" s="206"/>
      <c r="F24" s="206"/>
      <c r="G24" s="206"/>
      <c r="H24" s="206"/>
      <c r="I24" s="206"/>
      <c r="J24" s="206"/>
      <c r="K24" s="206"/>
      <c r="L24" s="206"/>
      <c r="M24" s="206"/>
      <c r="N24" s="206"/>
      <c r="O24" s="206"/>
      <c r="P24" s="206"/>
      <c r="Q24" s="206"/>
      <c r="R24" s="206"/>
      <c r="S24" s="211"/>
      <c r="T24" s="23"/>
      <c r="U24" s="6"/>
      <c r="V24" s="6"/>
      <c r="W24" s="6"/>
      <c r="X24" s="6"/>
      <c r="Y24" s="6"/>
      <c r="Z24" s="6"/>
      <c r="AA24" s="6"/>
      <c r="AB24" s="6"/>
      <c r="AC24" s="6"/>
      <c r="AD24" s="6"/>
      <c r="AE24" s="6"/>
      <c r="AF24" s="6"/>
    </row>
    <row r="25" spans="1:32" ht="12.75" customHeight="1">
      <c r="A25" s="203"/>
      <c r="B25" s="246" t="s">
        <v>766</v>
      </c>
      <c r="C25" s="206"/>
      <c r="D25" s="206"/>
      <c r="E25" s="206"/>
      <c r="F25" s="206"/>
      <c r="G25" s="206"/>
      <c r="H25" s="206"/>
      <c r="I25" s="206"/>
      <c r="J25" s="206"/>
      <c r="K25" s="206"/>
      <c r="L25" s="206"/>
      <c r="M25" s="206"/>
      <c r="N25" s="206"/>
      <c r="O25" s="206"/>
      <c r="P25" s="206"/>
      <c r="Q25" s="206"/>
      <c r="R25" s="206"/>
      <c r="S25" s="211"/>
      <c r="T25" s="23"/>
      <c r="U25" s="6"/>
      <c r="V25" s="6"/>
      <c r="W25" s="6"/>
      <c r="X25" s="6"/>
      <c r="Y25" s="6"/>
      <c r="Z25" s="6"/>
      <c r="AA25" s="6"/>
      <c r="AB25" s="6"/>
      <c r="AC25" s="6"/>
      <c r="AD25" s="6"/>
      <c r="AE25" s="6"/>
      <c r="AF25" s="6"/>
    </row>
    <row r="26" spans="1:32" ht="12.75" customHeight="1">
      <c r="A26" s="203"/>
      <c r="B26" s="246" t="s">
        <v>767</v>
      </c>
      <c r="C26" s="206"/>
      <c r="D26" s="206"/>
      <c r="E26" s="206"/>
      <c r="F26" s="206"/>
      <c r="G26" s="206"/>
      <c r="H26" s="206"/>
      <c r="I26" s="206"/>
      <c r="J26" s="206"/>
      <c r="K26" s="206"/>
      <c r="L26" s="206"/>
      <c r="M26" s="206"/>
      <c r="N26" s="206"/>
      <c r="O26" s="206"/>
      <c r="P26" s="206"/>
      <c r="Q26" s="206"/>
      <c r="R26" s="206"/>
      <c r="S26" s="211"/>
      <c r="T26" s="23"/>
      <c r="U26" s="6"/>
      <c r="V26" s="6"/>
      <c r="W26" s="6"/>
      <c r="X26" s="6"/>
      <c r="Y26" s="6"/>
      <c r="Z26" s="6"/>
      <c r="AA26" s="6"/>
      <c r="AB26" s="6"/>
      <c r="AC26" s="6"/>
      <c r="AD26" s="6"/>
      <c r="AE26" s="6"/>
      <c r="AF26" s="6"/>
    </row>
    <row r="27" spans="1:32" ht="12.75" customHeight="1">
      <c r="A27" s="203"/>
      <c r="B27" s="206"/>
      <c r="C27" s="206"/>
      <c r="D27" s="206"/>
      <c r="E27" s="206"/>
      <c r="F27" s="206"/>
      <c r="G27" s="206"/>
      <c r="H27" s="206"/>
      <c r="I27" s="206"/>
      <c r="J27" s="206"/>
      <c r="K27" s="206"/>
      <c r="L27" s="206"/>
      <c r="M27" s="206"/>
      <c r="N27" s="206"/>
      <c r="O27" s="206"/>
      <c r="P27" s="206"/>
      <c r="Q27" s="206"/>
      <c r="R27" s="206"/>
      <c r="S27" s="211"/>
      <c r="T27" s="23"/>
      <c r="U27" s="6"/>
      <c r="V27" s="6"/>
      <c r="W27" s="6"/>
      <c r="X27" s="6"/>
      <c r="Y27" s="6"/>
      <c r="Z27" s="6"/>
      <c r="AA27" s="6"/>
      <c r="AB27" s="6"/>
      <c r="AC27" s="6"/>
      <c r="AD27" s="6"/>
      <c r="AE27" s="6"/>
      <c r="AF27" s="6"/>
    </row>
    <row r="28" spans="1:32" ht="12.75" customHeight="1">
      <c r="A28" s="203"/>
      <c r="B28" s="246" t="s">
        <v>768</v>
      </c>
      <c r="C28" s="206"/>
      <c r="D28" s="206"/>
      <c r="E28" s="206"/>
      <c r="F28" s="206"/>
      <c r="G28" s="206"/>
      <c r="H28" s="206"/>
      <c r="I28" s="206"/>
      <c r="J28" s="206"/>
      <c r="K28" s="206"/>
      <c r="L28" s="206"/>
      <c r="M28" s="206"/>
      <c r="N28" s="206"/>
      <c r="O28" s="206"/>
      <c r="P28" s="206"/>
      <c r="Q28" s="206"/>
      <c r="R28" s="206"/>
      <c r="S28" s="211"/>
      <c r="T28" s="23"/>
      <c r="U28" s="6"/>
      <c r="V28" s="6"/>
      <c r="W28" s="6"/>
      <c r="X28" s="6"/>
      <c r="Y28" s="6"/>
      <c r="Z28" s="6"/>
      <c r="AA28" s="6"/>
      <c r="AB28" s="6"/>
      <c r="AC28" s="6"/>
      <c r="AD28" s="6"/>
      <c r="AE28" s="6"/>
      <c r="AF28" s="6"/>
    </row>
    <row r="29" spans="1:32" ht="12.75" customHeight="1">
      <c r="A29" s="203"/>
      <c r="B29" s="246" t="s">
        <v>769</v>
      </c>
      <c r="C29" s="206"/>
      <c r="D29" s="206"/>
      <c r="E29" s="206"/>
      <c r="F29" s="206"/>
      <c r="G29" s="206"/>
      <c r="H29" s="206"/>
      <c r="I29" s="206"/>
      <c r="J29" s="206"/>
      <c r="K29" s="206"/>
      <c r="L29" s="206"/>
      <c r="M29" s="206"/>
      <c r="N29" s="206"/>
      <c r="O29" s="206"/>
      <c r="P29" s="206"/>
      <c r="Q29" s="206"/>
      <c r="R29" s="206"/>
      <c r="S29" s="211"/>
      <c r="T29" s="23"/>
      <c r="U29" s="6"/>
      <c r="V29" s="6"/>
      <c r="W29" s="6"/>
      <c r="X29" s="6"/>
      <c r="Y29" s="6"/>
      <c r="Z29" s="6"/>
      <c r="AA29" s="6"/>
      <c r="AB29" s="6"/>
      <c r="AC29" s="6"/>
      <c r="AD29" s="6"/>
      <c r="AE29" s="6"/>
      <c r="AF29" s="6"/>
    </row>
    <row r="30" spans="1:32" ht="12.75" customHeight="1">
      <c r="A30" s="203"/>
      <c r="B30" s="246" t="s">
        <v>770</v>
      </c>
      <c r="C30" s="206"/>
      <c r="D30" s="206"/>
      <c r="E30" s="206"/>
      <c r="F30" s="206"/>
      <c r="G30" s="206"/>
      <c r="H30" s="206"/>
      <c r="I30" s="206"/>
      <c r="J30" s="206"/>
      <c r="K30" s="206"/>
      <c r="L30" s="206"/>
      <c r="M30" s="206"/>
      <c r="N30" s="206"/>
      <c r="O30" s="206"/>
      <c r="P30" s="206"/>
      <c r="Q30" s="206"/>
      <c r="R30" s="206"/>
      <c r="S30" s="211"/>
      <c r="T30" s="23"/>
      <c r="U30" s="6"/>
      <c r="V30" s="6"/>
      <c r="W30" s="6"/>
      <c r="X30" s="6"/>
      <c r="Y30" s="6"/>
      <c r="Z30" s="6"/>
      <c r="AA30" s="6"/>
      <c r="AB30" s="6"/>
      <c r="AC30" s="6"/>
      <c r="AD30" s="6"/>
      <c r="AE30" s="6"/>
      <c r="AF30" s="6"/>
    </row>
    <row r="31" spans="1:32" ht="12.75" customHeight="1">
      <c r="A31" s="203"/>
      <c r="B31" s="206"/>
      <c r="C31" s="206"/>
      <c r="D31" s="206"/>
      <c r="E31" s="206"/>
      <c r="F31" s="206"/>
      <c r="G31" s="206"/>
      <c r="H31" s="206"/>
      <c r="I31" s="206"/>
      <c r="J31" s="206"/>
      <c r="K31" s="206"/>
      <c r="L31" s="206"/>
      <c r="M31" s="206"/>
      <c r="N31" s="206"/>
      <c r="O31" s="206"/>
      <c r="P31" s="206"/>
      <c r="Q31" s="206"/>
      <c r="R31" s="206"/>
      <c r="S31" s="211"/>
      <c r="T31" s="23"/>
      <c r="U31" s="6"/>
      <c r="V31" s="6"/>
      <c r="W31" s="6"/>
      <c r="X31" s="6"/>
      <c r="Y31" s="6"/>
      <c r="Z31" s="6"/>
      <c r="AA31" s="6"/>
      <c r="AB31" s="6"/>
      <c r="AC31" s="6"/>
      <c r="AD31" s="6"/>
      <c r="AE31" s="6"/>
      <c r="AF31" s="6"/>
    </row>
    <row r="32" spans="1:32" ht="12.75" customHeight="1">
      <c r="A32" s="203"/>
      <c r="B32" s="206"/>
      <c r="C32" s="206"/>
      <c r="D32" s="206"/>
      <c r="E32" s="206"/>
      <c r="F32" s="206"/>
      <c r="G32" s="206"/>
      <c r="H32" s="206"/>
      <c r="I32" s="206"/>
      <c r="J32" s="206"/>
      <c r="K32" s="206"/>
      <c r="L32" s="206"/>
      <c r="M32" s="206"/>
      <c r="N32" s="206"/>
      <c r="O32" s="206"/>
      <c r="P32" s="206"/>
      <c r="Q32" s="206"/>
      <c r="R32" s="206"/>
      <c r="S32" s="211"/>
      <c r="T32" s="23"/>
      <c r="U32" s="6"/>
      <c r="V32" s="6"/>
      <c r="W32" s="6"/>
      <c r="X32" s="6"/>
      <c r="Y32" s="6"/>
      <c r="Z32" s="6"/>
      <c r="AA32" s="6"/>
      <c r="AB32" s="6"/>
      <c r="AC32" s="6"/>
      <c r="AD32" s="6"/>
      <c r="AE32" s="6"/>
      <c r="AF32" s="6"/>
    </row>
    <row r="33" spans="1:32" ht="12.75" customHeight="1">
      <c r="A33" s="203"/>
      <c r="B33" s="206"/>
      <c r="C33" s="206"/>
      <c r="D33" s="206"/>
      <c r="E33" s="206"/>
      <c r="F33" s="206"/>
      <c r="G33" s="206"/>
      <c r="H33" s="206"/>
      <c r="I33" s="206"/>
      <c r="J33" s="206"/>
      <c r="K33" s="206"/>
      <c r="L33" s="206"/>
      <c r="M33" s="206"/>
      <c r="N33" s="206"/>
      <c r="O33" s="206"/>
      <c r="P33" s="206"/>
      <c r="Q33" s="206"/>
      <c r="R33" s="206"/>
      <c r="S33" s="211"/>
      <c r="T33" s="23"/>
      <c r="U33" s="6"/>
      <c r="V33" s="6"/>
      <c r="W33" s="6"/>
      <c r="X33" s="6"/>
      <c r="Y33" s="6"/>
      <c r="Z33" s="6"/>
      <c r="AA33" s="6"/>
      <c r="AB33" s="6"/>
      <c r="AC33" s="6"/>
      <c r="AD33" s="6"/>
      <c r="AE33" s="6"/>
      <c r="AF33" s="6"/>
    </row>
    <row r="34" spans="1:32" ht="12.75" customHeight="1">
      <c r="A34" s="203"/>
      <c r="B34" s="206"/>
      <c r="C34" s="206"/>
      <c r="D34" s="206"/>
      <c r="E34" s="206"/>
      <c r="F34" s="206"/>
      <c r="G34" s="206"/>
      <c r="H34" s="206"/>
      <c r="I34" s="206"/>
      <c r="J34" s="206"/>
      <c r="K34" s="206"/>
      <c r="L34" s="206"/>
      <c r="M34" s="206"/>
      <c r="N34" s="206"/>
      <c r="O34" s="206"/>
      <c r="P34" s="206"/>
      <c r="Q34" s="206"/>
      <c r="R34" s="206"/>
      <c r="S34" s="211"/>
      <c r="T34" s="23"/>
      <c r="U34" s="6"/>
      <c r="V34" s="6"/>
      <c r="W34" s="6"/>
      <c r="X34" s="6"/>
      <c r="Y34" s="6"/>
      <c r="Z34" s="6"/>
      <c r="AA34" s="6"/>
      <c r="AB34" s="6"/>
      <c r="AC34" s="6"/>
      <c r="AD34" s="6"/>
      <c r="AE34" s="6"/>
      <c r="AF34" s="6"/>
    </row>
    <row r="35" spans="1:32" ht="12.75" customHeight="1">
      <c r="A35" s="203"/>
      <c r="B35" s="206"/>
      <c r="C35" s="206"/>
      <c r="D35" s="206"/>
      <c r="E35" s="206"/>
      <c r="F35" s="206"/>
      <c r="G35" s="206"/>
      <c r="H35" s="206"/>
      <c r="I35" s="206"/>
      <c r="J35" s="206"/>
      <c r="K35" s="206"/>
      <c r="L35" s="206"/>
      <c r="M35" s="206"/>
      <c r="N35" s="206"/>
      <c r="O35" s="206"/>
      <c r="P35" s="206"/>
      <c r="Q35" s="206"/>
      <c r="R35" s="206"/>
      <c r="S35" s="211"/>
      <c r="T35" s="23"/>
      <c r="U35" s="6"/>
      <c r="V35" s="6"/>
      <c r="W35" s="6"/>
      <c r="X35" s="6"/>
      <c r="Y35" s="6"/>
      <c r="Z35" s="6"/>
      <c r="AA35" s="6"/>
      <c r="AB35" s="6"/>
      <c r="AC35" s="6"/>
      <c r="AD35" s="6"/>
      <c r="AE35" s="6"/>
      <c r="AF35" s="6"/>
    </row>
    <row r="36" spans="1:32" ht="12.75" customHeight="1">
      <c r="A36" s="203"/>
      <c r="B36" s="206"/>
      <c r="C36" s="206"/>
      <c r="D36" s="206"/>
      <c r="E36" s="206"/>
      <c r="F36" s="206"/>
      <c r="G36" s="206"/>
      <c r="H36" s="206"/>
      <c r="I36" s="206"/>
      <c r="J36" s="206"/>
      <c r="K36" s="206"/>
      <c r="L36" s="206"/>
      <c r="M36" s="206"/>
      <c r="N36" s="206"/>
      <c r="O36" s="206"/>
      <c r="P36" s="206"/>
      <c r="Q36" s="206"/>
      <c r="R36" s="206"/>
      <c r="S36" s="211"/>
      <c r="T36" s="23"/>
      <c r="U36" s="6"/>
      <c r="V36" s="6"/>
      <c r="W36" s="6"/>
      <c r="X36" s="6"/>
      <c r="Y36" s="6"/>
      <c r="Z36" s="6"/>
      <c r="AA36" s="6"/>
      <c r="AB36" s="6"/>
      <c r="AC36" s="6"/>
      <c r="AD36" s="6"/>
      <c r="AE36" s="6"/>
      <c r="AF36" s="6"/>
    </row>
    <row r="37" spans="1:32" ht="12.75" customHeight="1">
      <c r="A37" s="203"/>
      <c r="B37" s="206"/>
      <c r="C37" s="206"/>
      <c r="D37" s="206"/>
      <c r="E37" s="206"/>
      <c r="F37" s="206"/>
      <c r="G37" s="206"/>
      <c r="H37" s="206"/>
      <c r="I37" s="206"/>
      <c r="J37" s="206"/>
      <c r="K37" s="206"/>
      <c r="L37" s="206"/>
      <c r="M37" s="206"/>
      <c r="N37" s="206"/>
      <c r="O37" s="206"/>
      <c r="P37" s="206"/>
      <c r="Q37" s="206"/>
      <c r="R37" s="206"/>
      <c r="S37" s="211"/>
      <c r="T37" s="23"/>
      <c r="U37" s="6"/>
      <c r="V37" s="6"/>
      <c r="W37" s="6"/>
      <c r="X37" s="6"/>
      <c r="Y37" s="6"/>
      <c r="Z37" s="6"/>
      <c r="AA37" s="6"/>
      <c r="AB37" s="6"/>
      <c r="AC37" s="6"/>
      <c r="AD37" s="6"/>
      <c r="AE37" s="6"/>
      <c r="AF37" s="6"/>
    </row>
    <row r="38" spans="1:32" ht="12.75" customHeight="1">
      <c r="A38" s="203"/>
      <c r="B38" s="206"/>
      <c r="C38" s="206"/>
      <c r="D38" s="206"/>
      <c r="E38" s="206"/>
      <c r="F38" s="206"/>
      <c r="G38" s="206"/>
      <c r="H38" s="206"/>
      <c r="I38" s="206"/>
      <c r="J38" s="206"/>
      <c r="K38" s="206"/>
      <c r="L38" s="206"/>
      <c r="M38" s="206"/>
      <c r="N38" s="206"/>
      <c r="O38" s="206"/>
      <c r="P38" s="206"/>
      <c r="Q38" s="206"/>
      <c r="R38" s="206"/>
      <c r="S38" s="211"/>
      <c r="T38" s="23"/>
      <c r="U38" s="6"/>
      <c r="V38" s="6"/>
      <c r="W38" s="6"/>
      <c r="X38" s="6"/>
      <c r="Y38" s="6"/>
      <c r="Z38" s="6"/>
      <c r="AA38" s="6"/>
      <c r="AB38" s="6"/>
      <c r="AC38" s="6"/>
      <c r="AD38" s="6"/>
      <c r="AE38" s="6"/>
      <c r="AF38" s="6"/>
    </row>
    <row r="39" spans="1:32" ht="12.75" customHeight="1">
      <c r="A39" s="203"/>
      <c r="B39" s="206"/>
      <c r="C39" s="206"/>
      <c r="D39" s="206"/>
      <c r="E39" s="206"/>
      <c r="F39" s="206"/>
      <c r="G39" s="206"/>
      <c r="H39" s="206"/>
      <c r="I39" s="206"/>
      <c r="J39" s="206"/>
      <c r="K39" s="206"/>
      <c r="L39" s="206"/>
      <c r="M39" s="206"/>
      <c r="N39" s="206"/>
      <c r="O39" s="206"/>
      <c r="P39" s="206"/>
      <c r="Q39" s="206"/>
      <c r="R39" s="206"/>
      <c r="S39" s="211"/>
      <c r="T39" s="23"/>
      <c r="U39" s="6"/>
      <c r="V39" s="34" t="s">
        <v>771</v>
      </c>
      <c r="W39" s="6"/>
      <c r="X39" s="6"/>
      <c r="Y39" s="6"/>
      <c r="Z39" s="6"/>
      <c r="AA39" s="6"/>
      <c r="AB39" s="6"/>
      <c r="AC39" s="6"/>
      <c r="AD39" s="6"/>
      <c r="AE39" s="6"/>
      <c r="AF39" s="6"/>
    </row>
    <row r="40" spans="1:32" ht="12.75" customHeight="1">
      <c r="A40" s="203"/>
      <c r="B40" s="206"/>
      <c r="C40" s="206"/>
      <c r="D40" s="206"/>
      <c r="E40" s="206"/>
      <c r="F40" s="206"/>
      <c r="G40" s="206"/>
      <c r="H40" s="206"/>
      <c r="I40" s="206"/>
      <c r="J40" s="206"/>
      <c r="K40" s="206"/>
      <c r="L40" s="206"/>
      <c r="M40" s="206"/>
      <c r="N40" s="206"/>
      <c r="O40" s="206"/>
      <c r="P40" s="206"/>
      <c r="Q40" s="206"/>
      <c r="R40" s="206"/>
      <c r="S40" s="211"/>
      <c r="T40" s="23"/>
      <c r="U40" s="6"/>
      <c r="V40" s="6"/>
      <c r="W40" s="6"/>
      <c r="X40" s="6"/>
      <c r="Y40" s="6"/>
      <c r="Z40" s="6"/>
      <c r="AA40" s="6"/>
      <c r="AB40" s="6"/>
      <c r="AC40" s="6"/>
      <c r="AD40" s="6"/>
      <c r="AE40" s="6"/>
      <c r="AF40" s="6"/>
    </row>
    <row r="41" spans="1:32" ht="12.75" customHeight="1">
      <c r="A41" s="203"/>
      <c r="B41" s="206"/>
      <c r="C41" s="206"/>
      <c r="D41" s="206"/>
      <c r="E41" s="206"/>
      <c r="F41" s="206"/>
      <c r="G41" s="206"/>
      <c r="H41" s="206"/>
      <c r="I41" s="206"/>
      <c r="J41" s="206"/>
      <c r="K41" s="206"/>
      <c r="L41" s="206"/>
      <c r="M41" s="206"/>
      <c r="N41" s="206"/>
      <c r="O41" s="206"/>
      <c r="P41" s="206"/>
      <c r="Q41" s="206"/>
      <c r="R41" s="206"/>
      <c r="S41" s="211"/>
      <c r="T41" s="23"/>
      <c r="U41" s="6"/>
      <c r="V41" s="6"/>
      <c r="W41" s="6"/>
      <c r="X41" s="6"/>
      <c r="Y41" s="6"/>
      <c r="Z41" s="6"/>
      <c r="AA41" s="6"/>
      <c r="AB41" s="6"/>
      <c r="AC41" s="6"/>
      <c r="AD41" s="6"/>
      <c r="AE41" s="6"/>
      <c r="AF41" s="6"/>
    </row>
    <row r="42" spans="1:32" ht="12.75" customHeight="1">
      <c r="A42" s="203"/>
      <c r="B42" s="206"/>
      <c r="C42" s="206"/>
      <c r="D42" s="206"/>
      <c r="E42" s="206"/>
      <c r="F42" s="206"/>
      <c r="G42" s="206"/>
      <c r="H42" s="206"/>
      <c r="I42" s="206"/>
      <c r="J42" s="206"/>
      <c r="K42" s="206"/>
      <c r="L42" s="206"/>
      <c r="M42" s="206"/>
      <c r="N42" s="206"/>
      <c r="O42" s="206"/>
      <c r="P42" s="206"/>
      <c r="Q42" s="206"/>
      <c r="R42" s="206"/>
      <c r="S42" s="211"/>
      <c r="T42" s="23"/>
      <c r="U42" s="6"/>
      <c r="V42" s="6"/>
      <c r="W42" s="6"/>
      <c r="X42" s="6"/>
      <c r="Y42" s="6"/>
      <c r="Z42" s="6"/>
      <c r="AA42" s="6"/>
      <c r="AB42" s="6"/>
      <c r="AC42" s="6"/>
      <c r="AD42" s="6"/>
      <c r="AE42" s="6"/>
      <c r="AF42" s="6"/>
    </row>
    <row r="43" spans="1:32" ht="12.75" customHeight="1">
      <c r="A43" s="203"/>
      <c r="B43" s="206"/>
      <c r="C43" s="206"/>
      <c r="D43" s="206"/>
      <c r="E43" s="206"/>
      <c r="F43" s="206"/>
      <c r="G43" s="206"/>
      <c r="H43" s="206"/>
      <c r="I43" s="206"/>
      <c r="J43" s="206"/>
      <c r="K43" s="206"/>
      <c r="L43" s="206"/>
      <c r="M43" s="206"/>
      <c r="N43" s="206"/>
      <c r="O43" s="206"/>
      <c r="P43" s="206"/>
      <c r="Q43" s="206"/>
      <c r="R43" s="206"/>
      <c r="S43" s="211"/>
      <c r="T43" s="23"/>
      <c r="U43" s="6"/>
      <c r="V43" s="6"/>
      <c r="W43" s="6"/>
      <c r="X43" s="6"/>
      <c r="Y43" s="6"/>
      <c r="Z43" s="6"/>
      <c r="AA43" s="6"/>
      <c r="AB43" s="6"/>
      <c r="AC43" s="6"/>
      <c r="AD43" s="6"/>
      <c r="AE43" s="6"/>
      <c r="AF43" s="6"/>
    </row>
    <row r="44" spans="1:32" ht="12.75" customHeight="1">
      <c r="A44" s="203"/>
      <c r="B44" s="206"/>
      <c r="C44" s="206"/>
      <c r="D44" s="206"/>
      <c r="E44" s="206"/>
      <c r="F44" s="206"/>
      <c r="G44" s="206"/>
      <c r="H44" s="206"/>
      <c r="I44" s="206"/>
      <c r="J44" s="206"/>
      <c r="K44" s="206"/>
      <c r="L44" s="206"/>
      <c r="M44" s="206"/>
      <c r="N44" s="206"/>
      <c r="O44" s="206"/>
      <c r="P44" s="206"/>
      <c r="Q44" s="206"/>
      <c r="R44" s="206"/>
      <c r="S44" s="211"/>
      <c r="T44" s="23"/>
      <c r="U44" s="6"/>
      <c r="V44" s="6"/>
      <c r="W44" s="6"/>
      <c r="X44" s="6"/>
      <c r="Y44" s="6"/>
      <c r="Z44" s="6"/>
      <c r="AA44" s="6"/>
      <c r="AB44" s="6"/>
      <c r="AC44" s="6"/>
      <c r="AD44" s="6"/>
      <c r="AE44" s="6"/>
      <c r="AF44" s="6"/>
    </row>
    <row r="45" spans="1:32" ht="12.75" customHeight="1">
      <c r="A45" s="203"/>
      <c r="B45" s="206"/>
      <c r="C45" s="206"/>
      <c r="D45" s="206"/>
      <c r="E45" s="206"/>
      <c r="F45" s="206"/>
      <c r="G45" s="206"/>
      <c r="H45" s="206"/>
      <c r="I45" s="206"/>
      <c r="J45" s="206"/>
      <c r="K45" s="206"/>
      <c r="L45" s="206"/>
      <c r="M45" s="206"/>
      <c r="N45" s="206"/>
      <c r="O45" s="206"/>
      <c r="P45" s="206"/>
      <c r="Q45" s="206"/>
      <c r="R45" s="206"/>
      <c r="S45" s="211"/>
      <c r="T45" s="23"/>
      <c r="U45" s="6"/>
      <c r="V45" s="6"/>
      <c r="W45" s="6"/>
      <c r="X45" s="6"/>
      <c r="Y45" s="6"/>
      <c r="Z45" s="6"/>
      <c r="AA45" s="6"/>
      <c r="AB45" s="6"/>
      <c r="AC45" s="6"/>
      <c r="AD45" s="6"/>
      <c r="AE45" s="6"/>
      <c r="AF45" s="6"/>
    </row>
    <row r="46" spans="1:32" ht="12.75" customHeight="1">
      <c r="A46" s="203"/>
      <c r="B46" s="206"/>
      <c r="C46" s="206"/>
      <c r="D46" s="206"/>
      <c r="E46" s="206"/>
      <c r="F46" s="206"/>
      <c r="G46" s="206"/>
      <c r="H46" s="206"/>
      <c r="I46" s="206"/>
      <c r="J46" s="206"/>
      <c r="K46" s="206"/>
      <c r="L46" s="206"/>
      <c r="M46" s="206"/>
      <c r="N46" s="206"/>
      <c r="O46" s="206"/>
      <c r="P46" s="206"/>
      <c r="Q46" s="206"/>
      <c r="R46" s="206"/>
      <c r="S46" s="211"/>
      <c r="T46" s="23"/>
      <c r="U46" s="6"/>
      <c r="V46" s="6"/>
      <c r="W46" s="6"/>
      <c r="X46" s="6"/>
      <c r="Y46" s="6"/>
      <c r="Z46" s="6"/>
      <c r="AA46" s="6"/>
      <c r="AB46" s="6"/>
      <c r="AC46" s="6"/>
      <c r="AD46" s="6"/>
      <c r="AE46" s="6"/>
      <c r="AF46" s="6"/>
    </row>
    <row r="47" spans="1:32" ht="12.75" customHeight="1">
      <c r="A47" s="203"/>
      <c r="B47" s="206"/>
      <c r="C47" s="206"/>
      <c r="D47" s="206"/>
      <c r="E47" s="206"/>
      <c r="F47" s="206"/>
      <c r="G47" s="206"/>
      <c r="H47" s="206"/>
      <c r="I47" s="206"/>
      <c r="J47" s="206"/>
      <c r="K47" s="206"/>
      <c r="L47" s="206"/>
      <c r="M47" s="206"/>
      <c r="N47" s="206"/>
      <c r="O47" s="206"/>
      <c r="P47" s="206"/>
      <c r="Q47" s="206"/>
      <c r="R47" s="206"/>
      <c r="S47" s="211"/>
      <c r="T47" s="23"/>
      <c r="U47" s="6"/>
      <c r="V47" s="6"/>
      <c r="W47" s="6"/>
      <c r="X47" s="6"/>
      <c r="Y47" s="6"/>
      <c r="Z47" s="6"/>
      <c r="AA47" s="6"/>
      <c r="AB47" s="6"/>
      <c r="AC47" s="6"/>
      <c r="AD47" s="6"/>
      <c r="AE47" s="6"/>
      <c r="AF47" s="6"/>
    </row>
    <row r="48" spans="1:32" ht="12.75" customHeight="1">
      <c r="A48" s="203"/>
      <c r="B48" s="206"/>
      <c r="C48" s="206"/>
      <c r="D48" s="206"/>
      <c r="E48" s="206"/>
      <c r="F48" s="206"/>
      <c r="G48" s="206"/>
      <c r="H48" s="206"/>
      <c r="I48" s="206"/>
      <c r="J48" s="206"/>
      <c r="K48" s="206"/>
      <c r="L48" s="206"/>
      <c r="M48" s="206"/>
      <c r="N48" s="206"/>
      <c r="O48" s="206"/>
      <c r="P48" s="206"/>
      <c r="Q48" s="206"/>
      <c r="R48" s="206"/>
      <c r="S48" s="211"/>
      <c r="T48" s="23"/>
      <c r="U48" s="6"/>
      <c r="V48" s="6"/>
      <c r="W48" s="6"/>
      <c r="X48" s="6"/>
      <c r="Y48" s="6"/>
      <c r="Z48" s="6"/>
      <c r="AA48" s="6"/>
      <c r="AB48" s="6"/>
      <c r="AC48" s="6"/>
      <c r="AD48" s="6"/>
      <c r="AE48" s="6"/>
      <c r="AF48" s="6"/>
    </row>
    <row r="49" spans="1:32" ht="12.75" customHeight="1">
      <c r="A49" s="203"/>
      <c r="B49" s="206"/>
      <c r="C49" s="206"/>
      <c r="D49" s="206"/>
      <c r="E49" s="206"/>
      <c r="F49" s="206"/>
      <c r="G49" s="206"/>
      <c r="H49" s="206"/>
      <c r="I49" s="206"/>
      <c r="J49" s="206"/>
      <c r="K49" s="206"/>
      <c r="L49" s="206"/>
      <c r="M49" s="206"/>
      <c r="N49" s="206"/>
      <c r="O49" s="206"/>
      <c r="P49" s="206"/>
      <c r="Q49" s="206"/>
      <c r="R49" s="206"/>
      <c r="S49" s="211"/>
      <c r="T49" s="23"/>
      <c r="U49" s="6"/>
      <c r="V49" s="6"/>
      <c r="W49" s="6"/>
      <c r="X49" s="6"/>
      <c r="Y49" s="6"/>
      <c r="Z49" s="6"/>
      <c r="AA49" s="6"/>
      <c r="AB49" s="6"/>
      <c r="AC49" s="6"/>
      <c r="AD49" s="6"/>
      <c r="AE49" s="6"/>
      <c r="AF49" s="6"/>
    </row>
    <row r="50" spans="1:32" ht="12.75" customHeight="1">
      <c r="A50" s="203"/>
      <c r="B50" s="206"/>
      <c r="C50" s="206"/>
      <c r="D50" s="206"/>
      <c r="E50" s="206"/>
      <c r="F50" s="206"/>
      <c r="G50" s="206"/>
      <c r="H50" s="206"/>
      <c r="I50" s="206"/>
      <c r="J50" s="206"/>
      <c r="K50" s="206"/>
      <c r="L50" s="206"/>
      <c r="M50" s="206"/>
      <c r="N50" s="206"/>
      <c r="O50" s="206"/>
      <c r="P50" s="206"/>
      <c r="Q50" s="206"/>
      <c r="R50" s="206"/>
      <c r="S50" s="211"/>
      <c r="T50" s="23"/>
      <c r="U50" s="6"/>
      <c r="V50" s="6"/>
      <c r="W50" s="6"/>
      <c r="X50" s="6"/>
      <c r="Y50" s="6"/>
      <c r="Z50" s="6"/>
      <c r="AA50" s="6"/>
      <c r="AB50" s="6"/>
      <c r="AC50" s="6"/>
      <c r="AD50" s="6"/>
      <c r="AE50" s="6"/>
      <c r="AF50" s="6"/>
    </row>
    <row r="51" spans="1:32" ht="12.75" customHeight="1">
      <c r="A51" s="203"/>
      <c r="B51" s="206"/>
      <c r="C51" s="206"/>
      <c r="D51" s="206"/>
      <c r="E51" s="206"/>
      <c r="F51" s="206"/>
      <c r="G51" s="206"/>
      <c r="H51" s="206"/>
      <c r="I51" s="206"/>
      <c r="J51" s="206"/>
      <c r="K51" s="206"/>
      <c r="L51" s="206"/>
      <c r="M51" s="206"/>
      <c r="N51" s="206"/>
      <c r="O51" s="206"/>
      <c r="P51" s="206"/>
      <c r="Q51" s="206"/>
      <c r="R51" s="206"/>
      <c r="S51" s="211"/>
      <c r="T51" s="23"/>
      <c r="U51" s="6"/>
      <c r="V51" s="6"/>
      <c r="W51" s="6"/>
      <c r="X51" s="6"/>
      <c r="Y51" s="6"/>
      <c r="Z51" s="6"/>
      <c r="AA51" s="6"/>
      <c r="AB51" s="6"/>
      <c r="AC51" s="6"/>
      <c r="AD51" s="6"/>
      <c r="AE51" s="6"/>
      <c r="AF51" s="6"/>
    </row>
    <row r="52" spans="1:32" ht="12.75" customHeight="1">
      <c r="A52" s="203"/>
      <c r="B52" s="206"/>
      <c r="C52" s="206"/>
      <c r="D52" s="206"/>
      <c r="E52" s="206"/>
      <c r="F52" s="206"/>
      <c r="G52" s="206"/>
      <c r="H52" s="206"/>
      <c r="I52" s="206"/>
      <c r="J52" s="206"/>
      <c r="K52" s="206"/>
      <c r="L52" s="206"/>
      <c r="M52" s="206"/>
      <c r="N52" s="206"/>
      <c r="O52" s="206"/>
      <c r="P52" s="206"/>
      <c r="Q52" s="206"/>
      <c r="R52" s="206"/>
      <c r="S52" s="211"/>
      <c r="T52" s="23"/>
      <c r="U52" s="6"/>
      <c r="V52" s="6"/>
      <c r="W52" s="6"/>
      <c r="X52" s="6"/>
      <c r="Y52" s="6"/>
      <c r="Z52" s="6"/>
      <c r="AA52" s="6"/>
      <c r="AB52" s="6"/>
      <c r="AC52" s="6"/>
      <c r="AD52" s="6"/>
      <c r="AE52" s="6"/>
      <c r="AF52" s="6"/>
    </row>
    <row r="53" spans="1:32" ht="12.75" customHeight="1">
      <c r="A53" s="203"/>
      <c r="B53" s="206"/>
      <c r="C53" s="206"/>
      <c r="D53" s="206"/>
      <c r="E53" s="206"/>
      <c r="F53" s="206"/>
      <c r="G53" s="206"/>
      <c r="H53" s="206"/>
      <c r="I53" s="206"/>
      <c r="J53" s="206"/>
      <c r="K53" s="206"/>
      <c r="L53" s="206"/>
      <c r="M53" s="206"/>
      <c r="N53" s="206"/>
      <c r="O53" s="206"/>
      <c r="P53" s="206"/>
      <c r="Q53" s="206"/>
      <c r="R53" s="206"/>
      <c r="S53" s="211"/>
      <c r="T53" s="23"/>
      <c r="U53" s="6"/>
      <c r="V53" s="6"/>
      <c r="W53" s="6"/>
      <c r="X53" s="6"/>
      <c r="Y53" s="6"/>
      <c r="Z53" s="6"/>
      <c r="AA53" s="6"/>
      <c r="AB53" s="6"/>
      <c r="AC53" s="6"/>
      <c r="AD53" s="6"/>
      <c r="AE53" s="6"/>
      <c r="AF53" s="6"/>
    </row>
    <row r="54" spans="1:32" ht="12.75" customHeight="1">
      <c r="A54" s="203"/>
      <c r="B54" s="206"/>
      <c r="C54" s="206"/>
      <c r="D54" s="206"/>
      <c r="E54" s="206"/>
      <c r="F54" s="206"/>
      <c r="G54" s="206"/>
      <c r="H54" s="206"/>
      <c r="I54" s="206"/>
      <c r="J54" s="206"/>
      <c r="K54" s="206"/>
      <c r="L54" s="206"/>
      <c r="M54" s="206"/>
      <c r="N54" s="206"/>
      <c r="O54" s="206"/>
      <c r="P54" s="206"/>
      <c r="Q54" s="206"/>
      <c r="R54" s="206"/>
      <c r="S54" s="211"/>
      <c r="T54" s="23"/>
      <c r="U54" s="6"/>
      <c r="V54" s="6"/>
      <c r="W54" s="6"/>
      <c r="X54" s="6"/>
      <c r="Y54" s="6"/>
      <c r="Z54" s="6"/>
      <c r="AA54" s="6"/>
      <c r="AB54" s="6"/>
      <c r="AC54" s="6"/>
      <c r="AD54" s="6"/>
      <c r="AE54" s="6"/>
      <c r="AF54" s="6"/>
    </row>
    <row r="55" spans="1:32" ht="12.75" customHeight="1">
      <c r="A55" s="203"/>
      <c r="B55" s="206"/>
      <c r="C55" s="206"/>
      <c r="D55" s="206"/>
      <c r="E55" s="206"/>
      <c r="F55" s="206"/>
      <c r="G55" s="206"/>
      <c r="H55" s="206"/>
      <c r="I55" s="206"/>
      <c r="J55" s="206"/>
      <c r="K55" s="206"/>
      <c r="L55" s="206"/>
      <c r="M55" s="206"/>
      <c r="N55" s="206"/>
      <c r="O55" s="206"/>
      <c r="P55" s="206"/>
      <c r="Q55" s="206"/>
      <c r="R55" s="206"/>
      <c r="S55" s="211"/>
      <c r="T55" s="23"/>
      <c r="U55" s="6"/>
      <c r="V55" s="6"/>
      <c r="W55" s="6"/>
      <c r="X55" s="6"/>
      <c r="Y55" s="6"/>
      <c r="Z55" s="6"/>
      <c r="AA55" s="6"/>
      <c r="AB55" s="6"/>
      <c r="AC55" s="6"/>
      <c r="AD55" s="6"/>
      <c r="AE55" s="6"/>
      <c r="AF55" s="6"/>
    </row>
    <row r="56" spans="1:32" ht="12.75" customHeight="1">
      <c r="A56" s="203"/>
      <c r="B56" s="246" t="s">
        <v>772</v>
      </c>
      <c r="C56" s="206"/>
      <c r="D56" s="206"/>
      <c r="E56" s="206"/>
      <c r="F56" s="206"/>
      <c r="G56" s="206"/>
      <c r="H56" s="206"/>
      <c r="I56" s="206"/>
      <c r="J56" s="206"/>
      <c r="K56" s="206"/>
      <c r="L56" s="206"/>
      <c r="M56" s="206"/>
      <c r="N56" s="206"/>
      <c r="O56" s="206"/>
      <c r="P56" s="206"/>
      <c r="Q56" s="206"/>
      <c r="R56" s="206"/>
      <c r="S56" s="211"/>
      <c r="T56" s="23"/>
      <c r="U56" s="6"/>
      <c r="V56" s="6"/>
      <c r="W56" s="6"/>
      <c r="X56" s="6"/>
      <c r="Y56" s="6"/>
      <c r="Z56" s="6"/>
      <c r="AA56" s="6"/>
      <c r="AB56" s="6"/>
      <c r="AC56" s="6"/>
      <c r="AD56" s="6"/>
      <c r="AE56" s="6"/>
      <c r="AF56" s="6"/>
    </row>
    <row r="57" spans="1:32" ht="12.75" customHeight="1">
      <c r="A57" s="203"/>
      <c r="B57" s="246" t="s">
        <v>773</v>
      </c>
      <c r="C57" s="206"/>
      <c r="D57" s="206"/>
      <c r="E57" s="206"/>
      <c r="F57" s="206"/>
      <c r="G57" s="206"/>
      <c r="H57" s="206"/>
      <c r="I57" s="206"/>
      <c r="J57" s="206"/>
      <c r="K57" s="206"/>
      <c r="L57" s="206"/>
      <c r="M57" s="206"/>
      <c r="N57" s="206"/>
      <c r="O57" s="206"/>
      <c r="P57" s="206"/>
      <c r="Q57" s="206"/>
      <c r="R57" s="206"/>
      <c r="S57" s="211"/>
      <c r="T57" s="23"/>
      <c r="U57" s="6"/>
      <c r="V57" s="6"/>
      <c r="W57" s="6"/>
      <c r="X57" s="6"/>
      <c r="Y57" s="6"/>
      <c r="Z57" s="6"/>
      <c r="AA57" s="6"/>
      <c r="AB57" s="6"/>
      <c r="AC57" s="6"/>
      <c r="AD57" s="6"/>
      <c r="AE57" s="6"/>
      <c r="AF57" s="6"/>
    </row>
    <row r="58" spans="1:32" ht="12.75" customHeight="1">
      <c r="A58" s="207"/>
      <c r="B58" s="213"/>
      <c r="C58" s="213"/>
      <c r="D58" s="213"/>
      <c r="E58" s="213"/>
      <c r="F58" s="213"/>
      <c r="G58" s="213"/>
      <c r="H58" s="213"/>
      <c r="I58" s="213"/>
      <c r="J58" s="213"/>
      <c r="K58" s="213"/>
      <c r="L58" s="213"/>
      <c r="M58" s="213"/>
      <c r="N58" s="213"/>
      <c r="O58" s="213"/>
      <c r="P58" s="213"/>
      <c r="Q58" s="213"/>
      <c r="R58" s="213"/>
      <c r="S58" s="215"/>
      <c r="T58" s="26"/>
      <c r="U58" s="7"/>
      <c r="V58" s="7"/>
      <c r="W58" s="7"/>
      <c r="X58" s="7"/>
      <c r="Y58" s="7"/>
      <c r="Z58" s="7"/>
      <c r="AA58" s="7"/>
      <c r="AB58" s="7"/>
      <c r="AC58" s="7"/>
      <c r="AD58" s="7"/>
      <c r="AE58" s="7"/>
      <c r="AF58" s="7"/>
    </row>
    <row r="59" spans="1:32" ht="12.75" customHeight="1"/>
    <row r="60" spans="1:32" ht="12.75" customHeight="1"/>
    <row r="61" spans="1:32" ht="12.75" customHeight="1"/>
    <row r="62" spans="1:32" ht="12.75" customHeight="1"/>
    <row r="63" spans="1:32" ht="12.75" customHeight="1"/>
    <row r="64" spans="1:3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pageMargins left="0.7" right="0.7" top="0.75" bottom="0.75" header="0" footer="0"/>
  <pageSetup orientation="landscape"/>
  <drawing r:id="rId1"/>
</worksheet>
</file>

<file path=xl/worksheets/sheet41.xml><?xml version="1.0" encoding="utf-8"?>
<worksheet xmlns="http://schemas.openxmlformats.org/spreadsheetml/2006/main" xmlns:r="http://schemas.openxmlformats.org/officeDocument/2006/relationships">
  <dimension ref="A1:L1000"/>
  <sheetViews>
    <sheetView showGridLines="0" workbookViewId="0">
      <selection sqref="A1:L1"/>
    </sheetView>
  </sheetViews>
  <sheetFormatPr defaultColWidth="14.42578125" defaultRowHeight="15" customHeight="1"/>
  <cols>
    <col min="1" max="1" width="5" customWidth="1"/>
    <col min="2" max="2" width="6.140625" customWidth="1"/>
    <col min="3" max="12" width="5" customWidth="1"/>
    <col min="13" max="26" width="8" customWidth="1"/>
  </cols>
  <sheetData>
    <row r="1" spans="1:12" ht="12.75" customHeight="1">
      <c r="A1" s="300" t="s">
        <v>774</v>
      </c>
      <c r="B1" s="264"/>
      <c r="C1" s="264"/>
      <c r="D1" s="264"/>
      <c r="E1" s="264"/>
      <c r="F1" s="264"/>
      <c r="G1" s="264"/>
      <c r="H1" s="264"/>
      <c r="I1" s="264"/>
      <c r="J1" s="264"/>
      <c r="K1" s="264"/>
      <c r="L1" s="264"/>
    </row>
    <row r="2" spans="1:12" ht="12.75" customHeight="1">
      <c r="A2" s="200"/>
      <c r="B2" s="244"/>
      <c r="C2" s="244"/>
      <c r="D2" s="244"/>
      <c r="E2" s="244"/>
      <c r="F2" s="244"/>
      <c r="G2" s="244"/>
      <c r="H2" s="244"/>
      <c r="I2" s="244"/>
      <c r="J2" s="244"/>
      <c r="K2" s="244"/>
      <c r="L2" s="244"/>
    </row>
    <row r="3" spans="1:12" ht="12.75" customHeight="1">
      <c r="A3" s="203"/>
      <c r="B3" s="246" t="s">
        <v>775</v>
      </c>
      <c r="C3" s="206"/>
      <c r="D3" s="206"/>
      <c r="E3" s="206"/>
      <c r="F3" s="206"/>
      <c r="G3" s="206"/>
      <c r="H3" s="206"/>
      <c r="I3" s="206"/>
      <c r="J3" s="206"/>
      <c r="K3" s="206"/>
      <c r="L3" s="206"/>
    </row>
    <row r="4" spans="1:12" ht="12.75" customHeight="1">
      <c r="A4" s="203"/>
      <c r="B4" s="246"/>
      <c r="C4" s="206"/>
      <c r="D4" s="206"/>
      <c r="E4" s="206"/>
      <c r="F4" s="206"/>
      <c r="G4" s="206"/>
      <c r="H4" s="206"/>
      <c r="I4" s="206"/>
      <c r="J4" s="206"/>
      <c r="K4" s="206"/>
      <c r="L4" s="206"/>
    </row>
    <row r="5" spans="1:12" ht="12.75" customHeight="1">
      <c r="A5" s="203"/>
      <c r="B5" s="246" t="s">
        <v>776</v>
      </c>
      <c r="C5" s="206"/>
      <c r="D5" s="206"/>
      <c r="E5" s="206"/>
      <c r="F5" s="206"/>
      <c r="G5" s="206"/>
      <c r="H5" s="206"/>
      <c r="I5" s="206"/>
      <c r="J5" s="206"/>
      <c r="K5" s="206"/>
      <c r="L5" s="206"/>
    </row>
    <row r="6" spans="1:12" ht="12.75" customHeight="1">
      <c r="A6" s="203"/>
      <c r="B6" s="246" t="s">
        <v>777</v>
      </c>
      <c r="C6" s="206"/>
      <c r="D6" s="206"/>
      <c r="E6" s="206"/>
      <c r="F6" s="206"/>
      <c r="G6" s="206"/>
      <c r="H6" s="206"/>
      <c r="I6" s="206"/>
      <c r="J6" s="206"/>
      <c r="K6" s="206"/>
      <c r="L6" s="206"/>
    </row>
    <row r="7" spans="1:12" ht="12.75" customHeight="1">
      <c r="A7" s="203"/>
      <c r="B7" s="246" t="s">
        <v>778</v>
      </c>
      <c r="C7" s="206"/>
      <c r="D7" s="206"/>
      <c r="E7" s="206"/>
      <c r="F7" s="206"/>
      <c r="G7" s="206"/>
      <c r="H7" s="206"/>
      <c r="I7" s="206"/>
      <c r="J7" s="206"/>
      <c r="K7" s="206"/>
      <c r="L7" s="206"/>
    </row>
    <row r="8" spans="1:12" ht="12.75" customHeight="1">
      <c r="A8" s="203"/>
      <c r="B8" s="246"/>
      <c r="C8" s="206"/>
      <c r="D8" s="206"/>
      <c r="E8" s="206"/>
      <c r="F8" s="206"/>
      <c r="G8" s="206"/>
      <c r="H8" s="206"/>
      <c r="I8" s="206"/>
      <c r="J8" s="206"/>
      <c r="K8" s="206"/>
      <c r="L8" s="206"/>
    </row>
    <row r="9" spans="1:12" ht="12.75" customHeight="1">
      <c r="A9" s="203"/>
      <c r="B9" s="246" t="s">
        <v>779</v>
      </c>
      <c r="C9" s="206"/>
      <c r="D9" s="206"/>
      <c r="E9" s="206"/>
      <c r="F9" s="206"/>
      <c r="G9" s="206"/>
      <c r="H9" s="206"/>
      <c r="I9" s="206"/>
      <c r="J9" s="206"/>
      <c r="K9" s="206"/>
      <c r="L9" s="206"/>
    </row>
    <row r="10" spans="1:12" ht="12.75" customHeight="1">
      <c r="A10" s="203"/>
      <c r="B10" s="246" t="s">
        <v>780</v>
      </c>
      <c r="C10" s="206"/>
      <c r="D10" s="206"/>
      <c r="E10" s="206"/>
      <c r="F10" s="206"/>
      <c r="G10" s="206"/>
      <c r="H10" s="206"/>
      <c r="I10" s="206"/>
      <c r="J10" s="206"/>
      <c r="K10" s="206"/>
      <c r="L10" s="206"/>
    </row>
    <row r="11" spans="1:12" ht="12.75" customHeight="1">
      <c r="A11" s="203"/>
      <c r="B11" s="246"/>
      <c r="C11" s="206"/>
      <c r="D11" s="206"/>
      <c r="E11" s="206"/>
      <c r="F11" s="206"/>
      <c r="G11" s="206"/>
      <c r="H11" s="206"/>
      <c r="I11" s="206"/>
      <c r="J11" s="206"/>
      <c r="K11" s="206"/>
      <c r="L11" s="206"/>
    </row>
    <row r="12" spans="1:12" ht="12.75" customHeight="1">
      <c r="A12" s="203"/>
      <c r="B12" s="246" t="s">
        <v>781</v>
      </c>
      <c r="C12" s="206"/>
      <c r="D12" s="206"/>
      <c r="E12" s="206"/>
      <c r="F12" s="206"/>
      <c r="G12" s="206"/>
      <c r="H12" s="206"/>
      <c r="I12" s="206"/>
      <c r="J12" s="206"/>
      <c r="K12" s="206"/>
      <c r="L12" s="206"/>
    </row>
    <row r="13" spans="1:12" ht="12.75" customHeight="1">
      <c r="A13" s="203"/>
      <c r="B13" s="246" t="s">
        <v>782</v>
      </c>
      <c r="C13" s="206"/>
      <c r="D13" s="206"/>
      <c r="E13" s="206"/>
      <c r="F13" s="206"/>
      <c r="G13" s="206"/>
      <c r="H13" s="206"/>
      <c r="I13" s="206"/>
      <c r="J13" s="206"/>
      <c r="K13" s="206"/>
      <c r="L13" s="206"/>
    </row>
    <row r="14" spans="1:12" ht="12.75" customHeight="1">
      <c r="A14" s="203"/>
      <c r="B14" s="206"/>
      <c r="C14" s="206"/>
      <c r="D14" s="206"/>
      <c r="E14" s="206"/>
      <c r="F14" s="206"/>
      <c r="G14" s="206"/>
      <c r="H14" s="206"/>
      <c r="I14" s="206"/>
      <c r="J14" s="206"/>
      <c r="K14" s="206"/>
      <c r="L14" s="206"/>
    </row>
    <row r="15" spans="1:12" ht="12.75" customHeight="1">
      <c r="A15" s="203"/>
      <c r="B15" s="141" t="s">
        <v>762</v>
      </c>
      <c r="C15" s="206"/>
      <c r="D15" s="206"/>
      <c r="E15" s="206"/>
      <c r="F15" s="206"/>
      <c r="G15" s="206"/>
      <c r="H15" s="206"/>
      <c r="I15" s="206"/>
      <c r="J15" s="206"/>
      <c r="K15" s="206"/>
      <c r="L15" s="206"/>
    </row>
    <row r="16" spans="1:12" ht="12.75" customHeight="1">
      <c r="A16" s="203"/>
      <c r="B16" s="141" t="s">
        <v>783</v>
      </c>
      <c r="C16" s="206"/>
      <c r="D16" s="206"/>
      <c r="E16" s="206"/>
      <c r="F16" s="206"/>
      <c r="G16" s="206"/>
      <c r="H16" s="206"/>
      <c r="I16" s="206"/>
      <c r="J16" s="206"/>
      <c r="K16" s="206"/>
      <c r="L16" s="206"/>
    </row>
    <row r="17" spans="1:12" ht="12.75" customHeight="1">
      <c r="A17" s="203"/>
      <c r="B17" s="6"/>
      <c r="C17" s="206"/>
      <c r="D17" s="206"/>
      <c r="E17" s="206"/>
      <c r="F17" s="206"/>
      <c r="G17" s="206"/>
      <c r="H17" s="206"/>
      <c r="I17" s="206"/>
      <c r="J17" s="206"/>
      <c r="K17" s="206"/>
      <c r="L17" s="206"/>
    </row>
    <row r="18" spans="1:12" ht="12.75" customHeight="1">
      <c r="A18" s="203"/>
      <c r="B18" s="246" t="s">
        <v>764</v>
      </c>
      <c r="C18" s="206"/>
      <c r="D18" s="206"/>
      <c r="E18" s="206"/>
      <c r="F18" s="206"/>
      <c r="G18" s="206"/>
      <c r="H18" s="206"/>
      <c r="I18" s="206"/>
      <c r="J18" s="206"/>
      <c r="K18" s="206"/>
      <c r="L18" s="206"/>
    </row>
    <row r="19" spans="1:12" ht="12.75" customHeight="1">
      <c r="A19" s="203"/>
      <c r="B19" s="246" t="s">
        <v>765</v>
      </c>
      <c r="C19" s="206"/>
      <c r="D19" s="206"/>
      <c r="E19" s="206"/>
      <c r="F19" s="206"/>
      <c r="G19" s="206"/>
      <c r="H19" s="206"/>
      <c r="I19" s="206"/>
      <c r="J19" s="206"/>
      <c r="K19" s="206"/>
      <c r="L19" s="206"/>
    </row>
    <row r="20" spans="1:12" ht="12.75" customHeight="1">
      <c r="A20" s="203"/>
      <c r="B20" s="206"/>
      <c r="C20" s="206"/>
      <c r="D20" s="206"/>
      <c r="E20" s="206"/>
      <c r="F20" s="206"/>
      <c r="G20" s="206"/>
      <c r="H20" s="206"/>
      <c r="I20" s="206"/>
      <c r="J20" s="206"/>
      <c r="K20" s="206"/>
      <c r="L20" s="206"/>
    </row>
    <row r="21" spans="1:12" ht="12.75" customHeight="1">
      <c r="A21" s="203"/>
      <c r="B21" s="247" t="s">
        <v>784</v>
      </c>
      <c r="C21" s="206"/>
      <c r="D21" s="206"/>
      <c r="E21" s="206"/>
      <c r="F21" s="206"/>
      <c r="G21" s="206"/>
      <c r="H21" s="206"/>
      <c r="I21" s="206"/>
      <c r="J21" s="206"/>
      <c r="K21" s="206"/>
      <c r="L21" s="206"/>
    </row>
    <row r="22" spans="1:12" ht="12.75" customHeight="1">
      <c r="A22" s="203"/>
      <c r="B22" s="246"/>
      <c r="C22" s="206"/>
      <c r="D22" s="206"/>
      <c r="E22" s="206"/>
      <c r="F22" s="206"/>
      <c r="G22" s="206"/>
      <c r="H22" s="206"/>
      <c r="I22" s="206"/>
      <c r="J22" s="206"/>
      <c r="K22" s="206"/>
      <c r="L22" s="206"/>
    </row>
    <row r="23" spans="1:12" ht="12.75" customHeight="1">
      <c r="A23" s="203"/>
      <c r="B23" s="206"/>
      <c r="C23" s="206"/>
      <c r="D23" s="206"/>
      <c r="E23" s="206"/>
      <c r="F23" s="206"/>
      <c r="G23" s="206"/>
      <c r="H23" s="206"/>
      <c r="I23" s="206"/>
      <c r="J23" s="206"/>
      <c r="K23" s="206"/>
      <c r="L23" s="206"/>
    </row>
    <row r="24" spans="1:12" ht="12.75" customHeight="1">
      <c r="A24" s="203"/>
      <c r="B24" s="246"/>
      <c r="C24" s="206"/>
      <c r="D24" s="206"/>
      <c r="E24" s="206"/>
      <c r="F24" s="206"/>
      <c r="G24" s="206"/>
      <c r="H24" s="206"/>
      <c r="I24" s="206"/>
      <c r="J24" s="206"/>
      <c r="K24" s="206"/>
      <c r="L24" s="206"/>
    </row>
    <row r="25" spans="1:12" ht="12.75" customHeight="1">
      <c r="A25" s="203"/>
      <c r="B25" s="246"/>
      <c r="C25" s="206"/>
      <c r="D25" s="206"/>
      <c r="E25" s="206"/>
      <c r="F25" s="206"/>
      <c r="G25" s="206"/>
      <c r="H25" s="206"/>
      <c r="I25" s="206"/>
      <c r="J25" s="206"/>
      <c r="K25" s="206"/>
      <c r="L25" s="206"/>
    </row>
    <row r="26" spans="1:12" ht="12.75" customHeight="1">
      <c r="A26" s="203"/>
      <c r="B26" s="246"/>
      <c r="C26" s="206"/>
      <c r="D26" s="206"/>
      <c r="E26" s="206"/>
      <c r="F26" s="206"/>
      <c r="G26" s="206"/>
      <c r="H26" s="206"/>
      <c r="I26" s="206"/>
      <c r="J26" s="206"/>
      <c r="K26" s="206"/>
      <c r="L26" s="206"/>
    </row>
    <row r="27" spans="1:12" ht="12.75" customHeight="1">
      <c r="A27" s="203"/>
      <c r="B27" s="6"/>
      <c r="C27" s="206"/>
      <c r="D27" s="206"/>
      <c r="E27" s="206"/>
      <c r="F27" s="206"/>
      <c r="G27" s="206"/>
      <c r="H27" s="206"/>
      <c r="I27" s="206"/>
      <c r="J27" s="206"/>
      <c r="K27" s="206"/>
      <c r="L27" s="206"/>
    </row>
    <row r="28" spans="1:12" ht="12.75" customHeight="1">
      <c r="A28" s="203"/>
      <c r="B28" s="6"/>
      <c r="C28" s="206"/>
      <c r="D28" s="206"/>
      <c r="E28" s="206"/>
      <c r="F28" s="206"/>
      <c r="G28" s="206"/>
      <c r="H28" s="206"/>
      <c r="I28" s="206"/>
      <c r="J28" s="206"/>
      <c r="K28" s="206"/>
      <c r="L28" s="206"/>
    </row>
    <row r="29" spans="1:12" ht="12.75" customHeight="1">
      <c r="A29" s="203"/>
      <c r="B29" s="6"/>
      <c r="C29" s="206"/>
      <c r="D29" s="206"/>
      <c r="E29" s="206"/>
      <c r="F29" s="206"/>
      <c r="G29" s="206"/>
      <c r="H29" s="206"/>
      <c r="I29" s="206"/>
      <c r="J29" s="206"/>
      <c r="K29" s="206"/>
      <c r="L29" s="206"/>
    </row>
    <row r="30" spans="1:12" ht="12.75" customHeight="1">
      <c r="A30" s="203"/>
      <c r="B30" s="206"/>
      <c r="C30" s="206"/>
      <c r="D30" s="206"/>
      <c r="E30" s="206"/>
      <c r="F30" s="206"/>
      <c r="G30" s="206"/>
      <c r="H30" s="206"/>
      <c r="I30" s="206"/>
      <c r="J30" s="206"/>
      <c r="K30" s="206"/>
      <c r="L30" s="206"/>
    </row>
    <row r="31" spans="1:12" ht="12.75" customHeight="1">
      <c r="A31" s="203"/>
      <c r="B31" s="206"/>
      <c r="C31" s="206"/>
      <c r="D31" s="206"/>
      <c r="E31" s="206"/>
      <c r="F31" s="206"/>
      <c r="G31" s="206"/>
      <c r="H31" s="206"/>
      <c r="I31" s="206"/>
      <c r="J31" s="206"/>
      <c r="K31" s="206"/>
      <c r="L31" s="206"/>
    </row>
    <row r="32" spans="1:12" ht="12.75" customHeight="1">
      <c r="A32" s="203"/>
      <c r="B32" s="206"/>
      <c r="C32" s="206"/>
      <c r="D32" s="206"/>
      <c r="E32" s="206"/>
      <c r="F32" s="206"/>
      <c r="G32" s="206"/>
      <c r="H32" s="206"/>
      <c r="I32" s="206"/>
      <c r="J32" s="206"/>
      <c r="K32" s="206"/>
      <c r="L32" s="206"/>
    </row>
    <row r="33" spans="1:12" ht="12.75" customHeight="1">
      <c r="A33" s="203"/>
      <c r="B33" s="206"/>
      <c r="C33" s="206"/>
      <c r="D33" s="206"/>
      <c r="E33" s="206"/>
      <c r="F33" s="206"/>
      <c r="G33" s="206"/>
      <c r="H33" s="206"/>
      <c r="I33" s="206"/>
      <c r="J33" s="206"/>
      <c r="K33" s="206"/>
      <c r="L33" s="206"/>
    </row>
    <row r="34" spans="1:12" ht="12.75" customHeight="1">
      <c r="A34" s="203"/>
      <c r="B34" s="206"/>
      <c r="C34" s="206"/>
      <c r="D34" s="206"/>
      <c r="E34" s="206"/>
      <c r="F34" s="206"/>
      <c r="G34" s="206"/>
      <c r="H34" s="206"/>
      <c r="I34" s="206"/>
      <c r="J34" s="206"/>
      <c r="K34" s="206"/>
      <c r="L34" s="206"/>
    </row>
    <row r="35" spans="1:12" ht="12.75" customHeight="1">
      <c r="A35" s="203"/>
      <c r="B35" s="206"/>
      <c r="C35" s="206"/>
      <c r="D35" s="206"/>
      <c r="E35" s="206"/>
      <c r="F35" s="206"/>
      <c r="G35" s="206"/>
      <c r="H35" s="206"/>
      <c r="I35" s="206"/>
      <c r="J35" s="206"/>
      <c r="K35" s="206"/>
      <c r="L35" s="206"/>
    </row>
    <row r="36" spans="1:12" ht="12.75" customHeight="1">
      <c r="A36" s="203"/>
      <c r="B36" s="206"/>
      <c r="C36" s="206"/>
      <c r="D36" s="206"/>
      <c r="E36" s="206"/>
      <c r="F36" s="206"/>
      <c r="G36" s="206"/>
      <c r="H36" s="206"/>
      <c r="I36" s="206"/>
      <c r="J36" s="206"/>
      <c r="K36" s="206"/>
      <c r="L36" s="206"/>
    </row>
    <row r="37" spans="1:12" ht="12.75" customHeight="1">
      <c r="A37" s="203"/>
      <c r="B37" s="206"/>
      <c r="C37" s="206"/>
      <c r="D37" s="206"/>
      <c r="E37" s="206"/>
      <c r="F37" s="206"/>
      <c r="G37" s="206"/>
      <c r="H37" s="206"/>
      <c r="I37" s="206"/>
      <c r="J37" s="206"/>
      <c r="K37" s="206"/>
      <c r="L37" s="206"/>
    </row>
    <row r="38" spans="1:12" ht="12.75" customHeight="1">
      <c r="A38" s="203"/>
      <c r="B38" s="206"/>
      <c r="C38" s="206"/>
      <c r="D38" s="206"/>
      <c r="E38" s="206"/>
      <c r="F38" s="206"/>
      <c r="G38" s="206"/>
      <c r="H38" s="206"/>
      <c r="I38" s="206"/>
      <c r="J38" s="206"/>
      <c r="K38" s="206"/>
      <c r="L38" s="206"/>
    </row>
    <row r="39" spans="1:12" ht="12.75" customHeight="1">
      <c r="A39" s="203"/>
      <c r="B39" s="206"/>
      <c r="C39" s="206"/>
      <c r="D39" s="206"/>
      <c r="E39" s="206"/>
      <c r="F39" s="206"/>
      <c r="G39" s="206"/>
      <c r="H39" s="206"/>
      <c r="I39" s="206"/>
      <c r="J39" s="206"/>
      <c r="K39" s="206"/>
      <c r="L39" s="206"/>
    </row>
    <row r="40" spans="1:12" ht="12.75" customHeight="1">
      <c r="A40" s="203"/>
      <c r="B40" s="206"/>
      <c r="C40" s="206"/>
      <c r="D40" s="206"/>
      <c r="E40" s="206"/>
      <c r="F40" s="206"/>
      <c r="G40" s="206"/>
      <c r="H40" s="206"/>
      <c r="I40" s="206"/>
      <c r="J40" s="206"/>
      <c r="K40" s="206"/>
      <c r="L40" s="206"/>
    </row>
    <row r="41" spans="1:12" ht="12.75" customHeight="1">
      <c r="A41" s="203"/>
      <c r="B41" s="206"/>
      <c r="C41" s="206"/>
      <c r="D41" s="206"/>
      <c r="E41" s="206"/>
      <c r="F41" s="206"/>
      <c r="G41" s="206"/>
      <c r="H41" s="206"/>
      <c r="I41" s="206"/>
      <c r="J41" s="206"/>
      <c r="K41" s="206"/>
      <c r="L41" s="206"/>
    </row>
    <row r="42" spans="1:12" ht="12.75" customHeight="1">
      <c r="A42" s="203"/>
      <c r="B42" s="246" t="s">
        <v>772</v>
      </c>
      <c r="C42" s="206"/>
      <c r="D42" s="206"/>
      <c r="E42" s="206"/>
      <c r="F42" s="206"/>
      <c r="G42" s="206"/>
      <c r="H42" s="206"/>
      <c r="I42" s="206"/>
      <c r="J42" s="206"/>
      <c r="K42" s="206"/>
      <c r="L42" s="206"/>
    </row>
    <row r="43" spans="1:12" ht="12.75" customHeight="1">
      <c r="A43" s="203"/>
      <c r="B43" s="246" t="s">
        <v>773</v>
      </c>
      <c r="C43" s="206"/>
      <c r="D43" s="206"/>
      <c r="E43" s="206"/>
      <c r="F43" s="206"/>
      <c r="G43" s="206"/>
      <c r="H43" s="206"/>
      <c r="I43" s="206"/>
      <c r="J43" s="206"/>
      <c r="K43" s="206"/>
      <c r="L43" s="206"/>
    </row>
    <row r="44" spans="1:12" ht="12.75" customHeight="1">
      <c r="A44" s="203"/>
      <c r="B44" s="206"/>
      <c r="C44" s="206"/>
      <c r="D44" s="206"/>
      <c r="E44" s="206"/>
      <c r="F44" s="206"/>
      <c r="G44" s="206"/>
      <c r="H44" s="206"/>
      <c r="I44" s="206"/>
      <c r="J44" s="206"/>
      <c r="K44" s="206"/>
      <c r="L44" s="206"/>
    </row>
    <row r="45" spans="1:12" ht="12.75" customHeight="1">
      <c r="A45" s="203"/>
      <c r="B45" s="248" t="s">
        <v>771</v>
      </c>
      <c r="C45" s="206"/>
      <c r="D45" s="206"/>
      <c r="E45" s="206"/>
      <c r="F45" s="206"/>
      <c r="G45" s="206"/>
      <c r="H45" s="206"/>
      <c r="I45" s="206"/>
      <c r="J45" s="206"/>
      <c r="K45" s="206"/>
      <c r="L45" s="206"/>
    </row>
    <row r="46" spans="1:12" ht="12.75" customHeight="1">
      <c r="A46" s="203"/>
      <c r="B46" s="206"/>
      <c r="C46" s="206"/>
      <c r="D46" s="206"/>
      <c r="E46" s="206"/>
      <c r="F46" s="206"/>
      <c r="G46" s="206"/>
      <c r="H46" s="206"/>
      <c r="I46" s="206"/>
      <c r="J46" s="206"/>
      <c r="K46" s="206"/>
      <c r="L46" s="206"/>
    </row>
    <row r="47" spans="1:12" ht="12.75" customHeight="1">
      <c r="A47" s="203"/>
      <c r="B47" s="206"/>
      <c r="C47" s="206"/>
      <c r="D47" s="206"/>
      <c r="E47" s="206"/>
      <c r="F47" s="206"/>
      <c r="G47" s="206"/>
      <c r="H47" s="206"/>
      <c r="I47" s="206"/>
      <c r="J47" s="206"/>
      <c r="K47" s="206"/>
      <c r="L47" s="206"/>
    </row>
    <row r="48" spans="1:12" ht="12.75" customHeight="1">
      <c r="A48" s="203"/>
      <c r="B48" s="206"/>
      <c r="C48" s="206"/>
      <c r="D48" s="206"/>
      <c r="E48" s="206"/>
      <c r="F48" s="206"/>
      <c r="G48" s="206"/>
      <c r="H48" s="206"/>
      <c r="I48" s="206"/>
      <c r="J48" s="206"/>
      <c r="K48" s="206"/>
      <c r="L48" s="206"/>
    </row>
    <row r="49" spans="1:12" ht="12.75" customHeight="1">
      <c r="A49" s="203"/>
      <c r="B49" s="246"/>
      <c r="C49" s="206"/>
      <c r="D49" s="206"/>
      <c r="E49" s="206"/>
      <c r="F49" s="206"/>
      <c r="G49" s="206"/>
      <c r="H49" s="206"/>
      <c r="I49" s="206"/>
      <c r="J49" s="206"/>
      <c r="K49" s="206"/>
      <c r="L49" s="206"/>
    </row>
    <row r="50" spans="1:12" ht="12.75" customHeight="1">
      <c r="A50" s="203"/>
      <c r="B50" s="246"/>
      <c r="C50" s="206"/>
      <c r="D50" s="206"/>
      <c r="E50" s="206"/>
      <c r="F50" s="206"/>
      <c r="G50" s="206"/>
      <c r="H50" s="206"/>
      <c r="I50" s="206"/>
      <c r="J50" s="206"/>
      <c r="K50" s="206"/>
      <c r="L50" s="206"/>
    </row>
    <row r="51" spans="1:12" ht="12.75" customHeight="1">
      <c r="A51" s="203"/>
      <c r="B51" s="206"/>
      <c r="C51" s="206"/>
      <c r="D51" s="206"/>
      <c r="E51" s="206"/>
      <c r="F51" s="206"/>
      <c r="G51" s="206"/>
      <c r="H51" s="206"/>
      <c r="I51" s="206"/>
      <c r="J51" s="206"/>
      <c r="K51" s="206"/>
      <c r="L51" s="206"/>
    </row>
    <row r="52" spans="1:12" ht="12.75" customHeight="1">
      <c r="A52" s="203"/>
      <c r="B52" s="206"/>
      <c r="C52" s="206"/>
      <c r="D52" s="206"/>
      <c r="E52" s="206"/>
      <c r="F52" s="206"/>
      <c r="G52" s="206"/>
      <c r="H52" s="206"/>
      <c r="I52" s="206"/>
      <c r="J52" s="206"/>
      <c r="K52" s="206"/>
      <c r="L52" s="206"/>
    </row>
    <row r="53" spans="1:12" ht="12.75" customHeight="1">
      <c r="A53" s="203"/>
      <c r="B53" s="206"/>
      <c r="C53" s="206"/>
      <c r="D53" s="206"/>
      <c r="E53" s="206"/>
      <c r="F53" s="206"/>
      <c r="G53" s="206"/>
      <c r="H53" s="206"/>
      <c r="I53" s="206"/>
      <c r="J53" s="206"/>
      <c r="K53" s="206"/>
      <c r="L53" s="206"/>
    </row>
    <row r="54" spans="1:12" ht="12.75" customHeight="1">
      <c r="A54" s="203"/>
      <c r="B54" s="206"/>
      <c r="C54" s="206"/>
      <c r="D54" s="206"/>
      <c r="E54" s="206"/>
      <c r="F54" s="206"/>
      <c r="G54" s="206"/>
      <c r="H54" s="206"/>
      <c r="I54" s="206"/>
      <c r="J54" s="206"/>
      <c r="K54" s="206"/>
      <c r="L54" s="206"/>
    </row>
    <row r="55" spans="1:12" ht="12.75" customHeight="1">
      <c r="A55" s="203"/>
      <c r="B55" s="246"/>
      <c r="C55" s="206"/>
      <c r="D55" s="206"/>
      <c r="E55" s="206"/>
      <c r="F55" s="206"/>
      <c r="G55" s="206"/>
      <c r="H55" s="206"/>
      <c r="I55" s="206"/>
      <c r="J55" s="206"/>
      <c r="K55" s="206"/>
      <c r="L55" s="206"/>
    </row>
    <row r="56" spans="1:12" ht="12.75" customHeight="1">
      <c r="A56" s="203"/>
      <c r="B56" s="246"/>
      <c r="C56" s="206"/>
      <c r="D56" s="206"/>
      <c r="E56" s="206"/>
      <c r="F56" s="206"/>
      <c r="G56" s="206"/>
      <c r="H56" s="206"/>
      <c r="I56" s="206"/>
      <c r="J56" s="206"/>
      <c r="K56" s="206"/>
      <c r="L56" s="206"/>
    </row>
    <row r="57" spans="1:12" ht="12.75" customHeight="1">
      <c r="A57" s="207"/>
      <c r="B57" s="213"/>
      <c r="C57" s="213"/>
      <c r="D57" s="213"/>
      <c r="E57" s="213"/>
      <c r="F57" s="213"/>
      <c r="G57" s="213"/>
      <c r="H57" s="213"/>
      <c r="I57" s="213"/>
      <c r="J57" s="213"/>
      <c r="K57" s="213"/>
      <c r="L57" s="213"/>
    </row>
    <row r="58" spans="1:12" ht="12.75" customHeight="1"/>
    <row r="59" spans="1:12" ht="12.75" customHeight="1"/>
    <row r="60" spans="1:12" ht="12.75" customHeight="1"/>
    <row r="61" spans="1:12" ht="12.75" customHeight="1"/>
    <row r="62" spans="1:12" ht="12.75" customHeight="1"/>
    <row r="63" spans="1:12" ht="12.75" customHeight="1"/>
    <row r="64" spans="1: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L1"/>
  </mergeCells>
  <pageMargins left="0.7" right="0.7" top="0.75" bottom="0.75" header="0" footer="0"/>
  <pageSetup orientation="landscape"/>
  <drawing r:id="rId1"/>
</worksheet>
</file>

<file path=xl/worksheets/sheet42.xml><?xml version="1.0" encoding="utf-8"?>
<worksheet xmlns="http://schemas.openxmlformats.org/spreadsheetml/2006/main" xmlns:r="http://schemas.openxmlformats.org/officeDocument/2006/relationships">
  <dimension ref="A1:AF1000"/>
  <sheetViews>
    <sheetView showGridLines="0" workbookViewId="0">
      <selection sqref="A1:S1"/>
    </sheetView>
  </sheetViews>
  <sheetFormatPr defaultColWidth="14.42578125" defaultRowHeight="15" customHeight="1"/>
  <cols>
    <col min="1" max="21" width="5" customWidth="1"/>
    <col min="22" max="22" width="6.42578125" customWidth="1"/>
    <col min="23" max="32" width="5" customWidth="1"/>
    <col min="33" max="38" width="8" customWidth="1"/>
  </cols>
  <sheetData>
    <row r="1" spans="1:32" ht="12.75" customHeight="1">
      <c r="A1" s="300" t="s">
        <v>785</v>
      </c>
      <c r="B1" s="264"/>
      <c r="C1" s="264"/>
      <c r="D1" s="264"/>
      <c r="E1" s="264"/>
      <c r="F1" s="264"/>
      <c r="G1" s="264"/>
      <c r="H1" s="264"/>
      <c r="I1" s="264"/>
      <c r="J1" s="264"/>
      <c r="K1" s="264"/>
      <c r="L1" s="264"/>
      <c r="M1" s="264"/>
      <c r="N1" s="264"/>
      <c r="O1" s="264"/>
      <c r="P1" s="264"/>
      <c r="Q1" s="264"/>
      <c r="R1" s="264"/>
      <c r="S1" s="264"/>
      <c r="T1" s="85"/>
      <c r="U1" s="16"/>
      <c r="V1" s="16"/>
      <c r="W1" s="16"/>
      <c r="X1" s="16"/>
      <c r="Y1" s="16"/>
      <c r="Z1" s="16"/>
      <c r="AA1" s="16"/>
      <c r="AB1" s="16"/>
      <c r="AC1" s="16"/>
      <c r="AD1" s="16"/>
      <c r="AE1" s="16"/>
      <c r="AF1" s="16"/>
    </row>
    <row r="2" spans="1:32" ht="12.75" customHeight="1">
      <c r="A2" s="200"/>
      <c r="B2" s="244"/>
      <c r="C2" s="244"/>
      <c r="D2" s="244"/>
      <c r="E2" s="244"/>
      <c r="F2" s="244"/>
      <c r="G2" s="244"/>
      <c r="H2" s="244"/>
      <c r="I2" s="244"/>
      <c r="J2" s="244"/>
      <c r="K2" s="244"/>
      <c r="L2" s="244"/>
      <c r="M2" s="244"/>
      <c r="N2" s="244"/>
      <c r="O2" s="244"/>
      <c r="P2" s="244"/>
      <c r="Q2" s="244"/>
      <c r="R2" s="244"/>
      <c r="S2" s="245"/>
      <c r="T2" s="23"/>
      <c r="U2" s="6"/>
      <c r="V2" s="6"/>
      <c r="W2" s="6"/>
      <c r="X2" s="6"/>
      <c r="Y2" s="6"/>
      <c r="Z2" s="6"/>
      <c r="AA2" s="6"/>
      <c r="AB2" s="6"/>
      <c r="AC2" s="6"/>
      <c r="AD2" s="6"/>
      <c r="AE2" s="6"/>
      <c r="AF2" s="6"/>
    </row>
    <row r="3" spans="1:32" ht="12.75" customHeight="1">
      <c r="A3" s="203"/>
      <c r="B3" s="246" t="s">
        <v>786</v>
      </c>
      <c r="C3" s="206"/>
      <c r="D3" s="206"/>
      <c r="E3" s="206"/>
      <c r="F3" s="206"/>
      <c r="G3" s="206"/>
      <c r="H3" s="206"/>
      <c r="I3" s="206"/>
      <c r="J3" s="206"/>
      <c r="K3" s="206"/>
      <c r="L3" s="206"/>
      <c r="M3" s="206"/>
      <c r="N3" s="206"/>
      <c r="O3" s="206"/>
      <c r="P3" s="206"/>
      <c r="Q3" s="206"/>
      <c r="R3" s="206"/>
      <c r="S3" s="211"/>
      <c r="T3" s="23"/>
      <c r="U3" s="6"/>
      <c r="V3" s="6"/>
      <c r="W3" s="6"/>
      <c r="X3" s="6"/>
      <c r="Y3" s="6"/>
      <c r="Z3" s="6"/>
      <c r="AA3" s="6"/>
      <c r="AB3" s="6"/>
      <c r="AC3" s="6"/>
      <c r="AD3" s="6"/>
      <c r="AE3" s="6"/>
      <c r="AF3" s="6"/>
    </row>
    <row r="4" spans="1:32" ht="12.75" customHeight="1">
      <c r="A4" s="203"/>
      <c r="B4" s="246"/>
      <c r="C4" s="206"/>
      <c r="D4" s="206"/>
      <c r="E4" s="206"/>
      <c r="F4" s="206"/>
      <c r="G4" s="206"/>
      <c r="H4" s="206"/>
      <c r="I4" s="206"/>
      <c r="J4" s="206"/>
      <c r="K4" s="206"/>
      <c r="L4" s="206"/>
      <c r="M4" s="206"/>
      <c r="N4" s="206"/>
      <c r="O4" s="206"/>
      <c r="P4" s="206"/>
      <c r="Q4" s="206"/>
      <c r="R4" s="206"/>
      <c r="S4" s="211"/>
      <c r="T4" s="23"/>
      <c r="U4" s="6"/>
      <c r="V4" s="6"/>
      <c r="W4" s="6"/>
      <c r="X4" s="6"/>
      <c r="Y4" s="6"/>
      <c r="Z4" s="6"/>
      <c r="AA4" s="6"/>
      <c r="AB4" s="6"/>
      <c r="AC4" s="6"/>
      <c r="AD4" s="6"/>
      <c r="AE4" s="6"/>
      <c r="AF4" s="6"/>
    </row>
    <row r="5" spans="1:32" ht="12.75" customHeight="1">
      <c r="A5" s="203"/>
      <c r="B5" s="246" t="s">
        <v>787</v>
      </c>
      <c r="C5" s="206"/>
      <c r="D5" s="206"/>
      <c r="E5" s="206"/>
      <c r="F5" s="206"/>
      <c r="G5" s="206"/>
      <c r="H5" s="206"/>
      <c r="I5" s="206"/>
      <c r="J5" s="206"/>
      <c r="K5" s="206"/>
      <c r="L5" s="206"/>
      <c r="M5" s="206"/>
      <c r="N5" s="206"/>
      <c r="O5" s="206"/>
      <c r="P5" s="206"/>
      <c r="Q5" s="206"/>
      <c r="R5" s="206"/>
      <c r="S5" s="211"/>
      <c r="T5" s="23"/>
      <c r="U5" s="6"/>
      <c r="V5" s="6"/>
      <c r="W5" s="6"/>
      <c r="X5" s="6"/>
      <c r="Y5" s="6"/>
      <c r="Z5" s="6"/>
      <c r="AA5" s="6"/>
      <c r="AB5" s="6"/>
      <c r="AC5" s="6"/>
      <c r="AD5" s="6"/>
      <c r="AE5" s="6"/>
      <c r="AF5" s="6"/>
    </row>
    <row r="6" spans="1:32" ht="12.75" customHeight="1">
      <c r="A6" s="203"/>
      <c r="B6" s="246" t="s">
        <v>788</v>
      </c>
      <c r="C6" s="206"/>
      <c r="D6" s="206"/>
      <c r="E6" s="206"/>
      <c r="F6" s="206"/>
      <c r="G6" s="206"/>
      <c r="H6" s="206"/>
      <c r="I6" s="206"/>
      <c r="J6" s="206"/>
      <c r="K6" s="206"/>
      <c r="L6" s="206"/>
      <c r="M6" s="206"/>
      <c r="N6" s="206"/>
      <c r="O6" s="206"/>
      <c r="P6" s="206"/>
      <c r="Q6" s="206"/>
      <c r="R6" s="206"/>
      <c r="S6" s="211"/>
      <c r="T6" s="23"/>
      <c r="U6" s="6"/>
      <c r="V6" s="6"/>
      <c r="W6" s="6"/>
      <c r="X6" s="6"/>
      <c r="Y6" s="6"/>
      <c r="Z6" s="6"/>
      <c r="AA6" s="6"/>
      <c r="AB6" s="6"/>
      <c r="AC6" s="6"/>
      <c r="AD6" s="6"/>
      <c r="AE6" s="6"/>
      <c r="AF6" s="6"/>
    </row>
    <row r="7" spans="1:32" ht="12.75" customHeight="1">
      <c r="A7" s="203"/>
      <c r="B7" s="246"/>
      <c r="C7" s="206"/>
      <c r="D7" s="206"/>
      <c r="E7" s="206"/>
      <c r="F7" s="206"/>
      <c r="G7" s="206"/>
      <c r="H7" s="206"/>
      <c r="I7" s="206"/>
      <c r="J7" s="206"/>
      <c r="K7" s="206"/>
      <c r="L7" s="206"/>
      <c r="M7" s="206"/>
      <c r="N7" s="206"/>
      <c r="O7" s="206"/>
      <c r="P7" s="206"/>
      <c r="Q7" s="206"/>
      <c r="R7" s="206"/>
      <c r="S7" s="211"/>
      <c r="T7" s="23"/>
      <c r="U7" s="6"/>
      <c r="V7" s="6"/>
      <c r="W7" s="6"/>
      <c r="X7" s="6"/>
      <c r="Y7" s="6"/>
      <c r="Z7" s="6"/>
      <c r="AA7" s="6"/>
      <c r="AB7" s="6"/>
      <c r="AC7" s="6"/>
      <c r="AD7" s="6"/>
      <c r="AE7" s="6"/>
      <c r="AF7" s="6"/>
    </row>
    <row r="8" spans="1:32" ht="12.75" customHeight="1">
      <c r="A8" s="203"/>
      <c r="B8" s="246" t="s">
        <v>779</v>
      </c>
      <c r="C8" s="206"/>
      <c r="D8" s="206"/>
      <c r="E8" s="206"/>
      <c r="F8" s="206"/>
      <c r="G8" s="206"/>
      <c r="H8" s="206"/>
      <c r="I8" s="206"/>
      <c r="J8" s="206"/>
      <c r="K8" s="206"/>
      <c r="L8" s="206"/>
      <c r="M8" s="206"/>
      <c r="N8" s="206"/>
      <c r="O8" s="206"/>
      <c r="P8" s="206"/>
      <c r="Q8" s="206"/>
      <c r="R8" s="206"/>
      <c r="S8" s="211"/>
      <c r="T8" s="23"/>
      <c r="U8" s="6"/>
      <c r="V8" s="6"/>
      <c r="W8" s="6"/>
      <c r="X8" s="6"/>
      <c r="Y8" s="6"/>
      <c r="Z8" s="6"/>
      <c r="AA8" s="6"/>
      <c r="AB8" s="6"/>
      <c r="AC8" s="6"/>
      <c r="AD8" s="6"/>
      <c r="AE8" s="6"/>
      <c r="AF8" s="6"/>
    </row>
    <row r="9" spans="1:32" ht="12.75" customHeight="1">
      <c r="A9" s="203"/>
      <c r="B9" s="246" t="s">
        <v>789</v>
      </c>
      <c r="C9" s="206"/>
      <c r="D9" s="206"/>
      <c r="E9" s="206"/>
      <c r="F9" s="206"/>
      <c r="G9" s="206"/>
      <c r="H9" s="206"/>
      <c r="I9" s="206"/>
      <c r="J9" s="206"/>
      <c r="K9" s="206"/>
      <c r="L9" s="206"/>
      <c r="M9" s="206"/>
      <c r="N9" s="206"/>
      <c r="O9" s="206"/>
      <c r="P9" s="206"/>
      <c r="Q9" s="206"/>
      <c r="R9" s="206"/>
      <c r="S9" s="211"/>
      <c r="T9" s="23"/>
      <c r="U9" s="6"/>
      <c r="V9" s="6"/>
      <c r="W9" s="6"/>
      <c r="X9" s="6"/>
      <c r="Y9" s="6"/>
      <c r="Z9" s="6"/>
      <c r="AA9" s="6"/>
      <c r="AB9" s="6"/>
      <c r="AC9" s="6"/>
      <c r="AD9" s="6"/>
      <c r="AE9" s="6"/>
      <c r="AF9" s="6"/>
    </row>
    <row r="10" spans="1:32" ht="12.75" customHeight="1">
      <c r="A10" s="203"/>
      <c r="B10" s="246"/>
      <c r="C10" s="206"/>
      <c r="D10" s="206"/>
      <c r="E10" s="206"/>
      <c r="F10" s="206"/>
      <c r="G10" s="206"/>
      <c r="H10" s="206"/>
      <c r="I10" s="206"/>
      <c r="J10" s="206"/>
      <c r="K10" s="206"/>
      <c r="L10" s="206"/>
      <c r="M10" s="206"/>
      <c r="N10" s="206"/>
      <c r="O10" s="206"/>
      <c r="P10" s="206"/>
      <c r="Q10" s="206"/>
      <c r="R10" s="206"/>
      <c r="S10" s="211"/>
      <c r="T10" s="23"/>
      <c r="U10" s="6"/>
      <c r="V10" s="6"/>
      <c r="W10" s="6"/>
      <c r="X10" s="6"/>
      <c r="Y10" s="6"/>
      <c r="Z10" s="6"/>
      <c r="AA10" s="6"/>
      <c r="AB10" s="6"/>
      <c r="AC10" s="6"/>
      <c r="AD10" s="6"/>
      <c r="AE10" s="6"/>
      <c r="AF10" s="6"/>
    </row>
    <row r="11" spans="1:32" ht="12.75" customHeight="1">
      <c r="A11" s="203"/>
      <c r="B11" s="246"/>
      <c r="C11" s="206"/>
      <c r="D11" s="206"/>
      <c r="E11" s="206"/>
      <c r="F11" s="206"/>
      <c r="G11" s="206"/>
      <c r="H11" s="206"/>
      <c r="I11" s="206"/>
      <c r="J11" s="206"/>
      <c r="K11" s="206"/>
      <c r="L11" s="206"/>
      <c r="M11" s="206"/>
      <c r="N11" s="206"/>
      <c r="O11" s="206"/>
      <c r="P11" s="206"/>
      <c r="Q11" s="206"/>
      <c r="R11" s="206"/>
      <c r="S11" s="211"/>
      <c r="T11" s="23"/>
      <c r="U11" s="6"/>
      <c r="V11" s="6"/>
      <c r="W11" s="6"/>
      <c r="X11" s="6"/>
      <c r="Y11" s="6"/>
      <c r="Z11" s="6"/>
      <c r="AA11" s="6"/>
      <c r="AB11" s="6"/>
      <c r="AC11" s="6"/>
      <c r="AD11" s="6"/>
      <c r="AE11" s="6"/>
      <c r="AF11" s="6"/>
    </row>
    <row r="12" spans="1:32" ht="12.75" customHeight="1">
      <c r="A12" s="203"/>
      <c r="B12" s="246"/>
      <c r="C12" s="206"/>
      <c r="D12" s="206"/>
      <c r="E12" s="206"/>
      <c r="F12" s="206"/>
      <c r="G12" s="206"/>
      <c r="H12" s="206"/>
      <c r="I12" s="206"/>
      <c r="J12" s="206"/>
      <c r="K12" s="206"/>
      <c r="L12" s="206"/>
      <c r="M12" s="206"/>
      <c r="N12" s="206"/>
      <c r="O12" s="206"/>
      <c r="P12" s="206"/>
      <c r="Q12" s="206"/>
      <c r="R12" s="206"/>
      <c r="S12" s="211"/>
      <c r="T12" s="23"/>
      <c r="U12" s="6"/>
      <c r="V12" s="6"/>
      <c r="W12" s="6"/>
      <c r="X12" s="6"/>
      <c r="Y12" s="6"/>
      <c r="Z12" s="6"/>
      <c r="AA12" s="6"/>
      <c r="AB12" s="6"/>
      <c r="AC12" s="6"/>
      <c r="AD12" s="6"/>
      <c r="AE12" s="6"/>
      <c r="AF12" s="6"/>
    </row>
    <row r="13" spans="1:32" ht="12.75" customHeight="1">
      <c r="A13" s="203"/>
      <c r="B13" s="246"/>
      <c r="C13" s="206"/>
      <c r="D13" s="206"/>
      <c r="E13" s="206"/>
      <c r="F13" s="206"/>
      <c r="G13" s="206"/>
      <c r="H13" s="206"/>
      <c r="I13" s="206"/>
      <c r="J13" s="206"/>
      <c r="K13" s="206"/>
      <c r="L13" s="206"/>
      <c r="M13" s="206"/>
      <c r="N13" s="206"/>
      <c r="O13" s="206"/>
      <c r="P13" s="206"/>
      <c r="Q13" s="206"/>
      <c r="R13" s="206"/>
      <c r="S13" s="211"/>
      <c r="T13" s="23"/>
      <c r="U13" s="6"/>
      <c r="V13" s="6"/>
      <c r="W13" s="6"/>
      <c r="X13" s="6"/>
      <c r="Y13" s="6"/>
      <c r="Z13" s="6"/>
      <c r="AA13" s="6"/>
      <c r="AB13" s="6"/>
      <c r="AC13" s="6"/>
      <c r="AD13" s="6"/>
      <c r="AE13" s="6"/>
      <c r="AF13" s="6"/>
    </row>
    <row r="14" spans="1:32" ht="12.75" customHeight="1">
      <c r="A14" s="203"/>
      <c r="B14" s="246"/>
      <c r="C14" s="206"/>
      <c r="D14" s="206"/>
      <c r="E14" s="206"/>
      <c r="F14" s="206"/>
      <c r="G14" s="206"/>
      <c r="H14" s="206"/>
      <c r="I14" s="206"/>
      <c r="J14" s="206"/>
      <c r="K14" s="206"/>
      <c r="L14" s="206"/>
      <c r="M14" s="206"/>
      <c r="N14" s="206"/>
      <c r="O14" s="206"/>
      <c r="P14" s="206"/>
      <c r="Q14" s="206"/>
      <c r="R14" s="206"/>
      <c r="S14" s="211"/>
      <c r="T14" s="23"/>
      <c r="U14" s="6"/>
      <c r="V14" s="6"/>
      <c r="W14" s="6"/>
      <c r="X14" s="6"/>
      <c r="Y14" s="6"/>
      <c r="Z14" s="6"/>
      <c r="AA14" s="6"/>
      <c r="AB14" s="6"/>
      <c r="AC14" s="6"/>
      <c r="AD14" s="6"/>
      <c r="AE14" s="6"/>
      <c r="AF14" s="6"/>
    </row>
    <row r="15" spans="1:32" ht="12.75" customHeight="1">
      <c r="A15" s="203"/>
      <c r="B15" s="206"/>
      <c r="C15" s="206"/>
      <c r="D15" s="206"/>
      <c r="E15" s="206"/>
      <c r="F15" s="206"/>
      <c r="G15" s="206"/>
      <c r="H15" s="206"/>
      <c r="I15" s="206"/>
      <c r="J15" s="206"/>
      <c r="K15" s="206"/>
      <c r="L15" s="206"/>
      <c r="M15" s="206"/>
      <c r="N15" s="206"/>
      <c r="O15" s="206"/>
      <c r="P15" s="206"/>
      <c r="Q15" s="206"/>
      <c r="R15" s="206"/>
      <c r="S15" s="211"/>
      <c r="T15" s="23"/>
      <c r="U15" s="6"/>
      <c r="V15" s="6"/>
      <c r="W15" s="6"/>
      <c r="X15" s="6"/>
      <c r="Y15" s="6"/>
      <c r="Z15" s="6"/>
      <c r="AA15" s="6"/>
      <c r="AB15" s="6"/>
      <c r="AC15" s="6"/>
      <c r="AD15" s="6"/>
      <c r="AE15" s="6"/>
      <c r="AF15" s="6"/>
    </row>
    <row r="16" spans="1:32" ht="12.75" customHeight="1">
      <c r="A16" s="203"/>
      <c r="B16" s="141"/>
      <c r="C16" s="206"/>
      <c r="D16" s="206"/>
      <c r="E16" s="206"/>
      <c r="F16" s="206"/>
      <c r="G16" s="206"/>
      <c r="H16" s="206"/>
      <c r="I16" s="206"/>
      <c r="J16" s="206"/>
      <c r="K16" s="206"/>
      <c r="L16" s="206"/>
      <c r="M16" s="206"/>
      <c r="N16" s="206"/>
      <c r="O16" s="206"/>
      <c r="P16" s="206"/>
      <c r="Q16" s="206"/>
      <c r="R16" s="206"/>
      <c r="S16" s="211"/>
      <c r="T16" s="23"/>
      <c r="U16" s="6"/>
      <c r="V16" s="6"/>
      <c r="W16" s="6"/>
      <c r="X16" s="6"/>
      <c r="Y16" s="6"/>
      <c r="Z16" s="6"/>
      <c r="AA16" s="6"/>
      <c r="AB16" s="6"/>
      <c r="AC16" s="6"/>
      <c r="AD16" s="6"/>
      <c r="AE16" s="6"/>
      <c r="AF16" s="6"/>
    </row>
    <row r="17" spans="1:32" ht="12.75" customHeight="1">
      <c r="A17" s="203"/>
      <c r="B17" s="141"/>
      <c r="C17" s="206"/>
      <c r="D17" s="206"/>
      <c r="E17" s="206"/>
      <c r="F17" s="206"/>
      <c r="G17" s="206"/>
      <c r="H17" s="206"/>
      <c r="I17" s="206"/>
      <c r="J17" s="206"/>
      <c r="K17" s="206"/>
      <c r="L17" s="206"/>
      <c r="M17" s="206"/>
      <c r="N17" s="206"/>
      <c r="O17" s="206"/>
      <c r="P17" s="206"/>
      <c r="Q17" s="206"/>
      <c r="R17" s="206"/>
      <c r="S17" s="211"/>
      <c r="T17" s="23"/>
      <c r="U17" s="6"/>
      <c r="V17" s="6"/>
      <c r="W17" s="6"/>
      <c r="X17" s="6"/>
      <c r="Y17" s="6"/>
      <c r="Z17" s="6"/>
      <c r="AA17" s="6"/>
      <c r="AB17" s="6"/>
      <c r="AC17" s="6"/>
      <c r="AD17" s="6"/>
      <c r="AE17" s="6"/>
      <c r="AF17" s="6"/>
    </row>
    <row r="18" spans="1:32" ht="12.75" customHeight="1">
      <c r="A18" s="203"/>
      <c r="B18" s="6"/>
      <c r="C18" s="206"/>
      <c r="D18" s="206"/>
      <c r="E18" s="206"/>
      <c r="F18" s="206"/>
      <c r="G18" s="206"/>
      <c r="H18" s="206"/>
      <c r="I18" s="206"/>
      <c r="J18" s="206"/>
      <c r="K18" s="206"/>
      <c r="L18" s="206"/>
      <c r="M18" s="206"/>
      <c r="N18" s="206"/>
      <c r="O18" s="206"/>
      <c r="P18" s="206"/>
      <c r="Q18" s="206"/>
      <c r="R18" s="206"/>
      <c r="S18" s="211"/>
      <c r="T18" s="23"/>
      <c r="U18" s="6"/>
      <c r="V18" s="6"/>
      <c r="W18" s="6"/>
      <c r="X18" s="6"/>
      <c r="Y18" s="6"/>
      <c r="Z18" s="6"/>
      <c r="AA18" s="6"/>
      <c r="AB18" s="6"/>
      <c r="AC18" s="6"/>
      <c r="AD18" s="6"/>
      <c r="AE18" s="6"/>
      <c r="AF18" s="6"/>
    </row>
    <row r="19" spans="1:32" ht="12.75" customHeight="1">
      <c r="A19" s="203"/>
      <c r="B19" s="246"/>
      <c r="C19" s="206"/>
      <c r="D19" s="206"/>
      <c r="E19" s="206"/>
      <c r="F19" s="206"/>
      <c r="G19" s="206"/>
      <c r="H19" s="206"/>
      <c r="I19" s="206"/>
      <c r="J19" s="206"/>
      <c r="K19" s="206"/>
      <c r="L19" s="206"/>
      <c r="M19" s="206"/>
      <c r="N19" s="206"/>
      <c r="O19" s="206"/>
      <c r="P19" s="206"/>
      <c r="Q19" s="206"/>
      <c r="R19" s="206"/>
      <c r="S19" s="211"/>
      <c r="T19" s="23"/>
      <c r="U19" s="6"/>
      <c r="V19" s="6"/>
      <c r="W19" s="6"/>
      <c r="X19" s="6"/>
      <c r="Y19" s="6"/>
      <c r="Z19" s="6"/>
      <c r="AA19" s="6"/>
      <c r="AB19" s="6"/>
      <c r="AC19" s="6"/>
      <c r="AD19" s="6"/>
      <c r="AE19" s="6"/>
      <c r="AF19" s="6"/>
    </row>
    <row r="20" spans="1:32" ht="12.75" customHeight="1">
      <c r="A20" s="203"/>
      <c r="B20" s="246"/>
      <c r="C20" s="206"/>
      <c r="D20" s="206"/>
      <c r="E20" s="206"/>
      <c r="F20" s="206"/>
      <c r="G20" s="206"/>
      <c r="H20" s="206"/>
      <c r="I20" s="206"/>
      <c r="J20" s="206"/>
      <c r="K20" s="206"/>
      <c r="L20" s="206"/>
      <c r="M20" s="206"/>
      <c r="N20" s="206"/>
      <c r="O20" s="206"/>
      <c r="P20" s="206"/>
      <c r="Q20" s="206"/>
      <c r="R20" s="206"/>
      <c r="S20" s="211"/>
      <c r="T20" s="23"/>
      <c r="U20" s="6"/>
      <c r="V20" s="6"/>
      <c r="W20" s="6"/>
      <c r="X20" s="6"/>
      <c r="Y20" s="6"/>
      <c r="Z20" s="6"/>
      <c r="AA20" s="6"/>
      <c r="AB20" s="6"/>
      <c r="AC20" s="6"/>
      <c r="AD20" s="6"/>
      <c r="AE20" s="6"/>
      <c r="AF20" s="6"/>
    </row>
    <row r="21" spans="1:32" ht="12.75" customHeight="1">
      <c r="A21" s="203"/>
      <c r="B21" s="206"/>
      <c r="C21" s="206"/>
      <c r="D21" s="206"/>
      <c r="E21" s="206"/>
      <c r="F21" s="206"/>
      <c r="G21" s="206"/>
      <c r="H21" s="206"/>
      <c r="I21" s="206"/>
      <c r="J21" s="206"/>
      <c r="K21" s="206"/>
      <c r="L21" s="206"/>
      <c r="M21" s="206"/>
      <c r="N21" s="206"/>
      <c r="O21" s="206"/>
      <c r="P21" s="206"/>
      <c r="Q21" s="206"/>
      <c r="R21" s="206"/>
      <c r="S21" s="211"/>
      <c r="T21" s="23"/>
      <c r="U21" s="6"/>
      <c r="V21" s="6"/>
      <c r="W21" s="6"/>
      <c r="X21" s="6"/>
      <c r="Y21" s="6"/>
      <c r="Z21" s="6"/>
      <c r="AA21" s="6"/>
      <c r="AB21" s="6"/>
      <c r="AC21" s="6"/>
      <c r="AD21" s="6"/>
      <c r="AE21" s="6"/>
      <c r="AF21" s="6"/>
    </row>
    <row r="22" spans="1:32" ht="12.75" customHeight="1">
      <c r="A22" s="203"/>
      <c r="B22" s="246"/>
      <c r="C22" s="206"/>
      <c r="D22" s="206"/>
      <c r="E22" s="206"/>
      <c r="F22" s="206"/>
      <c r="G22" s="206"/>
      <c r="H22" s="206"/>
      <c r="I22" s="206"/>
      <c r="J22" s="206"/>
      <c r="K22" s="206"/>
      <c r="L22" s="206"/>
      <c r="M22" s="206"/>
      <c r="N22" s="206"/>
      <c r="O22" s="206"/>
      <c r="P22" s="206"/>
      <c r="Q22" s="206"/>
      <c r="R22" s="206"/>
      <c r="S22" s="211"/>
      <c r="T22" s="23"/>
      <c r="U22" s="6"/>
      <c r="V22" s="6"/>
      <c r="W22" s="6"/>
      <c r="X22" s="6"/>
      <c r="Y22" s="6"/>
      <c r="Z22" s="6"/>
      <c r="AA22" s="6"/>
      <c r="AB22" s="6"/>
      <c r="AC22" s="6"/>
      <c r="AD22" s="6"/>
      <c r="AE22" s="6"/>
      <c r="AF22" s="6"/>
    </row>
    <row r="23" spans="1:32" ht="12.75" customHeight="1">
      <c r="A23" s="203"/>
      <c r="B23" s="246"/>
      <c r="C23" s="206"/>
      <c r="D23" s="206"/>
      <c r="E23" s="206"/>
      <c r="F23" s="206"/>
      <c r="G23" s="206"/>
      <c r="H23" s="206"/>
      <c r="I23" s="206"/>
      <c r="J23" s="206"/>
      <c r="K23" s="206"/>
      <c r="L23" s="206"/>
      <c r="M23" s="206"/>
      <c r="N23" s="206"/>
      <c r="O23" s="206"/>
      <c r="P23" s="206"/>
      <c r="Q23" s="206"/>
      <c r="R23" s="206"/>
      <c r="S23" s="211"/>
      <c r="T23" s="23"/>
      <c r="U23" s="6"/>
      <c r="V23" s="6"/>
      <c r="W23" s="6"/>
      <c r="X23" s="6"/>
      <c r="Y23" s="6"/>
      <c r="Z23" s="6"/>
      <c r="AA23" s="6"/>
      <c r="AB23" s="6"/>
      <c r="AC23" s="6"/>
      <c r="AD23" s="6"/>
      <c r="AE23" s="6"/>
      <c r="AF23" s="6"/>
    </row>
    <row r="24" spans="1:32" ht="12.75" customHeight="1">
      <c r="A24" s="203"/>
      <c r="B24" s="206"/>
      <c r="C24" s="206"/>
      <c r="D24" s="206"/>
      <c r="E24" s="206"/>
      <c r="F24" s="206"/>
      <c r="G24" s="206"/>
      <c r="H24" s="206"/>
      <c r="I24" s="206"/>
      <c r="J24" s="206"/>
      <c r="K24" s="206"/>
      <c r="L24" s="206"/>
      <c r="M24" s="206"/>
      <c r="N24" s="206"/>
      <c r="O24" s="206"/>
      <c r="P24" s="206"/>
      <c r="Q24" s="206"/>
      <c r="R24" s="206"/>
      <c r="S24" s="211"/>
      <c r="T24" s="23"/>
      <c r="U24" s="6"/>
      <c r="V24" s="6"/>
      <c r="W24" s="6"/>
      <c r="X24" s="6"/>
      <c r="Y24" s="6"/>
      <c r="Z24" s="6"/>
      <c r="AA24" s="6"/>
      <c r="AB24" s="6"/>
      <c r="AC24" s="6"/>
      <c r="AD24" s="6"/>
      <c r="AE24" s="6"/>
      <c r="AF24" s="6"/>
    </row>
    <row r="25" spans="1:32" ht="12.75" customHeight="1">
      <c r="A25" s="203"/>
      <c r="B25" s="246"/>
      <c r="C25" s="206"/>
      <c r="D25" s="206"/>
      <c r="E25" s="206"/>
      <c r="F25" s="206"/>
      <c r="G25" s="206"/>
      <c r="H25" s="206"/>
      <c r="I25" s="206"/>
      <c r="J25" s="206"/>
      <c r="K25" s="206"/>
      <c r="L25" s="206"/>
      <c r="M25" s="206"/>
      <c r="N25" s="206"/>
      <c r="O25" s="206"/>
      <c r="P25" s="206"/>
      <c r="Q25" s="206"/>
      <c r="R25" s="206"/>
      <c r="S25" s="211"/>
      <c r="T25" s="23"/>
      <c r="U25" s="6"/>
      <c r="V25" s="6"/>
      <c r="W25" s="6"/>
      <c r="X25" s="6"/>
      <c r="Y25" s="6"/>
      <c r="Z25" s="6"/>
      <c r="AA25" s="6"/>
      <c r="AB25" s="6"/>
      <c r="AC25" s="6"/>
      <c r="AD25" s="6"/>
      <c r="AE25" s="6"/>
      <c r="AF25" s="6"/>
    </row>
    <row r="26" spans="1:32" ht="12.75" customHeight="1">
      <c r="A26" s="203"/>
      <c r="B26" s="246"/>
      <c r="C26" s="206"/>
      <c r="D26" s="206"/>
      <c r="E26" s="206"/>
      <c r="F26" s="206"/>
      <c r="G26" s="206"/>
      <c r="H26" s="206"/>
      <c r="I26" s="206"/>
      <c r="J26" s="206"/>
      <c r="K26" s="206"/>
      <c r="L26" s="206"/>
      <c r="M26" s="206"/>
      <c r="N26" s="206"/>
      <c r="O26" s="206"/>
      <c r="P26" s="206"/>
      <c r="Q26" s="206"/>
      <c r="R26" s="206"/>
      <c r="S26" s="211"/>
      <c r="T26" s="23"/>
      <c r="U26" s="6"/>
      <c r="V26" s="6"/>
      <c r="W26" s="6"/>
      <c r="X26" s="6"/>
      <c r="Y26" s="6"/>
      <c r="Z26" s="6"/>
      <c r="AA26" s="6"/>
      <c r="AB26" s="6"/>
      <c r="AC26" s="6"/>
      <c r="AD26" s="6"/>
      <c r="AE26" s="6"/>
      <c r="AF26" s="6"/>
    </row>
    <row r="27" spans="1:32" ht="12.75" customHeight="1">
      <c r="A27" s="203"/>
      <c r="B27" s="246"/>
      <c r="C27" s="206"/>
      <c r="D27" s="206"/>
      <c r="E27" s="206"/>
      <c r="F27" s="206"/>
      <c r="G27" s="206"/>
      <c r="H27" s="206"/>
      <c r="I27" s="206"/>
      <c r="J27" s="206"/>
      <c r="K27" s="206"/>
      <c r="L27" s="206"/>
      <c r="M27" s="206"/>
      <c r="N27" s="206"/>
      <c r="O27" s="206"/>
      <c r="P27" s="206"/>
      <c r="Q27" s="206"/>
      <c r="R27" s="206"/>
      <c r="S27" s="211"/>
      <c r="T27" s="23"/>
      <c r="U27" s="6"/>
      <c r="V27" s="6"/>
      <c r="W27" s="6"/>
      <c r="X27" s="6"/>
      <c r="Y27" s="6"/>
      <c r="Z27" s="6"/>
      <c r="AA27" s="6"/>
      <c r="AB27" s="6"/>
      <c r="AC27" s="6"/>
      <c r="AD27" s="6"/>
      <c r="AE27" s="6"/>
      <c r="AF27" s="6"/>
    </row>
    <row r="28" spans="1:32" ht="12.75" customHeight="1">
      <c r="A28" s="203"/>
      <c r="B28" s="6"/>
      <c r="C28" s="206"/>
      <c r="D28" s="206"/>
      <c r="E28" s="206"/>
      <c r="F28" s="206"/>
      <c r="G28" s="206"/>
      <c r="H28" s="206"/>
      <c r="I28" s="206"/>
      <c r="J28" s="206"/>
      <c r="K28" s="206"/>
      <c r="L28" s="206"/>
      <c r="M28" s="206"/>
      <c r="N28" s="206"/>
      <c r="O28" s="206"/>
      <c r="P28" s="206"/>
      <c r="Q28" s="206"/>
      <c r="R28" s="206"/>
      <c r="S28" s="211"/>
      <c r="T28" s="23"/>
      <c r="U28" s="6"/>
      <c r="V28" s="6"/>
      <c r="W28" s="6"/>
      <c r="X28" s="6"/>
      <c r="Y28" s="6"/>
      <c r="Z28" s="6"/>
      <c r="AA28" s="6"/>
      <c r="AB28" s="6"/>
      <c r="AC28" s="6"/>
      <c r="AD28" s="6"/>
      <c r="AE28" s="6"/>
      <c r="AF28" s="6"/>
    </row>
    <row r="29" spans="1:32" ht="12.75" customHeight="1">
      <c r="A29" s="203"/>
      <c r="B29" s="246" t="s">
        <v>790</v>
      </c>
      <c r="C29" s="206"/>
      <c r="D29" s="206"/>
      <c r="E29" s="206"/>
      <c r="F29" s="206"/>
      <c r="G29" s="206"/>
      <c r="H29" s="206"/>
      <c r="I29" s="206"/>
      <c r="J29" s="206"/>
      <c r="K29" s="206"/>
      <c r="L29" s="206"/>
      <c r="M29" s="206"/>
      <c r="N29" s="206"/>
      <c r="O29" s="206"/>
      <c r="P29" s="206"/>
      <c r="Q29" s="206"/>
      <c r="R29" s="206"/>
      <c r="S29" s="211"/>
      <c r="T29" s="23"/>
      <c r="U29" s="6"/>
      <c r="V29" s="6"/>
      <c r="W29" s="6"/>
      <c r="X29" s="6"/>
      <c r="Y29" s="6"/>
      <c r="Z29" s="6"/>
      <c r="AA29" s="6"/>
      <c r="AB29" s="6"/>
      <c r="AC29" s="6"/>
      <c r="AD29" s="6"/>
      <c r="AE29" s="6"/>
      <c r="AF29" s="6"/>
    </row>
    <row r="30" spans="1:32" ht="12.75" customHeight="1">
      <c r="A30" s="203"/>
      <c r="B30" s="246" t="s">
        <v>791</v>
      </c>
      <c r="C30" s="206"/>
      <c r="D30" s="206"/>
      <c r="E30" s="206"/>
      <c r="F30" s="206"/>
      <c r="G30" s="206"/>
      <c r="H30" s="206"/>
      <c r="I30" s="206"/>
      <c r="J30" s="206"/>
      <c r="K30" s="206"/>
      <c r="L30" s="206"/>
      <c r="M30" s="206"/>
      <c r="N30" s="206"/>
      <c r="O30" s="206"/>
      <c r="P30" s="206"/>
      <c r="Q30" s="206"/>
      <c r="R30" s="206"/>
      <c r="S30" s="211"/>
      <c r="T30" s="23"/>
      <c r="U30" s="6"/>
      <c r="V30" s="6"/>
      <c r="W30" s="6"/>
      <c r="X30" s="6"/>
      <c r="Y30" s="6"/>
      <c r="Z30" s="6"/>
      <c r="AA30" s="6"/>
      <c r="AB30" s="6"/>
      <c r="AC30" s="6"/>
      <c r="AD30" s="6"/>
      <c r="AE30" s="6"/>
      <c r="AF30" s="6"/>
    </row>
    <row r="31" spans="1:32" ht="12.75" customHeight="1">
      <c r="A31" s="203"/>
      <c r="B31" s="246" t="s">
        <v>792</v>
      </c>
      <c r="C31" s="206"/>
      <c r="D31" s="206"/>
      <c r="E31" s="206"/>
      <c r="F31" s="206"/>
      <c r="G31" s="206"/>
      <c r="H31" s="206"/>
      <c r="I31" s="206"/>
      <c r="J31" s="206"/>
      <c r="K31" s="206"/>
      <c r="L31" s="206"/>
      <c r="M31" s="206"/>
      <c r="N31" s="206"/>
      <c r="O31" s="206"/>
      <c r="P31" s="206"/>
      <c r="Q31" s="206"/>
      <c r="R31" s="206"/>
      <c r="S31" s="211"/>
      <c r="T31" s="23"/>
      <c r="U31" s="6"/>
      <c r="V31" s="6"/>
      <c r="W31" s="6"/>
      <c r="X31" s="6"/>
      <c r="Y31" s="6"/>
      <c r="Z31" s="6"/>
      <c r="AA31" s="6"/>
      <c r="AB31" s="6"/>
      <c r="AC31" s="6"/>
      <c r="AD31" s="6"/>
      <c r="AE31" s="6"/>
      <c r="AF31" s="6"/>
    </row>
    <row r="32" spans="1:32" ht="12.75" customHeight="1">
      <c r="A32" s="203"/>
      <c r="B32" s="246" t="s">
        <v>793</v>
      </c>
      <c r="C32" s="206"/>
      <c r="D32" s="206"/>
      <c r="E32" s="206"/>
      <c r="F32" s="206"/>
      <c r="G32" s="206"/>
      <c r="H32" s="206"/>
      <c r="I32" s="206"/>
      <c r="J32" s="206"/>
      <c r="K32" s="206"/>
      <c r="L32" s="206"/>
      <c r="M32" s="206"/>
      <c r="N32" s="206"/>
      <c r="O32" s="206"/>
      <c r="P32" s="206"/>
      <c r="Q32" s="206"/>
      <c r="R32" s="206"/>
      <c r="S32" s="211"/>
      <c r="T32" s="23"/>
      <c r="U32" s="6"/>
      <c r="V32" s="6"/>
      <c r="W32" s="6"/>
      <c r="X32" s="6"/>
      <c r="Y32" s="6"/>
      <c r="Z32" s="6"/>
      <c r="AA32" s="6"/>
      <c r="AB32" s="6"/>
      <c r="AC32" s="6"/>
      <c r="AD32" s="6"/>
      <c r="AE32" s="6"/>
      <c r="AF32" s="6"/>
    </row>
    <row r="33" spans="1:32" ht="12.75" customHeight="1">
      <c r="A33" s="203"/>
      <c r="B33" s="206"/>
      <c r="C33" s="206"/>
      <c r="D33" s="206"/>
      <c r="E33" s="206"/>
      <c r="F33" s="206"/>
      <c r="G33" s="206"/>
      <c r="H33" s="206"/>
      <c r="I33" s="206"/>
      <c r="J33" s="206"/>
      <c r="K33" s="206"/>
      <c r="L33" s="206"/>
      <c r="M33" s="206"/>
      <c r="N33" s="206"/>
      <c r="O33" s="206"/>
      <c r="P33" s="206"/>
      <c r="Q33" s="206"/>
      <c r="R33" s="206"/>
      <c r="S33" s="211"/>
      <c r="T33" s="23"/>
      <c r="U33" s="6"/>
      <c r="V33" s="6"/>
      <c r="W33" s="6"/>
      <c r="X33" s="6"/>
      <c r="Y33" s="6"/>
      <c r="Z33" s="6"/>
      <c r="AA33" s="6"/>
      <c r="AB33" s="6"/>
      <c r="AC33" s="6"/>
      <c r="AD33" s="6"/>
      <c r="AE33" s="6"/>
      <c r="AF33" s="6"/>
    </row>
    <row r="34" spans="1:32" ht="12.75" customHeight="1">
      <c r="A34" s="203"/>
      <c r="B34" s="141" t="s">
        <v>762</v>
      </c>
      <c r="C34" s="206"/>
      <c r="D34" s="206"/>
      <c r="E34" s="206"/>
      <c r="F34" s="206"/>
      <c r="G34" s="206"/>
      <c r="H34" s="206"/>
      <c r="I34" s="206"/>
      <c r="J34" s="206"/>
      <c r="K34" s="206"/>
      <c r="L34" s="206"/>
      <c r="M34" s="206"/>
      <c r="N34" s="206"/>
      <c r="O34" s="206"/>
      <c r="P34" s="206"/>
      <c r="Q34" s="206"/>
      <c r="R34" s="206"/>
      <c r="S34" s="211"/>
      <c r="T34" s="23"/>
      <c r="U34" s="6"/>
      <c r="V34" s="34" t="s">
        <v>771</v>
      </c>
      <c r="W34" s="6"/>
      <c r="X34" s="6"/>
      <c r="Y34" s="6"/>
      <c r="Z34" s="6"/>
      <c r="AA34" s="6"/>
      <c r="AB34" s="6"/>
      <c r="AC34" s="6"/>
      <c r="AD34" s="6"/>
      <c r="AE34" s="6"/>
      <c r="AF34" s="6"/>
    </row>
    <row r="35" spans="1:32" ht="12.75" customHeight="1">
      <c r="A35" s="203"/>
      <c r="B35" s="141" t="s">
        <v>783</v>
      </c>
      <c r="C35" s="206"/>
      <c r="D35" s="206"/>
      <c r="E35" s="206"/>
      <c r="F35" s="206"/>
      <c r="G35" s="206"/>
      <c r="H35" s="206"/>
      <c r="I35" s="206"/>
      <c r="J35" s="206"/>
      <c r="K35" s="206"/>
      <c r="L35" s="206"/>
      <c r="M35" s="206"/>
      <c r="N35" s="206"/>
      <c r="O35" s="206"/>
      <c r="P35" s="206"/>
      <c r="Q35" s="206"/>
      <c r="R35" s="206"/>
      <c r="S35" s="211"/>
      <c r="T35" s="23"/>
      <c r="U35" s="6"/>
      <c r="V35" s="6"/>
      <c r="W35" s="6"/>
      <c r="X35" s="6"/>
      <c r="Y35" s="6"/>
      <c r="Z35" s="6"/>
      <c r="AA35" s="6"/>
      <c r="AB35" s="6"/>
      <c r="AC35" s="6"/>
      <c r="AD35" s="6"/>
      <c r="AE35" s="6"/>
      <c r="AF35" s="6"/>
    </row>
    <row r="36" spans="1:32" ht="12.75" customHeight="1">
      <c r="A36" s="203"/>
      <c r="B36" s="6"/>
      <c r="C36" s="206"/>
      <c r="D36" s="206"/>
      <c r="E36" s="206"/>
      <c r="F36" s="206"/>
      <c r="G36" s="206"/>
      <c r="H36" s="206"/>
      <c r="I36" s="206"/>
      <c r="J36" s="206"/>
      <c r="K36" s="206"/>
      <c r="L36" s="206"/>
      <c r="M36" s="206"/>
      <c r="N36" s="206"/>
      <c r="O36" s="206"/>
      <c r="P36" s="206"/>
      <c r="Q36" s="206"/>
      <c r="R36" s="206"/>
      <c r="S36" s="211"/>
      <c r="T36" s="23"/>
      <c r="U36" s="6"/>
      <c r="V36" s="6"/>
      <c r="W36" s="6"/>
      <c r="X36" s="6"/>
      <c r="Y36" s="6"/>
      <c r="Z36" s="6"/>
      <c r="AA36" s="6"/>
      <c r="AB36" s="6"/>
      <c r="AC36" s="6"/>
      <c r="AD36" s="6"/>
      <c r="AE36" s="6"/>
      <c r="AF36" s="6"/>
    </row>
    <row r="37" spans="1:32" ht="12.75" customHeight="1">
      <c r="A37" s="203"/>
      <c r="B37" s="246" t="s">
        <v>764</v>
      </c>
      <c r="C37" s="206"/>
      <c r="D37" s="206"/>
      <c r="E37" s="206"/>
      <c r="F37" s="206"/>
      <c r="G37" s="206"/>
      <c r="H37" s="206"/>
      <c r="I37" s="206"/>
      <c r="J37" s="206"/>
      <c r="K37" s="206"/>
      <c r="L37" s="206"/>
      <c r="M37" s="206"/>
      <c r="N37" s="206"/>
      <c r="O37" s="206"/>
      <c r="P37" s="206"/>
      <c r="Q37" s="206"/>
      <c r="R37" s="206"/>
      <c r="S37" s="211"/>
      <c r="T37" s="23"/>
      <c r="U37" s="6"/>
      <c r="V37" s="6"/>
      <c r="W37" s="6"/>
      <c r="X37" s="6"/>
      <c r="Y37" s="6"/>
      <c r="Z37" s="6"/>
      <c r="AA37" s="6"/>
      <c r="AB37" s="6"/>
      <c r="AC37" s="6"/>
      <c r="AD37" s="6"/>
      <c r="AE37" s="6"/>
      <c r="AF37" s="6"/>
    </row>
    <row r="38" spans="1:32" ht="12.75" customHeight="1">
      <c r="A38" s="203"/>
      <c r="B38" s="246" t="s">
        <v>765</v>
      </c>
      <c r="C38" s="206"/>
      <c r="D38" s="206"/>
      <c r="E38" s="206"/>
      <c r="F38" s="206"/>
      <c r="G38" s="206"/>
      <c r="H38" s="206"/>
      <c r="I38" s="206"/>
      <c r="J38" s="206"/>
      <c r="K38" s="206"/>
      <c r="L38" s="206"/>
      <c r="M38" s="206"/>
      <c r="N38" s="206"/>
      <c r="O38" s="206"/>
      <c r="P38" s="206"/>
      <c r="Q38" s="206"/>
      <c r="R38" s="206"/>
      <c r="S38" s="211"/>
      <c r="T38" s="23"/>
      <c r="U38" s="6"/>
      <c r="V38" s="6"/>
      <c r="W38" s="6"/>
      <c r="X38" s="6"/>
      <c r="Y38" s="6"/>
      <c r="Z38" s="6"/>
      <c r="AA38" s="6"/>
      <c r="AB38" s="6"/>
      <c r="AC38" s="6"/>
      <c r="AD38" s="6"/>
      <c r="AE38" s="6"/>
      <c r="AF38" s="6"/>
    </row>
    <row r="39" spans="1:32" ht="12.75" customHeight="1">
      <c r="A39" s="203"/>
      <c r="B39" s="206"/>
      <c r="C39" s="206"/>
      <c r="D39" s="206"/>
      <c r="E39" s="206"/>
      <c r="F39" s="206"/>
      <c r="G39" s="206"/>
      <c r="H39" s="206"/>
      <c r="I39" s="206"/>
      <c r="J39" s="206"/>
      <c r="K39" s="206"/>
      <c r="L39" s="206"/>
      <c r="M39" s="206"/>
      <c r="N39" s="206"/>
      <c r="O39" s="206"/>
      <c r="P39" s="206"/>
      <c r="Q39" s="206"/>
      <c r="R39" s="206"/>
      <c r="S39" s="211"/>
      <c r="T39" s="23"/>
      <c r="U39" s="6"/>
      <c r="V39" s="6"/>
      <c r="W39" s="6"/>
      <c r="X39" s="6"/>
      <c r="Y39" s="6"/>
      <c r="Z39" s="6"/>
      <c r="AA39" s="6"/>
      <c r="AB39" s="6"/>
      <c r="AC39" s="6"/>
      <c r="AD39" s="6"/>
      <c r="AE39" s="6"/>
      <c r="AF39" s="6"/>
    </row>
    <row r="40" spans="1:32" ht="12.75" customHeight="1">
      <c r="A40" s="203"/>
      <c r="B40" s="246" t="s">
        <v>766</v>
      </c>
      <c r="C40" s="206"/>
      <c r="D40" s="206"/>
      <c r="E40" s="206"/>
      <c r="F40" s="206"/>
      <c r="G40" s="206"/>
      <c r="H40" s="206"/>
      <c r="I40" s="206"/>
      <c r="J40" s="206"/>
      <c r="K40" s="206"/>
      <c r="L40" s="206"/>
      <c r="M40" s="206"/>
      <c r="N40" s="206"/>
      <c r="O40" s="206"/>
      <c r="P40" s="206"/>
      <c r="Q40" s="206"/>
      <c r="R40" s="206"/>
      <c r="S40" s="211"/>
      <c r="T40" s="23"/>
      <c r="U40" s="6"/>
      <c r="V40" s="6"/>
      <c r="W40" s="6"/>
      <c r="X40" s="6"/>
      <c r="Y40" s="6"/>
      <c r="Z40" s="6"/>
      <c r="AA40" s="6"/>
      <c r="AB40" s="6"/>
      <c r="AC40" s="6"/>
      <c r="AD40" s="6"/>
      <c r="AE40" s="6"/>
      <c r="AF40" s="6"/>
    </row>
    <row r="41" spans="1:32" ht="12.75" customHeight="1">
      <c r="A41" s="203"/>
      <c r="B41" s="246" t="s">
        <v>767</v>
      </c>
      <c r="C41" s="206"/>
      <c r="D41" s="206"/>
      <c r="E41" s="206"/>
      <c r="F41" s="206"/>
      <c r="G41" s="206"/>
      <c r="H41" s="206"/>
      <c r="I41" s="206"/>
      <c r="J41" s="206"/>
      <c r="K41" s="206"/>
      <c r="L41" s="206"/>
      <c r="M41" s="206"/>
      <c r="N41" s="206"/>
      <c r="O41" s="206"/>
      <c r="P41" s="206"/>
      <c r="Q41" s="206"/>
      <c r="R41" s="206"/>
      <c r="S41" s="211"/>
      <c r="T41" s="23"/>
      <c r="U41" s="6"/>
      <c r="V41" s="6"/>
      <c r="W41" s="6"/>
      <c r="X41" s="6"/>
      <c r="Y41" s="6"/>
      <c r="Z41" s="6"/>
      <c r="AA41" s="6"/>
      <c r="AB41" s="6"/>
      <c r="AC41" s="6"/>
      <c r="AD41" s="6"/>
      <c r="AE41" s="6"/>
      <c r="AF41" s="6"/>
    </row>
    <row r="42" spans="1:32" ht="12.75" customHeight="1">
      <c r="A42" s="203"/>
      <c r="B42" s="206"/>
      <c r="C42" s="206"/>
      <c r="D42" s="206"/>
      <c r="E42" s="206"/>
      <c r="F42" s="206"/>
      <c r="G42" s="206"/>
      <c r="H42" s="206"/>
      <c r="I42" s="206"/>
      <c r="J42" s="206"/>
      <c r="K42" s="206"/>
      <c r="L42" s="206"/>
      <c r="M42" s="206"/>
      <c r="N42" s="206"/>
      <c r="O42" s="206"/>
      <c r="P42" s="206"/>
      <c r="Q42" s="206"/>
      <c r="R42" s="206"/>
      <c r="S42" s="211"/>
      <c r="T42" s="23"/>
      <c r="U42" s="6"/>
      <c r="V42" s="6"/>
      <c r="W42" s="6"/>
      <c r="X42" s="6"/>
      <c r="Y42" s="6"/>
      <c r="Z42" s="6"/>
      <c r="AA42" s="6"/>
      <c r="AB42" s="6"/>
      <c r="AC42" s="6"/>
      <c r="AD42" s="6"/>
      <c r="AE42" s="6"/>
      <c r="AF42" s="6"/>
    </row>
    <row r="43" spans="1:32" ht="12.75" customHeight="1">
      <c r="A43" s="203"/>
      <c r="B43" s="246" t="s">
        <v>768</v>
      </c>
      <c r="C43" s="206"/>
      <c r="D43" s="206"/>
      <c r="E43" s="206"/>
      <c r="F43" s="206"/>
      <c r="G43" s="206"/>
      <c r="H43" s="206"/>
      <c r="I43" s="206"/>
      <c r="J43" s="206"/>
      <c r="K43" s="206"/>
      <c r="L43" s="206"/>
      <c r="M43" s="206"/>
      <c r="N43" s="206"/>
      <c r="O43" s="206"/>
      <c r="P43" s="206"/>
      <c r="Q43" s="206"/>
      <c r="R43" s="206"/>
      <c r="S43" s="211"/>
      <c r="T43" s="23"/>
      <c r="U43" s="6"/>
      <c r="V43" s="6"/>
      <c r="W43" s="6"/>
      <c r="X43" s="6"/>
      <c r="Y43" s="6"/>
      <c r="Z43" s="6"/>
      <c r="AA43" s="6"/>
      <c r="AB43" s="6"/>
      <c r="AC43" s="6"/>
      <c r="AD43" s="6"/>
      <c r="AE43" s="6"/>
      <c r="AF43" s="6"/>
    </row>
    <row r="44" spans="1:32" ht="12.75" customHeight="1">
      <c r="A44" s="203"/>
      <c r="B44" s="246" t="s">
        <v>769</v>
      </c>
      <c r="C44" s="206"/>
      <c r="D44" s="206"/>
      <c r="E44" s="206"/>
      <c r="F44" s="206"/>
      <c r="G44" s="206"/>
      <c r="H44" s="206"/>
      <c r="I44" s="206"/>
      <c r="J44" s="206"/>
      <c r="K44" s="206"/>
      <c r="L44" s="206"/>
      <c r="M44" s="206"/>
      <c r="N44" s="206"/>
      <c r="O44" s="206"/>
      <c r="P44" s="206"/>
      <c r="Q44" s="206"/>
      <c r="R44" s="206"/>
      <c r="S44" s="211"/>
      <c r="T44" s="23"/>
      <c r="U44" s="6"/>
      <c r="V44" s="6"/>
      <c r="W44" s="6"/>
      <c r="X44" s="6"/>
      <c r="Y44" s="6"/>
      <c r="Z44" s="6"/>
      <c r="AA44" s="6"/>
      <c r="AB44" s="6"/>
      <c r="AC44" s="6"/>
      <c r="AD44" s="6"/>
      <c r="AE44" s="6"/>
      <c r="AF44" s="6"/>
    </row>
    <row r="45" spans="1:32" ht="12.75" customHeight="1">
      <c r="A45" s="203"/>
      <c r="B45" s="246" t="s">
        <v>770</v>
      </c>
      <c r="C45" s="206"/>
      <c r="D45" s="206"/>
      <c r="E45" s="206"/>
      <c r="F45" s="206"/>
      <c r="G45" s="206"/>
      <c r="H45" s="206"/>
      <c r="I45" s="206"/>
      <c r="J45" s="206"/>
      <c r="K45" s="206"/>
      <c r="L45" s="206"/>
      <c r="M45" s="206"/>
      <c r="N45" s="206"/>
      <c r="O45" s="206"/>
      <c r="P45" s="206"/>
      <c r="Q45" s="206"/>
      <c r="R45" s="206"/>
      <c r="S45" s="211"/>
      <c r="T45" s="23"/>
      <c r="U45" s="6"/>
      <c r="V45" s="6"/>
      <c r="W45" s="6"/>
      <c r="X45" s="6"/>
      <c r="Y45" s="6"/>
      <c r="Z45" s="6"/>
      <c r="AA45" s="6"/>
      <c r="AB45" s="6"/>
      <c r="AC45" s="6"/>
      <c r="AD45" s="6"/>
      <c r="AE45" s="6"/>
      <c r="AF45" s="6"/>
    </row>
    <row r="46" spans="1:32" ht="12.75" customHeight="1">
      <c r="A46" s="203"/>
      <c r="B46" s="6"/>
      <c r="C46" s="6"/>
      <c r="D46" s="6"/>
      <c r="E46" s="6"/>
      <c r="F46" s="6"/>
      <c r="G46" s="6"/>
      <c r="H46" s="6"/>
      <c r="I46" s="6"/>
      <c r="J46" s="6"/>
      <c r="K46" s="6"/>
      <c r="L46" s="6"/>
      <c r="M46" s="6"/>
      <c r="N46" s="6"/>
      <c r="O46" s="6"/>
      <c r="P46" s="6"/>
      <c r="Q46" s="6"/>
      <c r="R46" s="6"/>
      <c r="S46" s="211"/>
      <c r="T46" s="23"/>
      <c r="U46" s="6"/>
      <c r="V46" s="6"/>
      <c r="W46" s="6"/>
      <c r="X46" s="6"/>
      <c r="Y46" s="6"/>
      <c r="Z46" s="6"/>
      <c r="AA46" s="6"/>
      <c r="AB46" s="6"/>
      <c r="AC46" s="6"/>
      <c r="AD46" s="6"/>
      <c r="AE46" s="6"/>
      <c r="AF46" s="6"/>
    </row>
    <row r="47" spans="1:32" ht="12.75" customHeight="1">
      <c r="A47" s="203"/>
      <c r="B47" s="246" t="s">
        <v>772</v>
      </c>
      <c r="C47" s="6"/>
      <c r="D47" s="6"/>
      <c r="E47" s="6"/>
      <c r="F47" s="6"/>
      <c r="G47" s="6"/>
      <c r="H47" s="6"/>
      <c r="I47" s="6"/>
      <c r="J47" s="6"/>
      <c r="K47" s="6"/>
      <c r="L47" s="6"/>
      <c r="M47" s="6"/>
      <c r="N47" s="6"/>
      <c r="O47" s="6"/>
      <c r="P47" s="6"/>
      <c r="Q47" s="6"/>
      <c r="R47" s="6"/>
      <c r="S47" s="211"/>
      <c r="T47" s="23"/>
      <c r="U47" s="6"/>
      <c r="V47" s="6"/>
      <c r="W47" s="6"/>
      <c r="X47" s="6"/>
      <c r="Y47" s="6"/>
      <c r="Z47" s="6"/>
      <c r="AA47" s="6"/>
      <c r="AB47" s="6"/>
      <c r="AC47" s="6"/>
      <c r="AD47" s="6"/>
      <c r="AE47" s="6"/>
      <c r="AF47" s="6"/>
    </row>
    <row r="48" spans="1:32" ht="12.75" customHeight="1">
      <c r="A48" s="203"/>
      <c r="B48" s="246" t="s">
        <v>773</v>
      </c>
      <c r="C48" s="6"/>
      <c r="D48" s="6"/>
      <c r="E48" s="6"/>
      <c r="F48" s="6"/>
      <c r="G48" s="6"/>
      <c r="H48" s="6"/>
      <c r="I48" s="6"/>
      <c r="J48" s="6"/>
      <c r="K48" s="6"/>
      <c r="L48" s="6"/>
      <c r="M48" s="6"/>
      <c r="N48" s="6"/>
      <c r="O48" s="6"/>
      <c r="P48" s="6"/>
      <c r="Q48" s="6"/>
      <c r="R48" s="6"/>
      <c r="S48" s="211"/>
      <c r="T48" s="23"/>
      <c r="U48" s="6"/>
      <c r="V48" s="6"/>
      <c r="W48" s="6"/>
      <c r="X48" s="6"/>
      <c r="Y48" s="6"/>
      <c r="Z48" s="6"/>
      <c r="AA48" s="6"/>
      <c r="AB48" s="6"/>
      <c r="AC48" s="6"/>
      <c r="AD48" s="6"/>
      <c r="AE48" s="6"/>
      <c r="AF48" s="6"/>
    </row>
    <row r="49" spans="1:32" ht="12.75" customHeight="1">
      <c r="A49" s="203"/>
      <c r="B49" s="6"/>
      <c r="C49" s="6"/>
      <c r="D49" s="6"/>
      <c r="E49" s="6"/>
      <c r="F49" s="6"/>
      <c r="G49" s="6"/>
      <c r="H49" s="6"/>
      <c r="I49" s="6"/>
      <c r="J49" s="6"/>
      <c r="K49" s="6"/>
      <c r="L49" s="6"/>
      <c r="M49" s="6"/>
      <c r="N49" s="6"/>
      <c r="O49" s="6"/>
      <c r="P49" s="6"/>
      <c r="Q49" s="6"/>
      <c r="R49" s="6"/>
      <c r="S49" s="211"/>
      <c r="T49" s="23"/>
      <c r="U49" s="6"/>
      <c r="V49" s="6"/>
      <c r="W49" s="6"/>
      <c r="X49" s="6"/>
      <c r="Y49" s="6"/>
      <c r="Z49" s="6"/>
      <c r="AA49" s="6"/>
      <c r="AB49" s="6"/>
      <c r="AC49" s="6"/>
      <c r="AD49" s="6"/>
      <c r="AE49" s="6"/>
      <c r="AF49" s="6"/>
    </row>
    <row r="50" spans="1:32" ht="12.75" customHeight="1">
      <c r="A50" s="203"/>
      <c r="B50" s="206"/>
      <c r="C50" s="206"/>
      <c r="D50" s="206"/>
      <c r="E50" s="206"/>
      <c r="F50" s="206"/>
      <c r="G50" s="206"/>
      <c r="H50" s="206"/>
      <c r="I50" s="206"/>
      <c r="J50" s="206"/>
      <c r="K50" s="206"/>
      <c r="L50" s="206"/>
      <c r="M50" s="206"/>
      <c r="N50" s="206"/>
      <c r="O50" s="206"/>
      <c r="P50" s="206"/>
      <c r="Q50" s="206"/>
      <c r="R50" s="206"/>
      <c r="S50" s="211"/>
      <c r="T50" s="23"/>
      <c r="U50" s="6"/>
      <c r="V50" s="6"/>
      <c r="W50" s="6"/>
      <c r="X50" s="6"/>
      <c r="Y50" s="6"/>
      <c r="Z50" s="6"/>
      <c r="AA50" s="6"/>
      <c r="AB50" s="6"/>
      <c r="AC50" s="6"/>
      <c r="AD50" s="6"/>
      <c r="AE50" s="6"/>
      <c r="AF50" s="6"/>
    </row>
    <row r="51" spans="1:32" ht="12.75" customHeight="1">
      <c r="A51" s="203"/>
      <c r="B51" s="206"/>
      <c r="C51" s="206"/>
      <c r="D51" s="206"/>
      <c r="E51" s="206"/>
      <c r="F51" s="206"/>
      <c r="G51" s="206"/>
      <c r="H51" s="206"/>
      <c r="I51" s="206"/>
      <c r="J51" s="206"/>
      <c r="K51" s="206"/>
      <c r="L51" s="206"/>
      <c r="M51" s="206"/>
      <c r="N51" s="206"/>
      <c r="O51" s="206"/>
      <c r="P51" s="206"/>
      <c r="Q51" s="206"/>
      <c r="R51" s="206"/>
      <c r="S51" s="211"/>
      <c r="T51" s="23"/>
      <c r="U51" s="6"/>
      <c r="V51" s="6"/>
      <c r="W51" s="6"/>
      <c r="X51" s="6"/>
      <c r="Y51" s="6"/>
      <c r="Z51" s="6"/>
      <c r="AA51" s="6"/>
      <c r="AB51" s="6"/>
      <c r="AC51" s="6"/>
      <c r="AD51" s="6"/>
      <c r="AE51" s="6"/>
      <c r="AF51" s="6"/>
    </row>
    <row r="52" spans="1:32" ht="12.75" customHeight="1">
      <c r="A52" s="203"/>
      <c r="B52" s="206"/>
      <c r="C52" s="206"/>
      <c r="D52" s="206"/>
      <c r="E52" s="206"/>
      <c r="F52" s="206"/>
      <c r="G52" s="206"/>
      <c r="H52" s="206"/>
      <c r="I52" s="206"/>
      <c r="J52" s="206"/>
      <c r="K52" s="206"/>
      <c r="L52" s="206"/>
      <c r="M52" s="206"/>
      <c r="N52" s="206"/>
      <c r="O52" s="206"/>
      <c r="P52" s="206"/>
      <c r="Q52" s="206"/>
      <c r="R52" s="206"/>
      <c r="S52" s="211"/>
      <c r="T52" s="23"/>
      <c r="U52" s="6"/>
      <c r="V52" s="6"/>
      <c r="W52" s="6"/>
      <c r="X52" s="6"/>
      <c r="Y52" s="6"/>
      <c r="Z52" s="6"/>
      <c r="AA52" s="6"/>
      <c r="AB52" s="6"/>
      <c r="AC52" s="6"/>
      <c r="AD52" s="6"/>
      <c r="AE52" s="6"/>
      <c r="AF52" s="6"/>
    </row>
    <row r="53" spans="1:32" ht="12.75" customHeight="1">
      <c r="A53" s="203"/>
      <c r="B53" s="206"/>
      <c r="C53" s="206"/>
      <c r="D53" s="206"/>
      <c r="E53" s="206"/>
      <c r="F53" s="206"/>
      <c r="G53" s="206"/>
      <c r="H53" s="206"/>
      <c r="I53" s="206"/>
      <c r="J53" s="206"/>
      <c r="K53" s="206"/>
      <c r="L53" s="206"/>
      <c r="M53" s="206"/>
      <c r="N53" s="206"/>
      <c r="O53" s="206"/>
      <c r="P53" s="206"/>
      <c r="Q53" s="206"/>
      <c r="R53" s="206"/>
      <c r="S53" s="211"/>
      <c r="T53" s="23"/>
      <c r="U53" s="6"/>
      <c r="V53" s="6"/>
      <c r="W53" s="6"/>
      <c r="X53" s="6"/>
      <c r="Y53" s="6"/>
      <c r="Z53" s="6"/>
      <c r="AA53" s="6"/>
      <c r="AB53" s="6"/>
      <c r="AC53" s="6"/>
      <c r="AD53" s="6"/>
      <c r="AE53" s="6"/>
      <c r="AF53" s="6"/>
    </row>
    <row r="54" spans="1:32" ht="12.75" customHeight="1">
      <c r="A54" s="203"/>
      <c r="B54" s="206"/>
      <c r="C54" s="206"/>
      <c r="D54" s="206"/>
      <c r="E54" s="206"/>
      <c r="F54" s="206"/>
      <c r="G54" s="206"/>
      <c r="H54" s="206"/>
      <c r="I54" s="206"/>
      <c r="J54" s="206"/>
      <c r="K54" s="206"/>
      <c r="L54" s="206"/>
      <c r="M54" s="206"/>
      <c r="N54" s="206"/>
      <c r="O54" s="206"/>
      <c r="P54" s="206"/>
      <c r="Q54" s="206"/>
      <c r="R54" s="206"/>
      <c r="S54" s="211"/>
      <c r="T54" s="23"/>
      <c r="U54" s="6"/>
      <c r="V54" s="6"/>
      <c r="W54" s="6"/>
      <c r="X54" s="6"/>
      <c r="Y54" s="6"/>
      <c r="Z54" s="6"/>
      <c r="AA54" s="6"/>
      <c r="AB54" s="6"/>
      <c r="AC54" s="6"/>
      <c r="AD54" s="6"/>
      <c r="AE54" s="6"/>
      <c r="AF54" s="6"/>
    </row>
    <row r="55" spans="1:32" ht="12.75" customHeight="1">
      <c r="A55" s="203"/>
      <c r="B55" s="246"/>
      <c r="C55" s="206"/>
      <c r="D55" s="206"/>
      <c r="E55" s="206"/>
      <c r="F55" s="206"/>
      <c r="G55" s="206"/>
      <c r="H55" s="206"/>
      <c r="I55" s="206"/>
      <c r="J55" s="206"/>
      <c r="K55" s="206"/>
      <c r="L55" s="206"/>
      <c r="M55" s="206"/>
      <c r="N55" s="206"/>
      <c r="O55" s="206"/>
      <c r="P55" s="206"/>
      <c r="Q55" s="206"/>
      <c r="R55" s="206"/>
      <c r="S55" s="211"/>
      <c r="T55" s="23"/>
      <c r="U55" s="6"/>
      <c r="V55" s="6"/>
      <c r="W55" s="6"/>
      <c r="X55" s="6"/>
      <c r="Y55" s="6"/>
      <c r="Z55" s="6"/>
      <c r="AA55" s="6"/>
      <c r="AB55" s="6"/>
      <c r="AC55" s="6"/>
      <c r="AD55" s="6"/>
      <c r="AE55" s="6"/>
      <c r="AF55" s="6"/>
    </row>
    <row r="56" spans="1:32" ht="12.75" customHeight="1">
      <c r="A56" s="203"/>
      <c r="B56" s="246"/>
      <c r="C56" s="206"/>
      <c r="D56" s="206"/>
      <c r="E56" s="206"/>
      <c r="F56" s="206"/>
      <c r="G56" s="206"/>
      <c r="H56" s="206"/>
      <c r="I56" s="206"/>
      <c r="J56" s="206"/>
      <c r="K56" s="206"/>
      <c r="L56" s="206"/>
      <c r="M56" s="206"/>
      <c r="N56" s="206"/>
      <c r="O56" s="206"/>
      <c r="P56" s="206"/>
      <c r="Q56" s="206"/>
      <c r="R56" s="206"/>
      <c r="S56" s="211"/>
      <c r="T56" s="23"/>
      <c r="U56" s="6"/>
      <c r="V56" s="6"/>
      <c r="W56" s="6"/>
      <c r="X56" s="6"/>
      <c r="Y56" s="6"/>
      <c r="Z56" s="6"/>
      <c r="AA56" s="6"/>
      <c r="AB56" s="6"/>
      <c r="AC56" s="6"/>
      <c r="AD56" s="6"/>
      <c r="AE56" s="6"/>
      <c r="AF56" s="6"/>
    </row>
    <row r="57" spans="1:32" ht="12.75" customHeight="1">
      <c r="A57" s="207"/>
      <c r="B57" s="213"/>
      <c r="C57" s="213"/>
      <c r="D57" s="213"/>
      <c r="E57" s="213"/>
      <c r="F57" s="213"/>
      <c r="G57" s="213"/>
      <c r="H57" s="213"/>
      <c r="I57" s="213"/>
      <c r="J57" s="213"/>
      <c r="K57" s="213"/>
      <c r="L57" s="213"/>
      <c r="M57" s="213"/>
      <c r="N57" s="213"/>
      <c r="O57" s="213"/>
      <c r="P57" s="213"/>
      <c r="Q57" s="213"/>
      <c r="R57" s="213"/>
      <c r="S57" s="215"/>
      <c r="T57" s="26"/>
      <c r="U57" s="7"/>
      <c r="V57" s="7"/>
      <c r="W57" s="7"/>
      <c r="X57" s="7"/>
      <c r="Y57" s="7"/>
      <c r="Z57" s="7"/>
      <c r="AA57" s="7"/>
      <c r="AB57" s="7"/>
      <c r="AC57" s="7"/>
      <c r="AD57" s="7"/>
      <c r="AE57" s="7"/>
      <c r="AF57" s="7"/>
    </row>
    <row r="58" spans="1:32" ht="12.75" customHeight="1"/>
    <row r="59" spans="1:32" ht="12.75" customHeight="1"/>
    <row r="60" spans="1:32" ht="12.75" customHeight="1"/>
    <row r="61" spans="1:32" ht="12.75" customHeight="1"/>
    <row r="62" spans="1:32" ht="12.75" customHeight="1"/>
    <row r="63" spans="1:32" ht="12.75" customHeight="1"/>
    <row r="64" spans="1:3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pageMargins left="0.7" right="0.7" top="0.75" bottom="0.75" header="0" footer="0"/>
  <pageSetup orientation="landscape"/>
  <drawing r:id="rId1"/>
</worksheet>
</file>

<file path=xl/worksheets/sheet43.xml><?xml version="1.0" encoding="utf-8"?>
<worksheet xmlns="http://schemas.openxmlformats.org/spreadsheetml/2006/main" xmlns:r="http://schemas.openxmlformats.org/officeDocument/2006/relationships">
  <dimension ref="A1:L1000"/>
  <sheetViews>
    <sheetView showGridLines="0" topLeftCell="A4" workbookViewId="0">
      <selection sqref="A1:L1"/>
    </sheetView>
  </sheetViews>
  <sheetFormatPr defaultColWidth="14.42578125" defaultRowHeight="15" customHeight="1"/>
  <cols>
    <col min="1" max="1" width="5" customWidth="1"/>
    <col min="2" max="2" width="6.28515625" customWidth="1"/>
    <col min="3" max="12" width="5" customWidth="1"/>
    <col min="13" max="26" width="8" customWidth="1"/>
  </cols>
  <sheetData>
    <row r="1" spans="1:12" ht="12.75" customHeight="1">
      <c r="A1" s="300" t="s">
        <v>794</v>
      </c>
      <c r="B1" s="264"/>
      <c r="C1" s="264"/>
      <c r="D1" s="264"/>
      <c r="E1" s="264"/>
      <c r="F1" s="264"/>
      <c r="G1" s="264"/>
      <c r="H1" s="264"/>
      <c r="I1" s="264"/>
      <c r="J1" s="264"/>
      <c r="K1" s="264"/>
      <c r="L1" s="264"/>
    </row>
    <row r="2" spans="1:12" ht="12.75" customHeight="1">
      <c r="A2" s="200"/>
      <c r="B2" s="244"/>
      <c r="C2" s="244"/>
      <c r="D2" s="244"/>
      <c r="E2" s="244"/>
      <c r="F2" s="244"/>
      <c r="G2" s="244"/>
      <c r="H2" s="244"/>
      <c r="I2" s="244"/>
      <c r="J2" s="244"/>
      <c r="K2" s="244"/>
      <c r="L2" s="244"/>
    </row>
    <row r="3" spans="1:12" ht="12.75" customHeight="1">
      <c r="A3" s="203"/>
      <c r="B3" s="246" t="s">
        <v>795</v>
      </c>
      <c r="C3" s="206"/>
      <c r="D3" s="206"/>
      <c r="E3" s="206"/>
      <c r="F3" s="206"/>
      <c r="G3" s="206"/>
      <c r="H3" s="206"/>
      <c r="I3" s="206"/>
      <c r="J3" s="206"/>
      <c r="K3" s="206"/>
      <c r="L3" s="206"/>
    </row>
    <row r="4" spans="1:12" ht="12.75" customHeight="1">
      <c r="A4" s="203"/>
      <c r="B4" s="246"/>
      <c r="C4" s="206"/>
      <c r="D4" s="206"/>
      <c r="E4" s="206"/>
      <c r="F4" s="206"/>
      <c r="G4" s="206"/>
      <c r="H4" s="206"/>
      <c r="I4" s="206"/>
      <c r="J4" s="206"/>
      <c r="K4" s="206"/>
      <c r="L4" s="206"/>
    </row>
    <row r="5" spans="1:12" ht="12.75" customHeight="1">
      <c r="A5" s="203"/>
      <c r="B5" s="246" t="s">
        <v>796</v>
      </c>
      <c r="C5" s="206"/>
      <c r="D5" s="206"/>
      <c r="E5" s="206"/>
      <c r="F5" s="206"/>
      <c r="G5" s="206"/>
      <c r="H5" s="206"/>
      <c r="I5" s="206"/>
      <c r="J5" s="206"/>
      <c r="K5" s="206"/>
      <c r="L5" s="206"/>
    </row>
    <row r="6" spans="1:12" ht="12.75" customHeight="1">
      <c r="A6" s="203"/>
      <c r="B6" s="246"/>
      <c r="C6" s="206"/>
      <c r="D6" s="206"/>
      <c r="E6" s="206"/>
      <c r="F6" s="206"/>
      <c r="G6" s="206"/>
      <c r="H6" s="206"/>
      <c r="I6" s="206"/>
      <c r="J6" s="206"/>
      <c r="K6" s="206"/>
      <c r="L6" s="206"/>
    </row>
    <row r="7" spans="1:12" ht="12.75" customHeight="1">
      <c r="A7" s="203"/>
      <c r="B7" s="246" t="s">
        <v>797</v>
      </c>
      <c r="C7" s="206"/>
      <c r="D7" s="206"/>
      <c r="E7" s="206"/>
      <c r="F7" s="206"/>
      <c r="G7" s="206"/>
      <c r="H7" s="206"/>
      <c r="I7" s="206"/>
      <c r="J7" s="206"/>
      <c r="K7" s="206"/>
      <c r="L7" s="206"/>
    </row>
    <row r="8" spans="1:12" ht="12.75" customHeight="1">
      <c r="A8" s="203"/>
      <c r="B8" s="6"/>
      <c r="C8" s="206"/>
      <c r="D8" s="206"/>
      <c r="E8" s="206"/>
      <c r="F8" s="206"/>
      <c r="G8" s="206"/>
      <c r="H8" s="206"/>
      <c r="I8" s="206"/>
      <c r="J8" s="206"/>
      <c r="K8" s="206"/>
      <c r="L8" s="206"/>
    </row>
    <row r="9" spans="1:12" ht="12.75" customHeight="1">
      <c r="A9" s="203"/>
      <c r="B9" s="246" t="s">
        <v>798</v>
      </c>
      <c r="C9" s="206"/>
      <c r="D9" s="206"/>
      <c r="E9" s="206"/>
      <c r="F9" s="206"/>
      <c r="G9" s="206"/>
      <c r="H9" s="206"/>
      <c r="I9" s="206"/>
      <c r="J9" s="206"/>
      <c r="K9" s="206"/>
      <c r="L9" s="206"/>
    </row>
    <row r="10" spans="1:12" ht="12.75" customHeight="1">
      <c r="A10" s="203"/>
      <c r="B10" s="246" t="s">
        <v>799</v>
      </c>
      <c r="C10" s="206"/>
      <c r="D10" s="206"/>
      <c r="E10" s="206"/>
      <c r="F10" s="206"/>
      <c r="G10" s="206"/>
      <c r="H10" s="206"/>
      <c r="I10" s="206"/>
      <c r="J10" s="206"/>
      <c r="K10" s="206"/>
      <c r="L10" s="206"/>
    </row>
    <row r="11" spans="1:12" ht="12.75" customHeight="1">
      <c r="A11" s="203"/>
      <c r="B11" s="6"/>
      <c r="C11" s="206"/>
      <c r="D11" s="206"/>
      <c r="E11" s="206"/>
      <c r="F11" s="206"/>
      <c r="G11" s="206"/>
      <c r="H11" s="206"/>
      <c r="I11" s="206"/>
      <c r="J11" s="206"/>
      <c r="K11" s="206"/>
      <c r="L11" s="206"/>
    </row>
    <row r="12" spans="1:12" ht="12.75" customHeight="1">
      <c r="A12" s="203"/>
      <c r="B12" s="246" t="s">
        <v>800</v>
      </c>
      <c r="C12" s="206"/>
      <c r="D12" s="206"/>
      <c r="E12" s="206"/>
      <c r="F12" s="206"/>
      <c r="G12" s="206"/>
      <c r="H12" s="206"/>
      <c r="I12" s="206"/>
      <c r="J12" s="206"/>
      <c r="K12" s="206"/>
      <c r="L12" s="206"/>
    </row>
    <row r="13" spans="1:12" ht="12.75" customHeight="1">
      <c r="A13" s="203"/>
      <c r="B13" s="6"/>
      <c r="C13" s="206"/>
      <c r="D13" s="206"/>
      <c r="E13" s="206"/>
      <c r="F13" s="206"/>
      <c r="G13" s="206"/>
      <c r="H13" s="206"/>
      <c r="I13" s="206"/>
      <c r="J13" s="206"/>
      <c r="K13" s="206"/>
      <c r="L13" s="206"/>
    </row>
    <row r="14" spans="1:12" ht="12.75" customHeight="1">
      <c r="A14" s="203"/>
      <c r="B14" s="246" t="s">
        <v>801</v>
      </c>
      <c r="C14" s="206"/>
      <c r="D14" s="206"/>
      <c r="E14" s="206"/>
      <c r="F14" s="206"/>
      <c r="G14" s="206"/>
      <c r="H14" s="206"/>
      <c r="I14" s="206"/>
      <c r="J14" s="206"/>
      <c r="K14" s="206"/>
      <c r="L14" s="206"/>
    </row>
    <row r="15" spans="1:12" ht="12.75" customHeight="1">
      <c r="A15" s="203"/>
      <c r="B15" s="246" t="s">
        <v>802</v>
      </c>
      <c r="C15" s="206"/>
      <c r="D15" s="206"/>
      <c r="E15" s="206"/>
      <c r="F15" s="206"/>
      <c r="G15" s="206"/>
      <c r="H15" s="206"/>
      <c r="I15" s="206"/>
      <c r="J15" s="206"/>
      <c r="K15" s="206"/>
      <c r="L15" s="206"/>
    </row>
    <row r="16" spans="1:12" ht="12.75" customHeight="1">
      <c r="A16" s="203"/>
      <c r="B16" s="141" t="s">
        <v>803</v>
      </c>
      <c r="C16" s="206"/>
      <c r="D16" s="206"/>
      <c r="E16" s="206"/>
      <c r="F16" s="206"/>
      <c r="G16" s="206"/>
      <c r="H16" s="206"/>
      <c r="I16" s="206"/>
      <c r="J16" s="206"/>
      <c r="K16" s="206"/>
      <c r="L16" s="206"/>
    </row>
    <row r="17" spans="1:12" ht="12.75" customHeight="1">
      <c r="A17" s="203"/>
      <c r="B17" s="141"/>
      <c r="C17" s="206"/>
      <c r="D17" s="206"/>
      <c r="E17" s="206"/>
      <c r="F17" s="206"/>
      <c r="G17" s="206"/>
      <c r="H17" s="206"/>
      <c r="I17" s="206"/>
      <c r="J17" s="206"/>
      <c r="K17" s="206"/>
      <c r="L17" s="206"/>
    </row>
    <row r="18" spans="1:12" ht="12.75" customHeight="1">
      <c r="A18" s="203"/>
      <c r="B18" s="141" t="s">
        <v>804</v>
      </c>
      <c r="C18" s="206"/>
      <c r="D18" s="206"/>
      <c r="E18" s="206"/>
      <c r="F18" s="206"/>
      <c r="G18" s="206"/>
      <c r="H18" s="206"/>
      <c r="I18" s="206"/>
      <c r="J18" s="206"/>
      <c r="K18" s="206"/>
      <c r="L18" s="206"/>
    </row>
    <row r="19" spans="1:12" ht="12.75" customHeight="1">
      <c r="A19" s="203"/>
      <c r="B19" s="246"/>
      <c r="C19" s="206"/>
      <c r="D19" s="206"/>
      <c r="E19" s="206"/>
      <c r="F19" s="206"/>
      <c r="G19" s="206"/>
      <c r="H19" s="206"/>
      <c r="I19" s="206"/>
      <c r="J19" s="206"/>
      <c r="K19" s="206"/>
      <c r="L19" s="206"/>
    </row>
    <row r="20" spans="1:12" ht="12.75" customHeight="1">
      <c r="A20" s="203"/>
      <c r="B20" s="246" t="s">
        <v>805</v>
      </c>
      <c r="C20" s="246"/>
      <c r="D20" s="206"/>
      <c r="E20" s="206"/>
      <c r="F20" s="206"/>
      <c r="G20" s="206"/>
      <c r="H20" s="206"/>
      <c r="I20" s="206"/>
      <c r="J20" s="206"/>
      <c r="K20" s="206"/>
      <c r="L20" s="206"/>
    </row>
    <row r="21" spans="1:12" ht="12.75" customHeight="1">
      <c r="A21" s="203"/>
      <c r="B21" s="206"/>
      <c r="C21" s="206"/>
      <c r="D21" s="206"/>
      <c r="E21" s="206"/>
      <c r="F21" s="206"/>
      <c r="G21" s="206"/>
      <c r="H21" s="206"/>
      <c r="I21" s="206"/>
      <c r="J21" s="206"/>
      <c r="K21" s="206"/>
      <c r="L21" s="206"/>
    </row>
    <row r="22" spans="1:12" ht="12.75" customHeight="1">
      <c r="A22" s="203"/>
      <c r="B22" s="246" t="s">
        <v>806</v>
      </c>
      <c r="C22" s="206"/>
      <c r="D22" s="206"/>
      <c r="E22" s="206"/>
      <c r="F22" s="206"/>
      <c r="G22" s="206"/>
      <c r="H22" s="206"/>
      <c r="I22" s="206"/>
      <c r="J22" s="206"/>
      <c r="K22" s="206"/>
      <c r="L22" s="206"/>
    </row>
    <row r="23" spans="1:12" ht="12.75" customHeight="1">
      <c r="A23" s="203"/>
      <c r="B23" s="246"/>
      <c r="C23" s="206"/>
      <c r="D23" s="206"/>
      <c r="E23" s="206"/>
      <c r="F23" s="206"/>
      <c r="G23" s="206"/>
      <c r="H23" s="206"/>
      <c r="I23" s="206"/>
      <c r="J23" s="206"/>
      <c r="K23" s="206"/>
      <c r="L23" s="206"/>
    </row>
    <row r="24" spans="1:12" ht="12.75" customHeight="1">
      <c r="A24" s="203"/>
      <c r="B24" s="246" t="s">
        <v>800</v>
      </c>
      <c r="C24" s="206"/>
      <c r="D24" s="206"/>
      <c r="E24" s="206"/>
      <c r="F24" s="206"/>
      <c r="G24" s="206"/>
      <c r="H24" s="206"/>
      <c r="I24" s="206"/>
      <c r="J24" s="206"/>
      <c r="K24" s="206"/>
      <c r="L24" s="206"/>
    </row>
    <row r="25" spans="1:12" ht="12.75" customHeight="1">
      <c r="A25" s="203"/>
      <c r="B25" s="6"/>
      <c r="C25" s="206"/>
      <c r="D25" s="206"/>
      <c r="E25" s="206"/>
      <c r="F25" s="206"/>
      <c r="G25" s="206"/>
      <c r="H25" s="206"/>
      <c r="I25" s="206"/>
      <c r="J25" s="206"/>
      <c r="K25" s="206"/>
      <c r="L25" s="206"/>
    </row>
    <row r="26" spans="1:12" ht="12.75" customHeight="1">
      <c r="A26" s="203"/>
      <c r="B26" s="246" t="s">
        <v>807</v>
      </c>
      <c r="C26" s="206"/>
      <c r="D26" s="206"/>
      <c r="E26" s="206"/>
      <c r="F26" s="206"/>
      <c r="G26" s="206"/>
      <c r="H26" s="206"/>
      <c r="I26" s="206"/>
      <c r="J26" s="206"/>
      <c r="K26" s="206"/>
      <c r="L26" s="206"/>
    </row>
    <row r="27" spans="1:12" ht="12.75" customHeight="1">
      <c r="A27" s="203"/>
      <c r="B27" s="246" t="s">
        <v>808</v>
      </c>
      <c r="C27" s="206"/>
      <c r="D27" s="206"/>
      <c r="E27" s="206"/>
      <c r="F27" s="206"/>
      <c r="G27" s="206"/>
      <c r="H27" s="206"/>
      <c r="I27" s="206"/>
      <c r="J27" s="206"/>
      <c r="K27" s="206"/>
      <c r="L27" s="206"/>
    </row>
    <row r="28" spans="1:12" ht="12.75" customHeight="1">
      <c r="A28" s="203"/>
      <c r="B28" s="141" t="s">
        <v>809</v>
      </c>
      <c r="C28" s="206"/>
      <c r="D28" s="206"/>
      <c r="E28" s="206"/>
      <c r="F28" s="206"/>
      <c r="G28" s="206"/>
      <c r="H28" s="206"/>
      <c r="I28" s="206"/>
      <c r="J28" s="206"/>
      <c r="K28" s="206"/>
      <c r="L28" s="206"/>
    </row>
    <row r="29" spans="1:12" ht="12.75" customHeight="1">
      <c r="A29" s="203"/>
      <c r="B29" s="141"/>
      <c r="C29" s="206"/>
      <c r="D29" s="206"/>
      <c r="E29" s="206"/>
      <c r="F29" s="206"/>
      <c r="G29" s="206"/>
      <c r="H29" s="206"/>
      <c r="I29" s="206"/>
      <c r="J29" s="206"/>
      <c r="K29" s="206"/>
      <c r="L29" s="206"/>
    </row>
    <row r="30" spans="1:12" ht="12.75" customHeight="1">
      <c r="A30" s="203"/>
      <c r="B30" s="141"/>
      <c r="C30" s="206"/>
      <c r="D30" s="206"/>
      <c r="E30" s="206"/>
      <c r="F30" s="206"/>
      <c r="G30" s="206"/>
      <c r="H30" s="206"/>
      <c r="I30" s="206"/>
      <c r="J30" s="206"/>
      <c r="K30" s="206"/>
      <c r="L30" s="206"/>
    </row>
    <row r="31" spans="1:12" ht="12.75" customHeight="1">
      <c r="A31" s="203"/>
      <c r="B31" s="249" t="s">
        <v>771</v>
      </c>
      <c r="C31" s="206"/>
      <c r="D31" s="206"/>
      <c r="E31" s="206"/>
      <c r="F31" s="206"/>
      <c r="G31" s="206"/>
      <c r="H31" s="206"/>
      <c r="I31" s="206"/>
      <c r="J31" s="206"/>
      <c r="K31" s="206"/>
      <c r="L31" s="206"/>
    </row>
    <row r="32" spans="1:12" ht="12.75" customHeight="1">
      <c r="A32" s="203"/>
      <c r="B32" s="246"/>
      <c r="C32" s="246"/>
      <c r="D32" s="206"/>
      <c r="E32" s="206"/>
      <c r="F32" s="206"/>
      <c r="G32" s="206"/>
      <c r="H32" s="206"/>
      <c r="I32" s="206"/>
      <c r="J32" s="206"/>
      <c r="K32" s="206"/>
      <c r="L32" s="206"/>
    </row>
    <row r="33" spans="1:12" ht="12.75" customHeight="1">
      <c r="A33" s="203"/>
      <c r="B33" s="206"/>
      <c r="C33" s="206"/>
      <c r="D33" s="206"/>
      <c r="E33" s="206"/>
      <c r="F33" s="206"/>
      <c r="G33" s="206"/>
      <c r="H33" s="206"/>
      <c r="I33" s="206"/>
      <c r="J33" s="206"/>
      <c r="K33" s="206"/>
      <c r="L33" s="206"/>
    </row>
    <row r="34" spans="1:12" ht="12.75" customHeight="1">
      <c r="A34" s="203"/>
      <c r="B34" s="206"/>
      <c r="C34" s="206"/>
      <c r="D34" s="206"/>
      <c r="E34" s="206"/>
      <c r="F34" s="206"/>
      <c r="G34" s="206"/>
      <c r="H34" s="206"/>
      <c r="I34" s="206"/>
      <c r="J34" s="206"/>
      <c r="K34" s="206"/>
      <c r="L34" s="206"/>
    </row>
    <row r="35" spans="1:12" ht="12.75" customHeight="1">
      <c r="A35" s="203"/>
      <c r="B35" s="206"/>
      <c r="C35" s="206"/>
      <c r="D35" s="206"/>
      <c r="E35" s="206"/>
      <c r="F35" s="206"/>
      <c r="G35" s="206"/>
      <c r="H35" s="206"/>
      <c r="I35" s="206"/>
      <c r="J35" s="206"/>
      <c r="K35" s="206"/>
      <c r="L35" s="206"/>
    </row>
    <row r="36" spans="1:12" ht="12.75" customHeight="1">
      <c r="A36" s="203"/>
      <c r="B36" s="206"/>
      <c r="C36" s="206"/>
      <c r="D36" s="206"/>
      <c r="E36" s="206"/>
      <c r="F36" s="206"/>
      <c r="G36" s="206"/>
      <c r="H36" s="206"/>
      <c r="I36" s="206"/>
      <c r="J36" s="206"/>
      <c r="K36" s="206"/>
      <c r="L36" s="206"/>
    </row>
    <row r="37" spans="1:12" ht="12.75" customHeight="1">
      <c r="A37" s="203"/>
      <c r="B37" s="206"/>
      <c r="C37" s="206"/>
      <c r="D37" s="206"/>
      <c r="E37" s="206"/>
      <c r="F37" s="206"/>
      <c r="G37" s="206"/>
      <c r="H37" s="206"/>
      <c r="I37" s="206"/>
      <c r="J37" s="206"/>
      <c r="K37" s="206"/>
      <c r="L37" s="206"/>
    </row>
    <row r="38" spans="1:12" ht="12.75" customHeight="1">
      <c r="A38" s="203"/>
      <c r="B38" s="206"/>
      <c r="C38" s="206"/>
      <c r="D38" s="206"/>
      <c r="E38" s="206"/>
      <c r="F38" s="206"/>
      <c r="G38" s="206"/>
      <c r="H38" s="206"/>
      <c r="I38" s="206"/>
      <c r="J38" s="206"/>
      <c r="K38" s="206"/>
      <c r="L38" s="206"/>
    </row>
    <row r="39" spans="1:12" ht="12.75" customHeight="1">
      <c r="A39" s="203"/>
      <c r="B39" s="206"/>
      <c r="C39" s="206"/>
      <c r="D39" s="206"/>
      <c r="E39" s="206"/>
      <c r="F39" s="206"/>
      <c r="G39" s="206"/>
      <c r="H39" s="206"/>
      <c r="I39" s="206"/>
      <c r="J39" s="206"/>
      <c r="K39" s="206"/>
      <c r="L39" s="206"/>
    </row>
    <row r="40" spans="1:12" ht="12.75" customHeight="1">
      <c r="A40" s="203"/>
      <c r="B40" s="206"/>
      <c r="C40" s="206"/>
      <c r="D40" s="206"/>
      <c r="E40" s="206"/>
      <c r="F40" s="206"/>
      <c r="G40" s="206"/>
      <c r="H40" s="206"/>
      <c r="I40" s="206"/>
      <c r="J40" s="206"/>
      <c r="K40" s="206"/>
      <c r="L40" s="206"/>
    </row>
    <row r="41" spans="1:12" ht="12.75" customHeight="1">
      <c r="A41" s="203"/>
      <c r="B41" s="206"/>
      <c r="C41" s="206"/>
      <c r="D41" s="206"/>
      <c r="E41" s="206"/>
      <c r="F41" s="206"/>
      <c r="G41" s="206"/>
      <c r="H41" s="206"/>
      <c r="I41" s="206"/>
      <c r="J41" s="206"/>
      <c r="K41" s="206"/>
      <c r="L41" s="206"/>
    </row>
    <row r="42" spans="1:12" ht="12.75" customHeight="1">
      <c r="A42" s="203"/>
      <c r="B42" s="206"/>
      <c r="C42" s="206"/>
      <c r="D42" s="206"/>
      <c r="E42" s="206"/>
      <c r="F42" s="206"/>
      <c r="G42" s="206"/>
      <c r="H42" s="206"/>
      <c r="I42" s="206"/>
      <c r="J42" s="206"/>
      <c r="K42" s="206"/>
      <c r="L42" s="206"/>
    </row>
    <row r="43" spans="1:12" ht="12.75" customHeight="1">
      <c r="A43" s="203"/>
      <c r="B43" s="206"/>
      <c r="C43" s="206"/>
      <c r="D43" s="206"/>
      <c r="E43" s="206"/>
      <c r="F43" s="206"/>
      <c r="G43" s="206"/>
      <c r="H43" s="206"/>
      <c r="I43" s="206"/>
      <c r="J43" s="206"/>
      <c r="K43" s="206"/>
      <c r="L43" s="206"/>
    </row>
    <row r="44" spans="1:12" ht="12.75" customHeight="1">
      <c r="A44" s="203"/>
      <c r="B44" s="206"/>
      <c r="C44" s="206"/>
      <c r="D44" s="206"/>
      <c r="E44" s="206"/>
      <c r="F44" s="206"/>
      <c r="G44" s="206"/>
      <c r="H44" s="206"/>
      <c r="I44" s="206"/>
      <c r="J44" s="206"/>
      <c r="K44" s="206"/>
      <c r="L44" s="206"/>
    </row>
    <row r="45" spans="1:12" ht="12.75" customHeight="1">
      <c r="A45" s="203"/>
      <c r="B45" s="206"/>
      <c r="C45" s="206"/>
      <c r="D45" s="206"/>
      <c r="E45" s="206"/>
      <c r="F45" s="206"/>
      <c r="G45" s="206"/>
      <c r="H45" s="206"/>
      <c r="I45" s="206"/>
      <c r="J45" s="206"/>
      <c r="K45" s="206"/>
      <c r="L45" s="206"/>
    </row>
    <row r="46" spans="1:12" ht="12.75" customHeight="1">
      <c r="A46" s="203"/>
      <c r="B46" s="206"/>
      <c r="C46" s="206"/>
      <c r="D46" s="206"/>
      <c r="E46" s="206"/>
      <c r="F46" s="206"/>
      <c r="G46" s="206"/>
      <c r="H46" s="206"/>
      <c r="I46" s="206"/>
      <c r="J46" s="206"/>
      <c r="K46" s="206"/>
      <c r="L46" s="206"/>
    </row>
    <row r="47" spans="1:12" ht="12.75" customHeight="1">
      <c r="A47" s="203"/>
      <c r="B47" s="206"/>
      <c r="C47" s="206"/>
      <c r="D47" s="206"/>
      <c r="E47" s="206"/>
      <c r="F47" s="206"/>
      <c r="G47" s="206"/>
      <c r="H47" s="206"/>
      <c r="I47" s="206"/>
      <c r="J47" s="206"/>
      <c r="K47" s="206"/>
      <c r="L47" s="206"/>
    </row>
    <row r="48" spans="1:12" ht="12.75" customHeight="1">
      <c r="A48" s="203"/>
      <c r="B48" s="206"/>
      <c r="C48" s="206"/>
      <c r="D48" s="206"/>
      <c r="E48" s="206"/>
      <c r="F48" s="206"/>
      <c r="G48" s="206"/>
      <c r="H48" s="206"/>
      <c r="I48" s="206"/>
      <c r="J48" s="206"/>
      <c r="K48" s="206"/>
      <c r="L48" s="206"/>
    </row>
    <row r="49" spans="1:12" ht="12.75" customHeight="1">
      <c r="A49" s="203"/>
      <c r="B49" s="206"/>
      <c r="C49" s="206"/>
      <c r="D49" s="206"/>
      <c r="E49" s="206"/>
      <c r="F49" s="206"/>
      <c r="G49" s="206"/>
      <c r="H49" s="206"/>
      <c r="I49" s="206"/>
      <c r="J49" s="206"/>
      <c r="K49" s="206"/>
      <c r="L49" s="206"/>
    </row>
    <row r="50" spans="1:12" ht="12.75" customHeight="1">
      <c r="A50" s="203"/>
      <c r="B50" s="206"/>
      <c r="C50" s="206"/>
      <c r="D50" s="206"/>
      <c r="E50" s="206"/>
      <c r="F50" s="206"/>
      <c r="G50" s="206"/>
      <c r="H50" s="206"/>
      <c r="I50" s="206"/>
      <c r="J50" s="206"/>
      <c r="K50" s="206"/>
      <c r="L50" s="206"/>
    </row>
    <row r="51" spans="1:12" ht="12.75" customHeight="1">
      <c r="A51" s="203"/>
      <c r="B51" s="206"/>
      <c r="C51" s="206"/>
      <c r="D51" s="206"/>
      <c r="E51" s="206"/>
      <c r="F51" s="206"/>
      <c r="G51" s="206"/>
      <c r="H51" s="206"/>
      <c r="I51" s="206"/>
      <c r="J51" s="206"/>
      <c r="K51" s="206"/>
      <c r="L51" s="206"/>
    </row>
    <row r="52" spans="1:12" ht="12.75" customHeight="1">
      <c r="A52" s="203"/>
      <c r="B52" s="206"/>
      <c r="C52" s="206"/>
      <c r="D52" s="206"/>
      <c r="E52" s="206"/>
      <c r="F52" s="206"/>
      <c r="G52" s="206"/>
      <c r="H52" s="206"/>
      <c r="I52" s="206"/>
      <c r="J52" s="206"/>
      <c r="K52" s="206"/>
      <c r="L52" s="206"/>
    </row>
    <row r="53" spans="1:12" ht="12.75" customHeight="1">
      <c r="A53" s="203"/>
      <c r="B53" s="206"/>
      <c r="C53" s="206"/>
      <c r="D53" s="206"/>
      <c r="E53" s="206"/>
      <c r="F53" s="206"/>
      <c r="G53" s="206"/>
      <c r="H53" s="206"/>
      <c r="I53" s="206"/>
      <c r="J53" s="206"/>
      <c r="K53" s="206"/>
      <c r="L53" s="206"/>
    </row>
    <row r="54" spans="1:12" ht="12.75" customHeight="1">
      <c r="A54" s="203"/>
      <c r="B54" s="206"/>
      <c r="C54" s="206"/>
      <c r="D54" s="206"/>
      <c r="E54" s="206"/>
      <c r="F54" s="206"/>
      <c r="G54" s="206"/>
      <c r="H54" s="206"/>
      <c r="I54" s="206"/>
      <c r="J54" s="206"/>
      <c r="K54" s="206"/>
      <c r="L54" s="206"/>
    </row>
    <row r="55" spans="1:12" ht="12.75" customHeight="1">
      <c r="A55" s="203"/>
      <c r="B55" s="246"/>
      <c r="C55" s="206"/>
      <c r="D55" s="206"/>
      <c r="E55" s="206"/>
      <c r="F55" s="206"/>
      <c r="G55" s="206"/>
      <c r="H55" s="206"/>
      <c r="I55" s="206"/>
      <c r="J55" s="206"/>
      <c r="K55" s="206"/>
      <c r="L55" s="206"/>
    </row>
    <row r="56" spans="1:12" ht="12.75" customHeight="1">
      <c r="A56" s="203"/>
      <c r="B56" s="246"/>
      <c r="C56" s="206"/>
      <c r="D56" s="206"/>
      <c r="E56" s="206"/>
      <c r="F56" s="206"/>
      <c r="G56" s="206"/>
      <c r="H56" s="206"/>
      <c r="I56" s="206"/>
      <c r="J56" s="206"/>
      <c r="K56" s="206"/>
      <c r="L56" s="206"/>
    </row>
    <row r="57" spans="1:12" ht="12.75" customHeight="1">
      <c r="A57" s="207"/>
      <c r="B57" s="213"/>
      <c r="C57" s="213"/>
      <c r="D57" s="213"/>
      <c r="E57" s="213"/>
      <c r="F57" s="213"/>
      <c r="G57" s="213"/>
      <c r="H57" s="213"/>
      <c r="I57" s="213"/>
      <c r="J57" s="213"/>
      <c r="K57" s="213"/>
      <c r="L57" s="213"/>
    </row>
    <row r="58" spans="1:12" ht="12.75" customHeight="1"/>
    <row r="59" spans="1:12" ht="12.75" customHeight="1"/>
    <row r="60" spans="1:12" ht="12.75" customHeight="1"/>
    <row r="61" spans="1:12" ht="12.75" customHeight="1"/>
    <row r="62" spans="1:12" ht="12.75" customHeight="1"/>
    <row r="63" spans="1:12" ht="12.75" customHeight="1"/>
    <row r="64" spans="1: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L1"/>
  </mergeCell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dimension ref="A1:M1000"/>
  <sheetViews>
    <sheetView showGridLines="0" workbookViewId="0">
      <selection sqref="A1:M1"/>
    </sheetView>
  </sheetViews>
  <sheetFormatPr defaultColWidth="14.42578125" defaultRowHeight="15" customHeight="1"/>
  <cols>
    <col min="1" max="1" width="5" customWidth="1"/>
    <col min="2" max="2" width="5.85546875" customWidth="1"/>
    <col min="3" max="13" width="5" customWidth="1"/>
    <col min="14" max="26" width="8" customWidth="1"/>
  </cols>
  <sheetData>
    <row r="1" spans="1:13" ht="12.75" customHeight="1">
      <c r="A1" s="300" t="s">
        <v>810</v>
      </c>
      <c r="B1" s="264"/>
      <c r="C1" s="264"/>
      <c r="D1" s="264"/>
      <c r="E1" s="264"/>
      <c r="F1" s="264"/>
      <c r="G1" s="264"/>
      <c r="H1" s="264"/>
      <c r="I1" s="264"/>
      <c r="J1" s="264"/>
      <c r="K1" s="264"/>
      <c r="L1" s="264"/>
      <c r="M1" s="264"/>
    </row>
    <row r="2" spans="1:13" ht="12.75" customHeight="1">
      <c r="A2" s="200"/>
      <c r="B2" s="244"/>
      <c r="C2" s="244"/>
      <c r="D2" s="244"/>
      <c r="E2" s="244"/>
      <c r="F2" s="244"/>
      <c r="G2" s="244"/>
      <c r="H2" s="244"/>
      <c r="I2" s="244"/>
      <c r="J2" s="244"/>
      <c r="K2" s="244"/>
      <c r="L2" s="244"/>
      <c r="M2" s="244"/>
    </row>
    <row r="3" spans="1:13" ht="12.75" customHeight="1">
      <c r="A3" s="203"/>
      <c r="B3" s="246" t="s">
        <v>811</v>
      </c>
      <c r="C3" s="206"/>
      <c r="D3" s="206"/>
      <c r="E3" s="206"/>
      <c r="F3" s="206"/>
      <c r="G3" s="206"/>
      <c r="H3" s="206"/>
      <c r="I3" s="206"/>
      <c r="J3" s="206"/>
      <c r="K3" s="206"/>
      <c r="L3" s="206"/>
      <c r="M3" s="206"/>
    </row>
    <row r="4" spans="1:13" ht="12.75" customHeight="1">
      <c r="A4" s="203"/>
      <c r="B4" s="246"/>
      <c r="C4" s="206"/>
      <c r="D4" s="206"/>
      <c r="E4" s="206"/>
      <c r="F4" s="206"/>
      <c r="G4" s="206"/>
      <c r="H4" s="206"/>
      <c r="I4" s="206"/>
      <c r="J4" s="206"/>
      <c r="K4" s="206"/>
      <c r="L4" s="206"/>
      <c r="M4" s="206"/>
    </row>
    <row r="5" spans="1:13" ht="12.75" customHeight="1">
      <c r="A5" s="203"/>
      <c r="B5" s="250" t="s">
        <v>812</v>
      </c>
      <c r="C5" s="206"/>
      <c r="D5" s="206"/>
      <c r="E5" s="206"/>
      <c r="F5" s="206"/>
      <c r="G5" s="206"/>
      <c r="H5" s="206"/>
      <c r="I5" s="206"/>
      <c r="J5" s="206"/>
      <c r="K5" s="206"/>
      <c r="L5" s="206"/>
      <c r="M5" s="206"/>
    </row>
    <row r="6" spans="1:13" ht="12.75" customHeight="1">
      <c r="A6" s="203"/>
      <c r="B6" s="246"/>
      <c r="C6" s="206"/>
      <c r="D6" s="206"/>
      <c r="E6" s="206"/>
      <c r="F6" s="206"/>
      <c r="G6" s="206"/>
      <c r="H6" s="206"/>
      <c r="I6" s="206"/>
      <c r="J6" s="206"/>
      <c r="K6" s="206"/>
      <c r="L6" s="206"/>
      <c r="M6" s="206"/>
    </row>
    <row r="7" spans="1:13" ht="12.75" customHeight="1">
      <c r="A7" s="203"/>
      <c r="B7" s="246"/>
      <c r="C7" s="206"/>
      <c r="D7" s="206"/>
      <c r="E7" s="206"/>
      <c r="F7" s="206"/>
      <c r="G7" s="206"/>
      <c r="H7" s="206"/>
      <c r="I7" s="206"/>
      <c r="J7" s="206"/>
      <c r="K7" s="206"/>
      <c r="L7" s="206"/>
      <c r="M7" s="206"/>
    </row>
    <row r="8" spans="1:13" ht="12.75" customHeight="1">
      <c r="A8" s="203"/>
      <c r="B8" s="246" t="s">
        <v>813</v>
      </c>
      <c r="C8" s="206"/>
      <c r="D8" s="206"/>
      <c r="E8" s="206"/>
      <c r="F8" s="206"/>
      <c r="G8" s="206"/>
      <c r="H8" s="206"/>
      <c r="I8" s="206"/>
      <c r="J8" s="206"/>
      <c r="K8" s="206"/>
      <c r="L8" s="206"/>
      <c r="M8" s="206"/>
    </row>
    <row r="9" spans="1:13" ht="12.75" customHeight="1">
      <c r="A9" s="203"/>
      <c r="B9" s="246" t="s">
        <v>814</v>
      </c>
      <c r="C9" s="206"/>
      <c r="D9" s="206"/>
      <c r="E9" s="206"/>
      <c r="F9" s="206"/>
      <c r="G9" s="206"/>
      <c r="H9" s="206"/>
      <c r="I9" s="206"/>
      <c r="J9" s="206"/>
      <c r="K9" s="206"/>
      <c r="L9" s="206"/>
      <c r="M9" s="206"/>
    </row>
    <row r="10" spans="1:13" ht="12.75" customHeight="1">
      <c r="A10" s="203"/>
      <c r="B10" s="246"/>
      <c r="C10" s="206"/>
      <c r="D10" s="206"/>
      <c r="E10" s="206"/>
      <c r="F10" s="206"/>
      <c r="G10" s="206"/>
      <c r="H10" s="206"/>
      <c r="I10" s="206"/>
      <c r="J10" s="206"/>
      <c r="K10" s="206"/>
      <c r="L10" s="206"/>
      <c r="M10" s="206"/>
    </row>
    <row r="11" spans="1:13" ht="12.75" customHeight="1">
      <c r="A11" s="203"/>
      <c r="B11" s="246" t="s">
        <v>815</v>
      </c>
      <c r="C11" s="206"/>
      <c r="D11" s="206"/>
      <c r="E11" s="206"/>
      <c r="F11" s="206"/>
      <c r="G11" s="206"/>
      <c r="H11" s="206"/>
      <c r="I11" s="206"/>
      <c r="J11" s="206"/>
      <c r="K11" s="206"/>
      <c r="L11" s="206"/>
      <c r="M11" s="206"/>
    </row>
    <row r="12" spans="1:13" ht="12.75" customHeight="1">
      <c r="A12" s="203"/>
      <c r="B12" s="246" t="s">
        <v>816</v>
      </c>
      <c r="C12" s="206"/>
      <c r="D12" s="206"/>
      <c r="E12" s="206"/>
      <c r="F12" s="206"/>
      <c r="G12" s="206"/>
      <c r="H12" s="206"/>
      <c r="I12" s="206"/>
      <c r="J12" s="206"/>
      <c r="K12" s="206"/>
      <c r="L12" s="206"/>
      <c r="M12" s="206"/>
    </row>
    <row r="13" spans="1:13" ht="12.75" customHeight="1">
      <c r="A13" s="203"/>
      <c r="B13" s="6"/>
      <c r="C13" s="206"/>
      <c r="D13" s="206"/>
      <c r="E13" s="206"/>
      <c r="F13" s="206"/>
      <c r="G13" s="206"/>
      <c r="H13" s="206"/>
      <c r="I13" s="206"/>
      <c r="J13" s="206"/>
      <c r="K13" s="206"/>
      <c r="L13" s="206"/>
      <c r="M13" s="206"/>
    </row>
    <row r="14" spans="1:13" ht="12.75" customHeight="1">
      <c r="A14" s="203"/>
      <c r="B14" s="246"/>
      <c r="C14" s="246" t="s">
        <v>817</v>
      </c>
      <c r="D14" s="206"/>
      <c r="E14" s="206"/>
      <c r="F14" s="206"/>
      <c r="G14" s="206"/>
      <c r="H14" s="206"/>
      <c r="I14" s="206"/>
      <c r="J14" s="206"/>
      <c r="K14" s="206"/>
      <c r="L14" s="206"/>
      <c r="M14" s="206"/>
    </row>
    <row r="15" spans="1:13" ht="12.75" customHeight="1">
      <c r="A15" s="203"/>
      <c r="B15" s="246"/>
      <c r="C15" s="246" t="s">
        <v>818</v>
      </c>
      <c r="D15" s="206"/>
      <c r="E15" s="206"/>
      <c r="F15" s="206"/>
      <c r="G15" s="206"/>
      <c r="H15" s="206"/>
      <c r="I15" s="206"/>
      <c r="J15" s="206"/>
      <c r="K15" s="206"/>
      <c r="L15" s="206"/>
      <c r="M15" s="206"/>
    </row>
    <row r="16" spans="1:13" ht="12.75" customHeight="1">
      <c r="A16" s="203"/>
      <c r="B16" s="141"/>
      <c r="C16" s="246" t="s">
        <v>819</v>
      </c>
      <c r="D16" s="206"/>
      <c r="E16" s="206"/>
      <c r="F16" s="206"/>
      <c r="G16" s="206"/>
      <c r="H16" s="206"/>
      <c r="I16" s="206"/>
      <c r="J16" s="206"/>
      <c r="K16" s="206"/>
      <c r="L16" s="206"/>
      <c r="M16" s="206"/>
    </row>
    <row r="17" spans="1:13" ht="12.75" customHeight="1">
      <c r="A17" s="203"/>
      <c r="B17" s="141"/>
      <c r="C17" s="206"/>
      <c r="D17" s="206"/>
      <c r="E17" s="206"/>
      <c r="F17" s="206"/>
      <c r="G17" s="206"/>
      <c r="H17" s="206"/>
      <c r="I17" s="206"/>
      <c r="J17" s="206"/>
      <c r="K17" s="206"/>
      <c r="L17" s="206"/>
      <c r="M17" s="206"/>
    </row>
    <row r="18" spans="1:13" ht="12.75" customHeight="1">
      <c r="A18" s="203"/>
      <c r="B18" s="141" t="s">
        <v>820</v>
      </c>
      <c r="C18" s="206"/>
      <c r="D18" s="206"/>
      <c r="E18" s="206"/>
      <c r="F18" s="206"/>
      <c r="G18" s="206"/>
      <c r="H18" s="206"/>
      <c r="I18" s="206"/>
      <c r="J18" s="206"/>
      <c r="K18" s="206"/>
      <c r="L18" s="206"/>
      <c r="M18" s="206"/>
    </row>
    <row r="19" spans="1:13" ht="12.75" customHeight="1">
      <c r="A19" s="203"/>
      <c r="B19" s="246" t="s">
        <v>821</v>
      </c>
      <c r="C19" s="206"/>
      <c r="D19" s="206"/>
      <c r="E19" s="206"/>
      <c r="F19" s="206"/>
      <c r="G19" s="206"/>
      <c r="H19" s="206"/>
      <c r="I19" s="206"/>
      <c r="J19" s="206"/>
      <c r="K19" s="206"/>
      <c r="L19" s="206"/>
      <c r="M19" s="206"/>
    </row>
    <row r="20" spans="1:13" ht="12.75" customHeight="1">
      <c r="A20" s="203"/>
      <c r="B20" s="246"/>
      <c r="C20" s="206"/>
      <c r="D20" s="206"/>
      <c r="E20" s="206"/>
      <c r="F20" s="206"/>
      <c r="G20" s="206"/>
      <c r="H20" s="206"/>
      <c r="I20" s="206"/>
      <c r="J20" s="206"/>
      <c r="K20" s="206"/>
      <c r="L20" s="206"/>
      <c r="M20" s="206"/>
    </row>
    <row r="21" spans="1:13" ht="12.75" customHeight="1">
      <c r="A21" s="203"/>
      <c r="B21" s="246" t="s">
        <v>822</v>
      </c>
      <c r="C21" s="206"/>
      <c r="D21" s="206"/>
      <c r="E21" s="206"/>
      <c r="F21" s="206"/>
      <c r="G21" s="206"/>
      <c r="H21" s="206"/>
      <c r="I21" s="206"/>
      <c r="J21" s="206"/>
      <c r="K21" s="206"/>
      <c r="L21" s="206"/>
      <c r="M21" s="206"/>
    </row>
    <row r="22" spans="1:13" ht="12.75" customHeight="1">
      <c r="A22" s="203"/>
      <c r="B22" s="6"/>
      <c r="C22" s="206"/>
      <c r="D22" s="206"/>
      <c r="E22" s="206"/>
      <c r="F22" s="206"/>
      <c r="G22" s="206"/>
      <c r="H22" s="206"/>
      <c r="I22" s="206"/>
      <c r="J22" s="206"/>
      <c r="K22" s="206"/>
      <c r="L22" s="206"/>
      <c r="M22" s="206"/>
    </row>
    <row r="23" spans="1:13" ht="12.75" customHeight="1">
      <c r="A23" s="203"/>
      <c r="B23" s="246"/>
      <c r="C23" s="206"/>
      <c r="D23" s="206"/>
      <c r="E23" s="206"/>
      <c r="F23" s="206"/>
      <c r="G23" s="206"/>
      <c r="H23" s="206"/>
      <c r="I23" s="206"/>
      <c r="J23" s="206"/>
      <c r="K23" s="206"/>
      <c r="L23" s="206"/>
      <c r="M23" s="206"/>
    </row>
    <row r="24" spans="1:13" ht="12.75" customHeight="1">
      <c r="A24" s="203"/>
      <c r="B24" s="246"/>
      <c r="C24" s="206"/>
      <c r="D24" s="206"/>
      <c r="E24" s="206"/>
      <c r="F24" s="206"/>
      <c r="G24" s="206"/>
      <c r="H24" s="206"/>
      <c r="I24" s="206"/>
      <c r="J24" s="206"/>
      <c r="K24" s="206"/>
      <c r="L24" s="206"/>
      <c r="M24" s="206"/>
    </row>
    <row r="25" spans="1:13" ht="12.75" customHeight="1">
      <c r="A25" s="203"/>
      <c r="B25" s="34" t="s">
        <v>771</v>
      </c>
      <c r="C25" s="206"/>
      <c r="D25" s="206"/>
      <c r="E25" s="206"/>
      <c r="F25" s="206"/>
      <c r="G25" s="206"/>
      <c r="H25" s="206"/>
      <c r="I25" s="206"/>
      <c r="J25" s="206"/>
      <c r="K25" s="206"/>
      <c r="L25" s="206"/>
      <c r="M25" s="206"/>
    </row>
    <row r="26" spans="1:13" ht="12.75" customHeight="1">
      <c r="A26" s="203"/>
      <c r="B26" s="141"/>
      <c r="C26" s="206"/>
      <c r="D26" s="206"/>
      <c r="E26" s="206"/>
      <c r="F26" s="206"/>
      <c r="G26" s="206"/>
      <c r="H26" s="206"/>
      <c r="I26" s="206"/>
      <c r="J26" s="206"/>
      <c r="K26" s="206"/>
      <c r="L26" s="206"/>
      <c r="M26" s="206"/>
    </row>
    <row r="27" spans="1:13" ht="12.75" customHeight="1">
      <c r="A27" s="203"/>
      <c r="B27" s="141"/>
      <c r="C27" s="206"/>
      <c r="D27" s="206"/>
      <c r="E27" s="206"/>
      <c r="F27" s="206"/>
      <c r="G27" s="206"/>
      <c r="H27" s="206"/>
      <c r="I27" s="206"/>
      <c r="J27" s="206"/>
      <c r="K27" s="206"/>
      <c r="L27" s="206"/>
      <c r="M27" s="206"/>
    </row>
    <row r="28" spans="1:13" ht="12.75" customHeight="1">
      <c r="A28" s="203"/>
      <c r="B28" s="246"/>
      <c r="C28" s="206"/>
      <c r="D28" s="206"/>
      <c r="E28" s="206"/>
      <c r="F28" s="206"/>
      <c r="G28" s="206"/>
      <c r="H28" s="206"/>
      <c r="I28" s="206"/>
      <c r="J28" s="206"/>
      <c r="K28" s="206"/>
      <c r="L28" s="206"/>
      <c r="M28" s="206"/>
    </row>
    <row r="29" spans="1:13" ht="12.75" customHeight="1">
      <c r="A29" s="203"/>
      <c r="B29" s="246"/>
      <c r="C29" s="246"/>
      <c r="D29" s="206"/>
      <c r="E29" s="206"/>
      <c r="F29" s="206"/>
      <c r="G29" s="206"/>
      <c r="H29" s="206"/>
      <c r="I29" s="206"/>
      <c r="J29" s="206"/>
      <c r="K29" s="206"/>
      <c r="L29" s="206"/>
      <c r="M29" s="206"/>
    </row>
    <row r="30" spans="1:13" ht="12.75" customHeight="1">
      <c r="A30" s="203"/>
      <c r="B30" s="206"/>
      <c r="C30" s="206"/>
      <c r="D30" s="206"/>
      <c r="E30" s="206"/>
      <c r="F30" s="206"/>
      <c r="G30" s="206"/>
      <c r="H30" s="206"/>
      <c r="I30" s="206"/>
      <c r="J30" s="206"/>
      <c r="K30" s="206"/>
      <c r="L30" s="206"/>
      <c r="M30" s="206"/>
    </row>
    <row r="31" spans="1:13" ht="12.75" customHeight="1">
      <c r="A31" s="203"/>
      <c r="B31" s="206"/>
      <c r="C31" s="206"/>
      <c r="D31" s="206"/>
      <c r="E31" s="206"/>
      <c r="F31" s="206"/>
      <c r="G31" s="206"/>
      <c r="H31" s="206"/>
      <c r="I31" s="206"/>
      <c r="J31" s="206"/>
      <c r="K31" s="206"/>
      <c r="L31" s="206"/>
      <c r="M31" s="206"/>
    </row>
    <row r="32" spans="1:13" ht="12.75" customHeight="1">
      <c r="A32" s="203"/>
      <c r="B32" s="206"/>
      <c r="C32" s="206"/>
      <c r="D32" s="206"/>
      <c r="E32" s="206"/>
      <c r="F32" s="206"/>
      <c r="G32" s="206"/>
      <c r="H32" s="206"/>
      <c r="I32" s="206"/>
      <c r="J32" s="206"/>
      <c r="K32" s="206"/>
      <c r="L32" s="206"/>
      <c r="M32" s="206"/>
    </row>
    <row r="33" spans="1:13" ht="12.75" customHeight="1">
      <c r="A33" s="203"/>
      <c r="B33" s="206"/>
      <c r="C33" s="206"/>
      <c r="D33" s="206"/>
      <c r="E33" s="206"/>
      <c r="F33" s="206"/>
      <c r="G33" s="206"/>
      <c r="H33" s="206"/>
      <c r="I33" s="206"/>
      <c r="J33" s="206"/>
      <c r="K33" s="206"/>
      <c r="L33" s="206"/>
      <c r="M33" s="206"/>
    </row>
    <row r="34" spans="1:13" ht="12.75" customHeight="1">
      <c r="A34" s="203"/>
      <c r="B34" s="206"/>
      <c r="C34" s="206"/>
      <c r="D34" s="206"/>
      <c r="E34" s="206"/>
      <c r="F34" s="206"/>
      <c r="G34" s="206"/>
      <c r="H34" s="206"/>
      <c r="I34" s="206"/>
      <c r="J34" s="206"/>
      <c r="K34" s="206"/>
      <c r="L34" s="206"/>
      <c r="M34" s="206"/>
    </row>
    <row r="35" spans="1:13" ht="12.75" customHeight="1">
      <c r="A35" s="203"/>
      <c r="B35" s="206"/>
      <c r="C35" s="206"/>
      <c r="D35" s="206"/>
      <c r="E35" s="206"/>
      <c r="F35" s="206"/>
      <c r="G35" s="206"/>
      <c r="H35" s="206"/>
      <c r="I35" s="206"/>
      <c r="J35" s="206"/>
      <c r="K35" s="206"/>
      <c r="L35" s="206"/>
      <c r="M35" s="206"/>
    </row>
    <row r="36" spans="1:13" ht="12.75" customHeight="1">
      <c r="A36" s="203"/>
      <c r="B36" s="206"/>
      <c r="C36" s="206"/>
      <c r="D36" s="206"/>
      <c r="E36" s="206"/>
      <c r="F36" s="206"/>
      <c r="G36" s="206"/>
      <c r="H36" s="206"/>
      <c r="I36" s="206"/>
      <c r="J36" s="206"/>
      <c r="K36" s="206"/>
      <c r="L36" s="206"/>
      <c r="M36" s="206"/>
    </row>
    <row r="37" spans="1:13" ht="12.75" customHeight="1">
      <c r="A37" s="203"/>
      <c r="B37" s="206"/>
      <c r="C37" s="206"/>
      <c r="D37" s="206"/>
      <c r="E37" s="206"/>
      <c r="F37" s="206"/>
      <c r="G37" s="206"/>
      <c r="H37" s="206"/>
      <c r="I37" s="206"/>
      <c r="J37" s="206"/>
      <c r="K37" s="206"/>
      <c r="L37" s="206"/>
      <c r="M37" s="206"/>
    </row>
    <row r="38" spans="1:13" ht="12.75" customHeight="1">
      <c r="A38" s="203"/>
      <c r="B38" s="206"/>
      <c r="C38" s="206"/>
      <c r="D38" s="206"/>
      <c r="E38" s="206"/>
      <c r="F38" s="206"/>
      <c r="G38" s="206"/>
      <c r="H38" s="206"/>
      <c r="I38" s="206"/>
      <c r="J38" s="206"/>
      <c r="K38" s="206"/>
      <c r="L38" s="206"/>
      <c r="M38" s="206"/>
    </row>
    <row r="39" spans="1:13" ht="12.75" customHeight="1">
      <c r="A39" s="203"/>
      <c r="B39" s="206"/>
      <c r="C39" s="206"/>
      <c r="D39" s="206"/>
      <c r="E39" s="206"/>
      <c r="F39" s="206"/>
      <c r="G39" s="206"/>
      <c r="H39" s="206"/>
      <c r="I39" s="206"/>
      <c r="J39" s="206"/>
      <c r="K39" s="206"/>
      <c r="L39" s="206"/>
      <c r="M39" s="206"/>
    </row>
    <row r="40" spans="1:13" ht="12.75" customHeight="1">
      <c r="A40" s="203"/>
      <c r="B40" s="206"/>
      <c r="C40" s="206"/>
      <c r="D40" s="206"/>
      <c r="E40" s="206"/>
      <c r="F40" s="206"/>
      <c r="G40" s="206"/>
      <c r="H40" s="206"/>
      <c r="I40" s="206"/>
      <c r="J40" s="206"/>
      <c r="K40" s="206"/>
      <c r="L40" s="206"/>
      <c r="M40" s="206"/>
    </row>
    <row r="41" spans="1:13" ht="12.75" customHeight="1">
      <c r="A41" s="203"/>
      <c r="B41" s="206"/>
      <c r="C41" s="206"/>
      <c r="D41" s="206"/>
      <c r="E41" s="206"/>
      <c r="F41" s="206"/>
      <c r="G41" s="206"/>
      <c r="H41" s="206"/>
      <c r="I41" s="206"/>
      <c r="J41" s="206"/>
      <c r="K41" s="206"/>
      <c r="L41" s="206"/>
      <c r="M41" s="206"/>
    </row>
    <row r="42" spans="1:13" ht="12.75" customHeight="1">
      <c r="A42" s="203"/>
      <c r="B42" s="206"/>
      <c r="C42" s="206"/>
      <c r="D42" s="206"/>
      <c r="E42" s="206"/>
      <c r="F42" s="206"/>
      <c r="G42" s="206"/>
      <c r="H42" s="206"/>
      <c r="I42" s="206"/>
      <c r="J42" s="206"/>
      <c r="K42" s="206"/>
      <c r="L42" s="206"/>
      <c r="M42" s="206"/>
    </row>
    <row r="43" spans="1:13" ht="12.75" customHeight="1">
      <c r="A43" s="203"/>
      <c r="B43" s="206"/>
      <c r="C43" s="206"/>
      <c r="D43" s="206"/>
      <c r="E43" s="206"/>
      <c r="F43" s="206"/>
      <c r="G43" s="206"/>
      <c r="H43" s="206"/>
      <c r="I43" s="206"/>
      <c r="J43" s="206"/>
      <c r="K43" s="206"/>
      <c r="L43" s="206"/>
      <c r="M43" s="206"/>
    </row>
    <row r="44" spans="1:13" ht="12.75" customHeight="1">
      <c r="A44" s="203"/>
      <c r="B44" s="206"/>
      <c r="C44" s="206"/>
      <c r="D44" s="206"/>
      <c r="E44" s="206"/>
      <c r="F44" s="206"/>
      <c r="G44" s="206"/>
      <c r="H44" s="206"/>
      <c r="I44" s="206"/>
      <c r="J44" s="206"/>
      <c r="K44" s="206"/>
      <c r="L44" s="206"/>
      <c r="M44" s="206"/>
    </row>
    <row r="45" spans="1:13" ht="12.75" customHeight="1">
      <c r="A45" s="203"/>
      <c r="B45" s="206"/>
      <c r="C45" s="206"/>
      <c r="D45" s="206"/>
      <c r="E45" s="206"/>
      <c r="F45" s="206"/>
      <c r="G45" s="206"/>
      <c r="H45" s="206"/>
      <c r="I45" s="206"/>
      <c r="J45" s="206"/>
      <c r="K45" s="206"/>
      <c r="L45" s="206"/>
      <c r="M45" s="206"/>
    </row>
    <row r="46" spans="1:13" ht="12.75" customHeight="1">
      <c r="A46" s="203"/>
      <c r="B46" s="206"/>
      <c r="C46" s="206"/>
      <c r="D46" s="206"/>
      <c r="E46" s="206"/>
      <c r="F46" s="206"/>
      <c r="G46" s="206"/>
      <c r="H46" s="206"/>
      <c r="I46" s="206"/>
      <c r="J46" s="206"/>
      <c r="K46" s="206"/>
      <c r="L46" s="206"/>
      <c r="M46" s="206"/>
    </row>
    <row r="47" spans="1:13" ht="12.75" customHeight="1">
      <c r="A47" s="203"/>
      <c r="B47" s="206"/>
      <c r="C47" s="206"/>
      <c r="D47" s="206"/>
      <c r="E47" s="206"/>
      <c r="F47" s="206"/>
      <c r="G47" s="206"/>
      <c r="H47" s="206"/>
      <c r="I47" s="206"/>
      <c r="J47" s="206"/>
      <c r="K47" s="206"/>
      <c r="L47" s="206"/>
      <c r="M47" s="206"/>
    </row>
    <row r="48" spans="1:13" ht="12.75" customHeight="1">
      <c r="A48" s="203"/>
      <c r="B48" s="206"/>
      <c r="C48" s="206"/>
      <c r="D48" s="206"/>
      <c r="E48" s="206"/>
      <c r="F48" s="206"/>
      <c r="G48" s="206"/>
      <c r="H48" s="206"/>
      <c r="I48" s="206"/>
      <c r="J48" s="206"/>
      <c r="K48" s="206"/>
      <c r="L48" s="206"/>
      <c r="M48" s="206"/>
    </row>
    <row r="49" spans="1:13" ht="12.75" customHeight="1">
      <c r="A49" s="203"/>
      <c r="B49" s="206"/>
      <c r="C49" s="206"/>
      <c r="D49" s="206"/>
      <c r="E49" s="206"/>
      <c r="F49" s="206"/>
      <c r="G49" s="206"/>
      <c r="H49" s="206"/>
      <c r="I49" s="206"/>
      <c r="J49" s="206"/>
      <c r="K49" s="206"/>
      <c r="L49" s="206"/>
      <c r="M49" s="206"/>
    </row>
    <row r="50" spans="1:13" ht="12.75" customHeight="1">
      <c r="A50" s="203"/>
      <c r="B50" s="206"/>
      <c r="C50" s="206"/>
      <c r="D50" s="206"/>
      <c r="E50" s="206"/>
      <c r="F50" s="206"/>
      <c r="G50" s="206"/>
      <c r="H50" s="206"/>
      <c r="I50" s="206"/>
      <c r="J50" s="206"/>
      <c r="K50" s="206"/>
      <c r="L50" s="206"/>
      <c r="M50" s="206"/>
    </row>
    <row r="51" spans="1:13" ht="12.75" customHeight="1">
      <c r="A51" s="203"/>
      <c r="B51" s="206"/>
      <c r="C51" s="206"/>
      <c r="D51" s="206"/>
      <c r="E51" s="206"/>
      <c r="F51" s="206"/>
      <c r="G51" s="206"/>
      <c r="H51" s="206"/>
      <c r="I51" s="206"/>
      <c r="J51" s="206"/>
      <c r="K51" s="206"/>
      <c r="L51" s="206"/>
      <c r="M51" s="206"/>
    </row>
    <row r="52" spans="1:13" ht="12.75" customHeight="1">
      <c r="A52" s="203"/>
      <c r="B52" s="246"/>
      <c r="C52" s="206"/>
      <c r="D52" s="206"/>
      <c r="E52" s="206"/>
      <c r="F52" s="206"/>
      <c r="G52" s="206"/>
      <c r="H52" s="206"/>
      <c r="I52" s="206"/>
      <c r="J52" s="206"/>
      <c r="K52" s="206"/>
      <c r="L52" s="206"/>
      <c r="M52" s="206"/>
    </row>
    <row r="53" spans="1:13" ht="12.75" customHeight="1">
      <c r="A53" s="203"/>
      <c r="B53" s="246"/>
      <c r="C53" s="206"/>
      <c r="D53" s="206"/>
      <c r="E53" s="206"/>
      <c r="F53" s="206"/>
      <c r="G53" s="206"/>
      <c r="H53" s="206"/>
      <c r="I53" s="206"/>
      <c r="J53" s="206"/>
      <c r="K53" s="206"/>
      <c r="L53" s="206"/>
      <c r="M53" s="206"/>
    </row>
    <row r="54" spans="1:13" ht="12.75" customHeight="1">
      <c r="A54" s="207"/>
      <c r="B54" s="213"/>
      <c r="C54" s="213"/>
      <c r="D54" s="213"/>
      <c r="E54" s="213"/>
      <c r="F54" s="213"/>
      <c r="G54" s="213"/>
      <c r="H54" s="213"/>
      <c r="I54" s="213"/>
      <c r="J54" s="213"/>
      <c r="K54" s="213"/>
      <c r="L54" s="213"/>
      <c r="M54" s="213"/>
    </row>
    <row r="55" spans="1:13" ht="12.75" customHeight="1"/>
    <row r="56" spans="1:13" ht="12.75" customHeight="1"/>
    <row r="57" spans="1:13" ht="12.75" customHeight="1"/>
    <row r="58" spans="1:13" ht="12.75" customHeight="1"/>
    <row r="59" spans="1:13" ht="12.75" customHeight="1"/>
    <row r="60" spans="1:13" ht="12.75" customHeight="1"/>
    <row r="61" spans="1:13" ht="12.75" customHeight="1"/>
    <row r="62" spans="1:13" ht="12.75" customHeight="1"/>
    <row r="63" spans="1:13" ht="12.75" customHeight="1"/>
    <row r="64" spans="1:13"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M1"/>
  </mergeCell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dimension ref="A1:M1000"/>
  <sheetViews>
    <sheetView showGridLines="0" workbookViewId="0">
      <selection sqref="A1:M1"/>
    </sheetView>
  </sheetViews>
  <sheetFormatPr defaultColWidth="14.42578125" defaultRowHeight="15" customHeight="1"/>
  <cols>
    <col min="1" max="2" width="5" customWidth="1"/>
    <col min="3" max="3" width="6.5703125" customWidth="1"/>
    <col min="4" max="13" width="5" customWidth="1"/>
    <col min="14" max="26" width="8" customWidth="1"/>
  </cols>
  <sheetData>
    <row r="1" spans="1:13" ht="12.75" customHeight="1">
      <c r="A1" s="300" t="s">
        <v>823</v>
      </c>
      <c r="B1" s="264"/>
      <c r="C1" s="264"/>
      <c r="D1" s="264"/>
      <c r="E1" s="264"/>
      <c r="F1" s="264"/>
      <c r="G1" s="264"/>
      <c r="H1" s="264"/>
      <c r="I1" s="264"/>
      <c r="J1" s="264"/>
      <c r="K1" s="264"/>
      <c r="L1" s="264"/>
      <c r="M1" s="264"/>
    </row>
    <row r="2" spans="1:13" ht="12.75" customHeight="1">
      <c r="A2" s="200"/>
      <c r="B2" s="244"/>
      <c r="C2" s="244"/>
      <c r="D2" s="244"/>
      <c r="E2" s="244"/>
      <c r="F2" s="244"/>
      <c r="G2" s="244"/>
      <c r="H2" s="244"/>
      <c r="I2" s="244"/>
      <c r="J2" s="244"/>
      <c r="K2" s="244"/>
      <c r="L2" s="244"/>
      <c r="M2" s="244"/>
    </row>
    <row r="3" spans="1:13" ht="12.75" customHeight="1">
      <c r="A3" s="203"/>
      <c r="B3" s="246" t="s">
        <v>824</v>
      </c>
      <c r="C3" s="206"/>
      <c r="D3" s="206"/>
      <c r="E3" s="206"/>
      <c r="F3" s="206"/>
      <c r="G3" s="206"/>
      <c r="H3" s="206"/>
      <c r="I3" s="206"/>
      <c r="J3" s="206"/>
      <c r="K3" s="206"/>
      <c r="L3" s="206"/>
      <c r="M3" s="206"/>
    </row>
    <row r="4" spans="1:13" ht="12.75" customHeight="1">
      <c r="A4" s="203"/>
      <c r="B4" s="246"/>
      <c r="C4" s="206"/>
      <c r="D4" s="206"/>
      <c r="E4" s="206"/>
      <c r="F4" s="206"/>
      <c r="G4" s="206"/>
      <c r="H4" s="206"/>
      <c r="I4" s="206"/>
      <c r="J4" s="206"/>
      <c r="K4" s="206"/>
      <c r="L4" s="206"/>
      <c r="M4" s="206"/>
    </row>
    <row r="5" spans="1:13" ht="12.75" customHeight="1">
      <c r="A5" s="203"/>
      <c r="B5" s="246" t="s">
        <v>825</v>
      </c>
      <c r="C5" s="206"/>
      <c r="D5" s="206"/>
      <c r="E5" s="206"/>
      <c r="F5" s="206"/>
      <c r="G5" s="206"/>
      <c r="H5" s="206"/>
      <c r="I5" s="206"/>
      <c r="J5" s="206"/>
      <c r="K5" s="206"/>
      <c r="L5" s="206"/>
      <c r="M5" s="206"/>
    </row>
    <row r="6" spans="1:13" ht="12.75" customHeight="1">
      <c r="A6" s="203"/>
      <c r="B6" s="246" t="s">
        <v>826</v>
      </c>
      <c r="C6" s="206"/>
      <c r="D6" s="206"/>
      <c r="E6" s="206"/>
      <c r="F6" s="206"/>
      <c r="G6" s="206"/>
      <c r="H6" s="206"/>
      <c r="I6" s="206"/>
      <c r="J6" s="206"/>
      <c r="K6" s="206"/>
      <c r="L6" s="206"/>
      <c r="M6" s="206"/>
    </row>
    <row r="7" spans="1:13" ht="12.75" customHeight="1">
      <c r="A7" s="203"/>
      <c r="B7" s="246"/>
      <c r="C7" s="206"/>
      <c r="D7" s="206"/>
      <c r="E7" s="206"/>
      <c r="F7" s="206"/>
      <c r="G7" s="206"/>
      <c r="H7" s="206"/>
      <c r="I7" s="206"/>
      <c r="J7" s="206"/>
      <c r="K7" s="206"/>
      <c r="L7" s="206"/>
      <c r="M7" s="206"/>
    </row>
    <row r="8" spans="1:13" ht="12.75" customHeight="1">
      <c r="A8" s="203"/>
      <c r="B8" s="6"/>
      <c r="C8" s="206"/>
      <c r="D8" s="206"/>
      <c r="E8" s="206"/>
      <c r="F8" s="206"/>
      <c r="G8" s="206"/>
      <c r="H8" s="206"/>
      <c r="I8" s="206"/>
      <c r="J8" s="206"/>
      <c r="K8" s="206"/>
      <c r="L8" s="206"/>
      <c r="M8" s="206"/>
    </row>
    <row r="9" spans="1:13" ht="12.75" customHeight="1">
      <c r="A9" s="203"/>
      <c r="B9" s="246"/>
      <c r="C9" s="206"/>
      <c r="D9" s="206"/>
      <c r="E9" s="206"/>
      <c r="F9" s="206"/>
      <c r="G9" s="206"/>
      <c r="H9" s="206"/>
      <c r="I9" s="206"/>
      <c r="J9" s="206"/>
      <c r="K9" s="206"/>
      <c r="L9" s="206"/>
      <c r="M9" s="206"/>
    </row>
    <row r="10" spans="1:13" ht="12.75" customHeight="1">
      <c r="A10" s="203"/>
      <c r="B10" s="246"/>
      <c r="C10" s="206"/>
      <c r="D10" s="206"/>
      <c r="E10" s="206"/>
      <c r="F10" s="206"/>
      <c r="G10" s="206"/>
      <c r="H10" s="206"/>
      <c r="I10" s="206"/>
      <c r="J10" s="206"/>
      <c r="K10" s="206"/>
      <c r="L10" s="206"/>
      <c r="M10" s="206"/>
    </row>
    <row r="11" spans="1:13" ht="12.75" customHeight="1">
      <c r="A11" s="203"/>
      <c r="B11" s="6"/>
      <c r="C11" s="206"/>
      <c r="D11" s="206"/>
      <c r="E11" s="206"/>
      <c r="F11" s="206"/>
      <c r="G11" s="206"/>
      <c r="H11" s="206"/>
      <c r="I11" s="206"/>
      <c r="J11" s="206"/>
      <c r="K11" s="206"/>
      <c r="L11" s="206"/>
      <c r="M11" s="206"/>
    </row>
    <row r="12" spans="1:13" ht="12.75" customHeight="1">
      <c r="A12" s="203"/>
      <c r="B12" s="246"/>
      <c r="C12" s="206"/>
      <c r="D12" s="206"/>
      <c r="E12" s="206"/>
      <c r="F12" s="206"/>
      <c r="G12" s="206"/>
      <c r="H12" s="206"/>
      <c r="I12" s="206"/>
      <c r="J12" s="206"/>
      <c r="K12" s="206"/>
      <c r="L12" s="206"/>
      <c r="M12" s="206"/>
    </row>
    <row r="13" spans="1:13" ht="12.75" customHeight="1">
      <c r="A13" s="203"/>
      <c r="B13" s="6"/>
      <c r="C13" s="206"/>
      <c r="D13" s="206"/>
      <c r="E13" s="206"/>
      <c r="F13" s="206"/>
      <c r="G13" s="206"/>
      <c r="H13" s="206"/>
      <c r="I13" s="206"/>
      <c r="J13" s="206"/>
      <c r="K13" s="206"/>
      <c r="L13" s="206"/>
      <c r="M13" s="206"/>
    </row>
    <row r="14" spans="1:13" ht="12.75" customHeight="1">
      <c r="A14" s="203"/>
      <c r="B14" s="246"/>
      <c r="C14" s="206"/>
      <c r="D14" s="206"/>
      <c r="E14" s="206"/>
      <c r="F14" s="206"/>
      <c r="G14" s="206"/>
      <c r="H14" s="206"/>
      <c r="I14" s="206"/>
      <c r="J14" s="206"/>
      <c r="K14" s="206"/>
      <c r="L14" s="206"/>
      <c r="M14" s="206"/>
    </row>
    <row r="15" spans="1:13" ht="12.75" customHeight="1">
      <c r="A15" s="203"/>
      <c r="B15" s="246"/>
      <c r="C15" s="206"/>
      <c r="D15" s="206"/>
      <c r="E15" s="206"/>
      <c r="F15" s="206"/>
      <c r="G15" s="206"/>
      <c r="H15" s="206"/>
      <c r="I15" s="206"/>
      <c r="J15" s="206"/>
      <c r="K15" s="206"/>
      <c r="L15" s="206"/>
      <c r="M15" s="206"/>
    </row>
    <row r="16" spans="1:13" ht="12.75" customHeight="1">
      <c r="A16" s="203"/>
      <c r="B16" s="141"/>
      <c r="C16" s="206"/>
      <c r="D16" s="206"/>
      <c r="E16" s="206"/>
      <c r="F16" s="206"/>
      <c r="G16" s="206"/>
      <c r="H16" s="206"/>
      <c r="I16" s="206"/>
      <c r="J16" s="206"/>
      <c r="K16" s="206"/>
      <c r="L16" s="206"/>
      <c r="M16" s="206"/>
    </row>
    <row r="17" spans="1:13" ht="12.75" customHeight="1">
      <c r="A17" s="203"/>
      <c r="B17" s="141"/>
      <c r="C17" s="206"/>
      <c r="D17" s="206"/>
      <c r="E17" s="206"/>
      <c r="F17" s="206"/>
      <c r="G17" s="206"/>
      <c r="H17" s="206"/>
      <c r="I17" s="206"/>
      <c r="J17" s="206"/>
      <c r="K17" s="206"/>
      <c r="L17" s="206"/>
      <c r="M17" s="206"/>
    </row>
    <row r="18" spans="1:13" ht="12.75" customHeight="1">
      <c r="A18" s="203"/>
      <c r="B18" s="141"/>
      <c r="C18" s="206"/>
      <c r="D18" s="206"/>
      <c r="E18" s="206"/>
      <c r="F18" s="206"/>
      <c r="G18" s="206"/>
      <c r="H18" s="206"/>
      <c r="I18" s="206"/>
      <c r="J18" s="206"/>
      <c r="K18" s="206"/>
      <c r="L18" s="206"/>
      <c r="M18" s="206"/>
    </row>
    <row r="19" spans="1:13" ht="12.75" customHeight="1">
      <c r="A19" s="203"/>
      <c r="B19" s="246"/>
      <c r="C19" s="206"/>
      <c r="D19" s="206"/>
      <c r="E19" s="206"/>
      <c r="F19" s="206"/>
      <c r="G19" s="206"/>
      <c r="H19" s="206"/>
      <c r="I19" s="206"/>
      <c r="J19" s="206"/>
      <c r="K19" s="206"/>
      <c r="L19" s="206"/>
      <c r="M19" s="206"/>
    </row>
    <row r="20" spans="1:13" ht="12.75" customHeight="1">
      <c r="A20" s="203"/>
      <c r="B20" s="246"/>
      <c r="C20" s="246"/>
      <c r="D20" s="206"/>
      <c r="E20" s="206"/>
      <c r="F20" s="206"/>
      <c r="G20" s="206"/>
      <c r="H20" s="206"/>
      <c r="I20" s="206"/>
      <c r="J20" s="206"/>
      <c r="K20" s="206"/>
      <c r="L20" s="206"/>
      <c r="M20" s="206"/>
    </row>
    <row r="21" spans="1:13" ht="12.75" customHeight="1">
      <c r="A21" s="203"/>
      <c r="B21" s="206"/>
      <c r="C21" s="206"/>
      <c r="D21" s="206"/>
      <c r="E21" s="206"/>
      <c r="F21" s="206"/>
      <c r="G21" s="206"/>
      <c r="H21" s="206"/>
      <c r="I21" s="206"/>
      <c r="J21" s="206"/>
      <c r="K21" s="206"/>
      <c r="L21" s="206"/>
      <c r="M21" s="206"/>
    </row>
    <row r="22" spans="1:13" ht="12.75" customHeight="1">
      <c r="A22" s="203"/>
      <c r="B22" s="246"/>
      <c r="C22" s="206"/>
      <c r="D22" s="206"/>
      <c r="E22" s="206"/>
      <c r="F22" s="206"/>
      <c r="G22" s="206"/>
      <c r="H22" s="206"/>
      <c r="I22" s="206"/>
      <c r="J22" s="206"/>
      <c r="K22" s="206"/>
      <c r="L22" s="206"/>
      <c r="M22" s="206"/>
    </row>
    <row r="23" spans="1:13" ht="12.75" customHeight="1">
      <c r="A23" s="203"/>
      <c r="B23" s="246"/>
      <c r="C23" s="206"/>
      <c r="D23" s="206"/>
      <c r="E23" s="206"/>
      <c r="F23" s="206"/>
      <c r="G23" s="206"/>
      <c r="H23" s="206"/>
      <c r="I23" s="206"/>
      <c r="J23" s="206"/>
      <c r="K23" s="206"/>
      <c r="L23" s="206"/>
      <c r="M23" s="206"/>
    </row>
    <row r="24" spans="1:13" ht="12.75" customHeight="1">
      <c r="A24" s="203"/>
      <c r="B24" s="246"/>
      <c r="C24" s="206"/>
      <c r="D24" s="206"/>
      <c r="E24" s="206"/>
      <c r="F24" s="206"/>
      <c r="G24" s="206"/>
      <c r="H24" s="206"/>
      <c r="I24" s="206"/>
      <c r="J24" s="206"/>
      <c r="K24" s="206"/>
      <c r="L24" s="206"/>
      <c r="M24" s="206"/>
    </row>
    <row r="25" spans="1:13" ht="12.75" customHeight="1">
      <c r="A25" s="203"/>
      <c r="B25" s="6"/>
      <c r="C25" s="206"/>
      <c r="D25" s="206"/>
      <c r="E25" s="206"/>
      <c r="F25" s="206"/>
      <c r="G25" s="206"/>
      <c r="H25" s="206"/>
      <c r="I25" s="206"/>
      <c r="J25" s="206"/>
      <c r="K25" s="206"/>
      <c r="L25" s="206"/>
      <c r="M25" s="206"/>
    </row>
    <row r="26" spans="1:13" ht="12.75" customHeight="1">
      <c r="A26" s="203"/>
      <c r="B26" s="246"/>
      <c r="C26" s="206"/>
      <c r="D26" s="206"/>
      <c r="E26" s="206"/>
      <c r="F26" s="206"/>
      <c r="G26" s="206"/>
      <c r="H26" s="206"/>
      <c r="I26" s="206"/>
      <c r="J26" s="206"/>
      <c r="K26" s="206"/>
      <c r="L26" s="206"/>
      <c r="M26" s="206"/>
    </row>
    <row r="27" spans="1:13" ht="12.75" customHeight="1">
      <c r="A27" s="203"/>
      <c r="B27" s="246"/>
      <c r="C27" s="206"/>
      <c r="D27" s="206"/>
      <c r="E27" s="206"/>
      <c r="F27" s="206"/>
      <c r="G27" s="206"/>
      <c r="H27" s="206"/>
      <c r="I27" s="206"/>
      <c r="J27" s="206"/>
      <c r="K27" s="206"/>
      <c r="L27" s="206"/>
      <c r="M27" s="206"/>
    </row>
    <row r="28" spans="1:13" ht="12.75" customHeight="1">
      <c r="A28" s="203"/>
      <c r="B28" s="141"/>
      <c r="C28" s="206"/>
      <c r="D28" s="206"/>
      <c r="E28" s="206"/>
      <c r="F28" s="206"/>
      <c r="G28" s="206"/>
      <c r="H28" s="206"/>
      <c r="I28" s="206"/>
      <c r="J28" s="206"/>
      <c r="K28" s="206"/>
      <c r="L28" s="206"/>
      <c r="M28" s="206"/>
    </row>
    <row r="29" spans="1:13" ht="12.75" customHeight="1">
      <c r="A29" s="203"/>
      <c r="B29" s="141"/>
      <c r="C29" s="206"/>
      <c r="D29" s="206"/>
      <c r="E29" s="206"/>
      <c r="F29" s="206"/>
      <c r="G29" s="206"/>
      <c r="H29" s="206"/>
      <c r="I29" s="206"/>
      <c r="J29" s="206"/>
      <c r="K29" s="206"/>
      <c r="L29" s="206"/>
      <c r="M29" s="206"/>
    </row>
    <row r="30" spans="1:13" ht="12.75" customHeight="1">
      <c r="A30" s="203"/>
      <c r="B30" s="141"/>
      <c r="C30" s="206"/>
      <c r="D30" s="206"/>
      <c r="E30" s="206"/>
      <c r="F30" s="206"/>
      <c r="G30" s="206"/>
      <c r="H30" s="206"/>
      <c r="I30" s="206"/>
      <c r="J30" s="206"/>
      <c r="K30" s="206"/>
      <c r="L30" s="206"/>
      <c r="M30" s="206"/>
    </row>
    <row r="31" spans="1:13" ht="12.75" customHeight="1">
      <c r="A31" s="203"/>
      <c r="B31" s="246"/>
      <c r="C31" s="206"/>
      <c r="D31" s="206"/>
      <c r="E31" s="206"/>
      <c r="F31" s="206"/>
      <c r="G31" s="206"/>
      <c r="H31" s="206"/>
      <c r="I31" s="206"/>
      <c r="J31" s="206"/>
      <c r="K31" s="206"/>
      <c r="L31" s="206"/>
      <c r="M31" s="206"/>
    </row>
    <row r="32" spans="1:13" ht="12.75" customHeight="1">
      <c r="A32" s="203"/>
      <c r="B32" s="246"/>
      <c r="C32" s="246"/>
      <c r="D32" s="206"/>
      <c r="E32" s="206"/>
      <c r="F32" s="206"/>
      <c r="G32" s="206"/>
      <c r="H32" s="206"/>
      <c r="I32" s="206"/>
      <c r="J32" s="206"/>
      <c r="K32" s="206"/>
      <c r="L32" s="206"/>
      <c r="M32" s="206"/>
    </row>
    <row r="33" spans="1:13" ht="12.75" customHeight="1">
      <c r="A33" s="203"/>
      <c r="B33" s="206"/>
      <c r="C33" s="206"/>
      <c r="D33" s="206"/>
      <c r="E33" s="206"/>
      <c r="F33" s="206"/>
      <c r="G33" s="206"/>
      <c r="H33" s="206"/>
      <c r="I33" s="206"/>
      <c r="J33" s="206"/>
      <c r="K33" s="206"/>
      <c r="L33" s="206"/>
      <c r="M33" s="206"/>
    </row>
    <row r="34" spans="1:13" ht="12.75" customHeight="1">
      <c r="A34" s="203"/>
      <c r="B34" s="206"/>
      <c r="C34" s="206"/>
      <c r="D34" s="206"/>
      <c r="E34" s="206"/>
      <c r="F34" s="206"/>
      <c r="G34" s="206"/>
      <c r="H34" s="206"/>
      <c r="I34" s="206"/>
      <c r="J34" s="206"/>
      <c r="K34" s="206"/>
      <c r="L34" s="206"/>
      <c r="M34" s="206"/>
    </row>
    <row r="35" spans="1:13" ht="12.75" customHeight="1">
      <c r="A35" s="203"/>
      <c r="B35" s="206"/>
      <c r="C35" s="206"/>
      <c r="D35" s="206"/>
      <c r="E35" s="206"/>
      <c r="F35" s="206"/>
      <c r="G35" s="206"/>
      <c r="H35" s="206"/>
      <c r="I35" s="206"/>
      <c r="J35" s="206"/>
      <c r="K35" s="206"/>
      <c r="L35" s="206"/>
      <c r="M35" s="206"/>
    </row>
    <row r="36" spans="1:13" ht="12.75" customHeight="1">
      <c r="A36" s="203"/>
      <c r="B36" s="206"/>
      <c r="C36" s="206"/>
      <c r="D36" s="206"/>
      <c r="E36" s="206"/>
      <c r="F36" s="206"/>
      <c r="G36" s="206"/>
      <c r="H36" s="206"/>
      <c r="I36" s="206"/>
      <c r="J36" s="206"/>
      <c r="K36" s="206"/>
      <c r="L36" s="206"/>
      <c r="M36" s="206"/>
    </row>
    <row r="37" spans="1:13" ht="12.75" customHeight="1">
      <c r="A37" s="203"/>
      <c r="B37" s="206"/>
      <c r="C37" s="206"/>
      <c r="D37" s="206"/>
      <c r="E37" s="206"/>
      <c r="F37" s="206"/>
      <c r="G37" s="206"/>
      <c r="H37" s="206"/>
      <c r="I37" s="206"/>
      <c r="J37" s="206"/>
      <c r="K37" s="206"/>
      <c r="L37" s="206"/>
      <c r="M37" s="206"/>
    </row>
    <row r="38" spans="1:13" ht="12.75" customHeight="1">
      <c r="A38" s="203"/>
      <c r="B38" s="206"/>
      <c r="C38" s="206"/>
      <c r="D38" s="206"/>
      <c r="E38" s="206"/>
      <c r="F38" s="206"/>
      <c r="G38" s="206"/>
      <c r="H38" s="206"/>
      <c r="I38" s="206"/>
      <c r="J38" s="206"/>
      <c r="K38" s="206"/>
      <c r="L38" s="206"/>
      <c r="M38" s="206"/>
    </row>
    <row r="39" spans="1:13" ht="12.75" customHeight="1">
      <c r="A39" s="203"/>
      <c r="B39" s="206"/>
      <c r="C39" s="248" t="s">
        <v>771</v>
      </c>
      <c r="D39" s="206"/>
      <c r="E39" s="206"/>
      <c r="F39" s="206"/>
      <c r="G39" s="206"/>
      <c r="H39" s="206"/>
      <c r="I39" s="206"/>
      <c r="J39" s="206"/>
      <c r="K39" s="206"/>
      <c r="L39" s="206"/>
      <c r="M39" s="206"/>
    </row>
    <row r="40" spans="1:13" ht="12.75" customHeight="1">
      <c r="A40" s="203"/>
      <c r="B40" s="206"/>
      <c r="C40" s="206"/>
      <c r="D40" s="206"/>
      <c r="E40" s="206"/>
      <c r="F40" s="206"/>
      <c r="G40" s="206"/>
      <c r="H40" s="206"/>
      <c r="I40" s="206"/>
      <c r="J40" s="206"/>
      <c r="K40" s="206"/>
      <c r="L40" s="206"/>
      <c r="M40" s="206"/>
    </row>
    <row r="41" spans="1:13" ht="12.75" customHeight="1">
      <c r="A41" s="203"/>
      <c r="B41" s="206"/>
      <c r="C41" s="206"/>
      <c r="D41" s="206"/>
      <c r="E41" s="206"/>
      <c r="F41" s="206"/>
      <c r="G41" s="206"/>
      <c r="H41" s="206"/>
      <c r="I41" s="206"/>
      <c r="J41" s="206"/>
      <c r="K41" s="206"/>
      <c r="L41" s="206"/>
      <c r="M41" s="206"/>
    </row>
    <row r="42" spans="1:13" ht="12.75" customHeight="1">
      <c r="A42" s="203"/>
      <c r="B42" s="206"/>
      <c r="C42" s="206"/>
      <c r="D42" s="206"/>
      <c r="E42" s="206"/>
      <c r="F42" s="206"/>
      <c r="G42" s="206"/>
      <c r="H42" s="206"/>
      <c r="I42" s="206"/>
      <c r="J42" s="206"/>
      <c r="K42" s="206"/>
      <c r="L42" s="206"/>
      <c r="M42" s="206"/>
    </row>
    <row r="43" spans="1:13" ht="12.75" customHeight="1">
      <c r="A43" s="203"/>
      <c r="B43" s="206"/>
      <c r="C43" s="206"/>
      <c r="D43" s="206"/>
      <c r="E43" s="206"/>
      <c r="F43" s="206"/>
      <c r="G43" s="206"/>
      <c r="H43" s="206"/>
      <c r="I43" s="206"/>
      <c r="J43" s="206"/>
      <c r="K43" s="206"/>
      <c r="L43" s="206"/>
      <c r="M43" s="206"/>
    </row>
    <row r="44" spans="1:13" ht="12.75" customHeight="1">
      <c r="A44" s="203"/>
      <c r="B44" s="206"/>
      <c r="C44" s="206"/>
      <c r="D44" s="206"/>
      <c r="E44" s="206"/>
      <c r="F44" s="206"/>
      <c r="G44" s="206"/>
      <c r="H44" s="206"/>
      <c r="I44" s="206"/>
      <c r="J44" s="206"/>
      <c r="K44" s="206"/>
      <c r="L44" s="206"/>
      <c r="M44" s="206"/>
    </row>
    <row r="45" spans="1:13" ht="12.75" customHeight="1">
      <c r="A45" s="203"/>
      <c r="B45" s="206"/>
      <c r="C45" s="206"/>
      <c r="D45" s="206"/>
      <c r="E45" s="206"/>
      <c r="F45" s="206"/>
      <c r="G45" s="206"/>
      <c r="H45" s="206"/>
      <c r="I45" s="206"/>
      <c r="J45" s="206"/>
      <c r="K45" s="206"/>
      <c r="L45" s="206"/>
      <c r="M45" s="206"/>
    </row>
    <row r="46" spans="1:13" ht="12.75" customHeight="1">
      <c r="A46" s="203"/>
      <c r="B46" s="206"/>
      <c r="C46" s="206"/>
      <c r="D46" s="206"/>
      <c r="E46" s="206"/>
      <c r="F46" s="206"/>
      <c r="G46" s="206"/>
      <c r="H46" s="206"/>
      <c r="I46" s="206"/>
      <c r="J46" s="206"/>
      <c r="K46" s="206"/>
      <c r="L46" s="206"/>
      <c r="M46" s="206"/>
    </row>
    <row r="47" spans="1:13" ht="12.75" customHeight="1">
      <c r="A47" s="203"/>
      <c r="B47" s="206"/>
      <c r="C47" s="206"/>
      <c r="D47" s="206"/>
      <c r="E47" s="206"/>
      <c r="F47" s="206"/>
      <c r="G47" s="206"/>
      <c r="H47" s="206"/>
      <c r="I47" s="206"/>
      <c r="J47" s="206"/>
      <c r="K47" s="206"/>
      <c r="L47" s="206"/>
      <c r="M47" s="206"/>
    </row>
    <row r="48" spans="1:13" ht="12.75" customHeight="1">
      <c r="A48" s="203"/>
      <c r="B48" s="206"/>
      <c r="C48" s="206"/>
      <c r="D48" s="206"/>
      <c r="E48" s="206"/>
      <c r="F48" s="206"/>
      <c r="G48" s="206"/>
      <c r="H48" s="206"/>
      <c r="I48" s="206"/>
      <c r="J48" s="206"/>
      <c r="K48" s="206"/>
      <c r="L48" s="206"/>
      <c r="M48" s="206"/>
    </row>
    <row r="49" spans="1:13" ht="12.75" customHeight="1">
      <c r="A49" s="203"/>
      <c r="B49" s="206"/>
      <c r="C49" s="206"/>
      <c r="D49" s="206"/>
      <c r="E49" s="206"/>
      <c r="F49" s="206"/>
      <c r="G49" s="206"/>
      <c r="H49" s="206"/>
      <c r="I49" s="206"/>
      <c r="J49" s="206"/>
      <c r="K49" s="206"/>
      <c r="L49" s="206"/>
      <c r="M49" s="206"/>
    </row>
    <row r="50" spans="1:13" ht="12.75" customHeight="1">
      <c r="A50" s="203"/>
      <c r="B50" s="206"/>
      <c r="C50" s="206"/>
      <c r="D50" s="206"/>
      <c r="E50" s="206"/>
      <c r="F50" s="206"/>
      <c r="G50" s="206"/>
      <c r="H50" s="206"/>
      <c r="I50" s="206"/>
      <c r="J50" s="206"/>
      <c r="K50" s="206"/>
      <c r="L50" s="206"/>
      <c r="M50" s="206"/>
    </row>
    <row r="51" spans="1:13" ht="12.75" customHeight="1">
      <c r="A51" s="203"/>
      <c r="B51" s="206"/>
      <c r="C51" s="206"/>
      <c r="D51" s="206"/>
      <c r="E51" s="206"/>
      <c r="F51" s="206"/>
      <c r="G51" s="206"/>
      <c r="H51" s="206"/>
      <c r="I51" s="206"/>
      <c r="J51" s="206"/>
      <c r="K51" s="206"/>
      <c r="L51" s="206"/>
      <c r="M51" s="206"/>
    </row>
    <row r="52" spans="1:13" ht="12.75" customHeight="1">
      <c r="A52" s="203"/>
      <c r="B52" s="206"/>
      <c r="C52" s="206"/>
      <c r="D52" s="206"/>
      <c r="E52" s="206"/>
      <c r="F52" s="206"/>
      <c r="G52" s="206"/>
      <c r="H52" s="206"/>
      <c r="I52" s="206"/>
      <c r="J52" s="206"/>
      <c r="K52" s="206"/>
      <c r="L52" s="206"/>
      <c r="M52" s="206"/>
    </row>
    <row r="53" spans="1:13" ht="12.75" customHeight="1">
      <c r="A53" s="203"/>
      <c r="B53" s="206"/>
      <c r="C53" s="206"/>
      <c r="D53" s="206"/>
      <c r="E53" s="206"/>
      <c r="F53" s="206"/>
      <c r="G53" s="206"/>
      <c r="H53" s="206"/>
      <c r="I53" s="206"/>
      <c r="J53" s="206"/>
      <c r="K53" s="206"/>
      <c r="L53" s="206"/>
      <c r="M53" s="206"/>
    </row>
    <row r="54" spans="1:13" ht="12.75" customHeight="1">
      <c r="A54" s="203"/>
      <c r="B54" s="206"/>
      <c r="C54" s="206"/>
      <c r="D54" s="206"/>
      <c r="E54" s="206"/>
      <c r="F54" s="206"/>
      <c r="G54" s="206"/>
      <c r="H54" s="206"/>
      <c r="I54" s="206"/>
      <c r="J54" s="206"/>
      <c r="K54" s="206"/>
      <c r="L54" s="206"/>
      <c r="M54" s="206"/>
    </row>
    <row r="55" spans="1:13" ht="12.75" customHeight="1">
      <c r="A55" s="203"/>
      <c r="B55" s="246"/>
      <c r="C55" s="206"/>
      <c r="D55" s="206"/>
      <c r="E55" s="206"/>
      <c r="F55" s="206"/>
      <c r="G55" s="206"/>
      <c r="H55" s="206"/>
      <c r="I55" s="206"/>
      <c r="J55" s="206"/>
      <c r="K55" s="206"/>
      <c r="L55" s="206"/>
      <c r="M55" s="206"/>
    </row>
    <row r="56" spans="1:13" ht="12.75" customHeight="1">
      <c r="A56" s="203"/>
      <c r="B56" s="246"/>
      <c r="C56" s="206"/>
      <c r="D56" s="206"/>
      <c r="E56" s="206"/>
      <c r="F56" s="206"/>
      <c r="G56" s="206"/>
      <c r="H56" s="206"/>
      <c r="I56" s="206"/>
      <c r="J56" s="206"/>
      <c r="K56" s="206"/>
      <c r="L56" s="206"/>
      <c r="M56" s="206"/>
    </row>
    <row r="57" spans="1:13" ht="12.75" customHeight="1">
      <c r="A57" s="207"/>
      <c r="B57" s="213"/>
      <c r="C57" s="213"/>
      <c r="D57" s="213"/>
      <c r="E57" s="213"/>
      <c r="F57" s="213"/>
      <c r="G57" s="213"/>
      <c r="H57" s="213"/>
      <c r="I57" s="213"/>
      <c r="J57" s="213"/>
      <c r="K57" s="213"/>
      <c r="L57" s="213"/>
      <c r="M57" s="213"/>
    </row>
    <row r="58" spans="1:13" ht="12.75" customHeight="1"/>
    <row r="59" spans="1:13" ht="12.75" customHeight="1"/>
    <row r="60" spans="1:13" ht="12.75" customHeight="1"/>
    <row r="61" spans="1:13" ht="12.75" customHeight="1"/>
    <row r="62" spans="1:13" ht="12.75" customHeight="1"/>
    <row r="63" spans="1:13" ht="12.75" customHeight="1"/>
    <row r="64" spans="1:13"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M1"/>
  </mergeCells>
  <pageMargins left="0.7" right="0.7" top="0.75" bottom="0.75" header="0" footer="0"/>
  <pageSetup orientation="landscape"/>
  <drawing r:id="rId1"/>
</worksheet>
</file>

<file path=xl/worksheets/sheet46.xml><?xml version="1.0" encoding="utf-8"?>
<worksheet xmlns="http://schemas.openxmlformats.org/spreadsheetml/2006/main" xmlns:r="http://schemas.openxmlformats.org/officeDocument/2006/relationships">
  <dimension ref="A1:AL1000"/>
  <sheetViews>
    <sheetView showGridLines="0" workbookViewId="0">
      <selection sqref="A1:S1"/>
    </sheetView>
  </sheetViews>
  <sheetFormatPr defaultColWidth="14.42578125" defaultRowHeight="15" customHeight="1"/>
  <cols>
    <col min="1" max="27" width="5" customWidth="1"/>
    <col min="28" max="28" width="6.140625" customWidth="1"/>
    <col min="29" max="38" width="5" customWidth="1"/>
  </cols>
  <sheetData>
    <row r="1" spans="1:38" ht="12.75" customHeight="1">
      <c r="A1" s="300" t="s">
        <v>827</v>
      </c>
      <c r="B1" s="264"/>
      <c r="C1" s="264"/>
      <c r="D1" s="264"/>
      <c r="E1" s="264"/>
      <c r="F1" s="264"/>
      <c r="G1" s="264"/>
      <c r="H1" s="264"/>
      <c r="I1" s="264"/>
      <c r="J1" s="264"/>
      <c r="K1" s="264"/>
      <c r="L1" s="264"/>
      <c r="M1" s="264"/>
      <c r="N1" s="264"/>
      <c r="O1" s="264"/>
      <c r="P1" s="264"/>
      <c r="Q1" s="264"/>
      <c r="R1" s="264"/>
      <c r="S1" s="264"/>
      <c r="T1" s="85"/>
      <c r="U1" s="16"/>
      <c r="V1" s="16"/>
      <c r="W1" s="16"/>
      <c r="X1" s="16"/>
      <c r="Y1" s="16"/>
      <c r="Z1" s="16"/>
      <c r="AA1" s="16"/>
      <c r="AB1" s="16"/>
      <c r="AC1" s="16"/>
      <c r="AD1" s="16"/>
      <c r="AE1" s="16"/>
      <c r="AF1" s="16"/>
      <c r="AG1" s="16"/>
      <c r="AH1" s="16"/>
      <c r="AI1" s="16"/>
      <c r="AJ1" s="16"/>
      <c r="AK1" s="16"/>
      <c r="AL1" s="17"/>
    </row>
    <row r="2" spans="1:38" ht="12.75" customHeight="1">
      <c r="A2" s="251"/>
      <c r="B2" s="252"/>
      <c r="C2" s="252"/>
      <c r="D2" s="252"/>
      <c r="E2" s="252"/>
      <c r="F2" s="252"/>
      <c r="G2" s="252"/>
      <c r="H2" s="252"/>
      <c r="I2" s="252"/>
      <c r="J2" s="252"/>
      <c r="K2" s="252"/>
      <c r="L2" s="252"/>
      <c r="M2" s="252"/>
      <c r="N2" s="252"/>
      <c r="O2" s="252"/>
      <c r="P2" s="252"/>
      <c r="Q2" s="252"/>
      <c r="R2" s="252"/>
      <c r="S2" s="253"/>
      <c r="T2" s="23"/>
      <c r="U2" s="141" t="s">
        <v>828</v>
      </c>
      <c r="V2" s="6"/>
      <c r="W2" s="6"/>
      <c r="X2" s="6"/>
      <c r="Y2" s="6"/>
      <c r="Z2" s="6"/>
      <c r="AA2" s="6"/>
      <c r="AB2" s="6"/>
      <c r="AC2" s="6"/>
      <c r="AD2" s="6"/>
      <c r="AE2" s="6"/>
      <c r="AF2" s="6"/>
      <c r="AG2" s="6"/>
      <c r="AH2" s="6"/>
      <c r="AI2" s="6"/>
      <c r="AJ2" s="6"/>
      <c r="AK2" s="6"/>
      <c r="AL2" s="24"/>
    </row>
    <row r="3" spans="1:38" ht="12.75" customHeight="1">
      <c r="A3" s="254"/>
      <c r="B3" s="246" t="s">
        <v>829</v>
      </c>
      <c r="C3" s="246"/>
      <c r="D3" s="246"/>
      <c r="E3" s="246"/>
      <c r="F3" s="246"/>
      <c r="G3" s="246"/>
      <c r="H3" s="246"/>
      <c r="I3" s="246"/>
      <c r="J3" s="246"/>
      <c r="K3" s="246"/>
      <c r="L3" s="246"/>
      <c r="M3" s="246"/>
      <c r="N3" s="246"/>
      <c r="O3" s="246"/>
      <c r="P3" s="246"/>
      <c r="Q3" s="246"/>
      <c r="R3" s="246"/>
      <c r="S3" s="255"/>
      <c r="T3" s="23"/>
      <c r="U3" s="141" t="s">
        <v>830</v>
      </c>
      <c r="V3" s="6"/>
      <c r="W3" s="6"/>
      <c r="X3" s="6"/>
      <c r="Y3" s="6"/>
      <c r="Z3" s="6"/>
      <c r="AA3" s="6"/>
      <c r="AB3" s="6"/>
      <c r="AC3" s="6"/>
      <c r="AD3" s="6"/>
      <c r="AE3" s="6"/>
      <c r="AF3" s="6"/>
      <c r="AG3" s="6"/>
      <c r="AH3" s="6"/>
      <c r="AI3" s="6"/>
      <c r="AJ3" s="6"/>
      <c r="AK3" s="6"/>
      <c r="AL3" s="24"/>
    </row>
    <row r="4" spans="1:38" ht="12.75" customHeight="1">
      <c r="A4" s="254"/>
      <c r="B4" s="246" t="s">
        <v>831</v>
      </c>
      <c r="C4" s="246"/>
      <c r="D4" s="246"/>
      <c r="E4" s="246"/>
      <c r="F4" s="246"/>
      <c r="G4" s="246"/>
      <c r="H4" s="246"/>
      <c r="I4" s="246"/>
      <c r="J4" s="246"/>
      <c r="K4" s="246"/>
      <c r="L4" s="246"/>
      <c r="M4" s="246"/>
      <c r="N4" s="246"/>
      <c r="O4" s="246"/>
      <c r="P4" s="246"/>
      <c r="Q4" s="246"/>
      <c r="R4" s="246"/>
      <c r="S4" s="255"/>
      <c r="T4" s="23"/>
      <c r="U4" s="6"/>
      <c r="V4" s="6"/>
      <c r="W4" s="6"/>
      <c r="X4" s="6"/>
      <c r="Y4" s="6"/>
      <c r="Z4" s="6"/>
      <c r="AA4" s="6"/>
      <c r="AB4" s="6"/>
      <c r="AC4" s="6"/>
      <c r="AD4" s="6"/>
      <c r="AE4" s="6"/>
      <c r="AF4" s="6"/>
      <c r="AG4" s="6"/>
      <c r="AH4" s="6"/>
      <c r="AI4" s="6"/>
      <c r="AJ4" s="6"/>
      <c r="AK4" s="6"/>
      <c r="AL4" s="24"/>
    </row>
    <row r="5" spans="1:38" ht="12.75" customHeight="1">
      <c r="A5" s="254"/>
      <c r="B5" s="6"/>
      <c r="C5" s="246"/>
      <c r="D5" s="246"/>
      <c r="E5" s="246"/>
      <c r="F5" s="246"/>
      <c r="G5" s="246"/>
      <c r="H5" s="246"/>
      <c r="I5" s="246"/>
      <c r="J5" s="246"/>
      <c r="K5" s="246"/>
      <c r="L5" s="246"/>
      <c r="M5" s="246"/>
      <c r="N5" s="246"/>
      <c r="O5" s="246"/>
      <c r="P5" s="246"/>
      <c r="Q5" s="246"/>
      <c r="R5" s="246"/>
      <c r="S5" s="255"/>
      <c r="T5" s="23"/>
      <c r="U5" s="141" t="s">
        <v>832</v>
      </c>
      <c r="V5" s="6"/>
      <c r="W5" s="6"/>
      <c r="X5" s="6"/>
      <c r="Y5" s="6"/>
      <c r="Z5" s="6"/>
      <c r="AA5" s="6"/>
      <c r="AB5" s="6"/>
      <c r="AC5" s="6"/>
      <c r="AD5" s="6"/>
      <c r="AE5" s="6"/>
      <c r="AF5" s="6"/>
      <c r="AG5" s="6"/>
      <c r="AH5" s="6"/>
      <c r="AI5" s="6"/>
      <c r="AJ5" s="6"/>
      <c r="AK5" s="6"/>
      <c r="AL5" s="24"/>
    </row>
    <row r="6" spans="1:38" ht="12.75" customHeight="1">
      <c r="A6" s="254"/>
      <c r="B6" s="246" t="s">
        <v>833</v>
      </c>
      <c r="C6" s="246"/>
      <c r="D6" s="246"/>
      <c r="E6" s="246"/>
      <c r="F6" s="246"/>
      <c r="G6" s="246"/>
      <c r="H6" s="246"/>
      <c r="I6" s="246"/>
      <c r="J6" s="246"/>
      <c r="K6" s="246"/>
      <c r="L6" s="246"/>
      <c r="M6" s="246"/>
      <c r="N6" s="246"/>
      <c r="O6" s="246"/>
      <c r="P6" s="246"/>
      <c r="Q6" s="246"/>
      <c r="R6" s="246"/>
      <c r="S6" s="255"/>
      <c r="T6" s="23"/>
      <c r="U6" s="6"/>
      <c r="V6" s="6"/>
      <c r="W6" s="6"/>
      <c r="X6" s="6"/>
      <c r="Y6" s="6"/>
      <c r="Z6" s="6"/>
      <c r="AA6" s="6"/>
      <c r="AB6" s="6"/>
      <c r="AC6" s="6"/>
      <c r="AD6" s="6"/>
      <c r="AE6" s="6"/>
      <c r="AF6" s="6"/>
      <c r="AG6" s="6"/>
      <c r="AH6" s="6"/>
      <c r="AI6" s="6"/>
      <c r="AJ6" s="6"/>
      <c r="AK6" s="6"/>
      <c r="AL6" s="24"/>
    </row>
    <row r="7" spans="1:38" ht="12.75" customHeight="1">
      <c r="A7" s="254"/>
      <c r="B7" s="246" t="s">
        <v>834</v>
      </c>
      <c r="C7" s="246"/>
      <c r="D7" s="246"/>
      <c r="E7" s="246"/>
      <c r="F7" s="246"/>
      <c r="G7" s="246"/>
      <c r="H7" s="246"/>
      <c r="I7" s="246"/>
      <c r="J7" s="246"/>
      <c r="K7" s="246"/>
      <c r="L7" s="246"/>
      <c r="M7" s="246"/>
      <c r="N7" s="246"/>
      <c r="O7" s="246"/>
      <c r="P7" s="246"/>
      <c r="Q7" s="246"/>
      <c r="R7" s="246"/>
      <c r="S7" s="255"/>
      <c r="T7" s="23"/>
      <c r="U7" s="6"/>
      <c r="V7" s="6"/>
      <c r="W7" s="6"/>
      <c r="X7" s="6"/>
      <c r="Y7" s="6"/>
      <c r="Z7" s="6"/>
      <c r="AA7" s="6"/>
      <c r="AB7" s="6"/>
      <c r="AC7" s="6"/>
      <c r="AD7" s="6"/>
      <c r="AE7" s="6"/>
      <c r="AF7" s="6"/>
      <c r="AG7" s="6"/>
      <c r="AH7" s="6"/>
      <c r="AI7" s="6"/>
      <c r="AJ7" s="6"/>
      <c r="AK7" s="6"/>
      <c r="AL7" s="24"/>
    </row>
    <row r="8" spans="1:38" ht="12.75" customHeight="1">
      <c r="A8" s="254"/>
      <c r="B8" s="6"/>
      <c r="C8" s="246"/>
      <c r="D8" s="246"/>
      <c r="E8" s="246"/>
      <c r="F8" s="246"/>
      <c r="G8" s="246"/>
      <c r="H8" s="246"/>
      <c r="I8" s="246"/>
      <c r="J8" s="246"/>
      <c r="K8" s="246"/>
      <c r="L8" s="246"/>
      <c r="M8" s="246"/>
      <c r="N8" s="246"/>
      <c r="O8" s="246"/>
      <c r="P8" s="246"/>
      <c r="Q8" s="246"/>
      <c r="R8" s="246"/>
      <c r="S8" s="255"/>
      <c r="T8" s="23"/>
      <c r="U8" s="6"/>
      <c r="V8" s="6"/>
      <c r="W8" s="6"/>
      <c r="X8" s="6"/>
      <c r="Y8" s="6"/>
      <c r="Z8" s="6"/>
      <c r="AA8" s="6"/>
      <c r="AB8" s="6"/>
      <c r="AC8" s="6"/>
      <c r="AD8" s="6"/>
      <c r="AE8" s="6"/>
      <c r="AF8" s="6"/>
      <c r="AG8" s="6"/>
      <c r="AH8" s="6"/>
      <c r="AI8" s="6"/>
      <c r="AJ8" s="6"/>
      <c r="AK8" s="6"/>
      <c r="AL8" s="24"/>
    </row>
    <row r="9" spans="1:38" ht="12.75" customHeight="1">
      <c r="A9" s="254"/>
      <c r="B9" s="246" t="s">
        <v>835</v>
      </c>
      <c r="C9" s="246"/>
      <c r="D9" s="246" t="s">
        <v>836</v>
      </c>
      <c r="E9" s="246"/>
      <c r="F9" s="246"/>
      <c r="G9" s="246"/>
      <c r="H9" s="246"/>
      <c r="I9" s="246"/>
      <c r="J9" s="246"/>
      <c r="K9" s="246"/>
      <c r="L9" s="246"/>
      <c r="M9" s="246"/>
      <c r="N9" s="246"/>
      <c r="O9" s="246"/>
      <c r="P9" s="246"/>
      <c r="Q9" s="246"/>
      <c r="R9" s="246"/>
      <c r="S9" s="255"/>
      <c r="T9" s="23"/>
      <c r="U9" s="6"/>
      <c r="V9" s="6"/>
      <c r="W9" s="6"/>
      <c r="X9" s="6"/>
      <c r="Y9" s="6"/>
      <c r="Z9" s="6"/>
      <c r="AA9" s="6"/>
      <c r="AB9" s="6"/>
      <c r="AC9" s="6"/>
      <c r="AD9" s="6"/>
      <c r="AE9" s="6"/>
      <c r="AF9" s="6"/>
      <c r="AG9" s="6"/>
      <c r="AH9" s="6"/>
      <c r="AI9" s="6"/>
      <c r="AJ9" s="6"/>
      <c r="AK9" s="6"/>
      <c r="AL9" s="24"/>
    </row>
    <row r="10" spans="1:38" ht="12.75" customHeight="1">
      <c r="A10" s="254"/>
      <c r="B10" s="246" t="s">
        <v>837</v>
      </c>
      <c r="C10" s="246"/>
      <c r="D10" s="141" t="s">
        <v>838</v>
      </c>
      <c r="E10" s="246"/>
      <c r="F10" s="246"/>
      <c r="G10" s="246"/>
      <c r="H10" s="246"/>
      <c r="I10" s="246"/>
      <c r="J10" s="246"/>
      <c r="K10" s="246"/>
      <c r="L10" s="246"/>
      <c r="M10" s="246"/>
      <c r="N10" s="246"/>
      <c r="O10" s="246"/>
      <c r="P10" s="246"/>
      <c r="Q10" s="246"/>
      <c r="R10" s="246"/>
      <c r="S10" s="255"/>
      <c r="T10" s="23"/>
      <c r="U10" s="6"/>
      <c r="V10" s="6"/>
      <c r="W10" s="6"/>
      <c r="X10" s="6"/>
      <c r="Y10" s="6"/>
      <c r="Z10" s="6"/>
      <c r="AA10" s="6"/>
      <c r="AB10" s="6"/>
      <c r="AC10" s="6"/>
      <c r="AD10" s="6"/>
      <c r="AE10" s="6"/>
      <c r="AF10" s="6"/>
      <c r="AG10" s="6"/>
      <c r="AH10" s="6"/>
      <c r="AI10" s="6"/>
      <c r="AJ10" s="6"/>
      <c r="AK10" s="6"/>
      <c r="AL10" s="24"/>
    </row>
    <row r="11" spans="1:38" ht="12.75" customHeight="1">
      <c r="A11" s="254"/>
      <c r="B11" s="246" t="s">
        <v>839</v>
      </c>
      <c r="C11" s="246"/>
      <c r="D11" s="246" t="s">
        <v>840</v>
      </c>
      <c r="E11" s="246"/>
      <c r="F11" s="246"/>
      <c r="G11" s="246"/>
      <c r="H11" s="246"/>
      <c r="I11" s="246"/>
      <c r="J11" s="246"/>
      <c r="K11" s="246"/>
      <c r="L11" s="246"/>
      <c r="M11" s="246"/>
      <c r="N11" s="246"/>
      <c r="O11" s="246"/>
      <c r="P11" s="246"/>
      <c r="Q11" s="246"/>
      <c r="R11" s="246"/>
      <c r="S11" s="255"/>
      <c r="T11" s="23"/>
      <c r="U11" s="6"/>
      <c r="V11" s="6"/>
      <c r="W11" s="6"/>
      <c r="X11" s="6"/>
      <c r="Y11" s="6"/>
      <c r="Z11" s="6"/>
      <c r="AA11" s="6"/>
      <c r="AB11" s="6"/>
      <c r="AC11" s="6"/>
      <c r="AD11" s="6"/>
      <c r="AE11" s="6"/>
      <c r="AF11" s="6"/>
      <c r="AG11" s="6"/>
      <c r="AH11" s="6"/>
      <c r="AI11" s="6"/>
      <c r="AJ11" s="6"/>
      <c r="AK11" s="6"/>
      <c r="AL11" s="24"/>
    </row>
    <row r="12" spans="1:38" ht="12.75" customHeight="1">
      <c r="A12" s="254"/>
      <c r="B12" s="246" t="s">
        <v>841</v>
      </c>
      <c r="C12" s="246"/>
      <c r="D12" s="246" t="s">
        <v>842</v>
      </c>
      <c r="E12" s="246"/>
      <c r="F12" s="246"/>
      <c r="G12" s="246"/>
      <c r="H12" s="246"/>
      <c r="I12" s="246"/>
      <c r="J12" s="246"/>
      <c r="K12" s="246"/>
      <c r="L12" s="246"/>
      <c r="M12" s="246"/>
      <c r="N12" s="246"/>
      <c r="O12" s="246"/>
      <c r="P12" s="246"/>
      <c r="Q12" s="246"/>
      <c r="R12" s="246"/>
      <c r="S12" s="255"/>
      <c r="T12" s="23"/>
      <c r="U12" s="6"/>
      <c r="V12" s="6"/>
      <c r="W12" s="6"/>
      <c r="X12" s="6"/>
      <c r="Y12" s="6"/>
      <c r="Z12" s="6"/>
      <c r="AA12" s="6"/>
      <c r="AB12" s="6"/>
      <c r="AC12" s="6"/>
      <c r="AD12" s="6"/>
      <c r="AE12" s="6"/>
      <c r="AF12" s="6"/>
      <c r="AG12" s="6"/>
      <c r="AH12" s="6"/>
      <c r="AI12" s="6"/>
      <c r="AJ12" s="6"/>
      <c r="AK12" s="6"/>
      <c r="AL12" s="24"/>
    </row>
    <row r="13" spans="1:38" ht="12.75" customHeight="1">
      <c r="A13" s="254"/>
      <c r="B13" s="141" t="s">
        <v>843</v>
      </c>
      <c r="C13" s="246"/>
      <c r="D13" s="246" t="s">
        <v>844</v>
      </c>
      <c r="E13" s="246"/>
      <c r="F13" s="246"/>
      <c r="G13" s="246"/>
      <c r="H13" s="246"/>
      <c r="I13" s="246"/>
      <c r="J13" s="246"/>
      <c r="K13" s="246"/>
      <c r="L13" s="246"/>
      <c r="M13" s="246"/>
      <c r="N13" s="246"/>
      <c r="O13" s="246"/>
      <c r="P13" s="246"/>
      <c r="Q13" s="246"/>
      <c r="R13" s="246"/>
      <c r="S13" s="255"/>
      <c r="T13" s="23"/>
      <c r="U13" s="6"/>
      <c r="V13" s="6"/>
      <c r="W13" s="6"/>
      <c r="X13" s="6"/>
      <c r="Y13" s="6"/>
      <c r="Z13" s="6"/>
      <c r="AA13" s="6"/>
      <c r="AB13" s="6"/>
      <c r="AC13" s="6"/>
      <c r="AD13" s="6"/>
      <c r="AE13" s="6"/>
      <c r="AF13" s="6"/>
      <c r="AG13" s="6"/>
      <c r="AH13" s="6"/>
      <c r="AI13" s="6"/>
      <c r="AJ13" s="6"/>
      <c r="AK13" s="6"/>
      <c r="AL13" s="24"/>
    </row>
    <row r="14" spans="1:38" ht="12.75" customHeight="1">
      <c r="A14" s="254"/>
      <c r="B14" s="246" t="s">
        <v>845</v>
      </c>
      <c r="C14" s="246"/>
      <c r="D14" s="246" t="s">
        <v>846</v>
      </c>
      <c r="E14" s="246"/>
      <c r="F14" s="246"/>
      <c r="G14" s="246"/>
      <c r="H14" s="246"/>
      <c r="I14" s="246"/>
      <c r="J14" s="246"/>
      <c r="K14" s="246"/>
      <c r="L14" s="246"/>
      <c r="M14" s="246"/>
      <c r="N14" s="246"/>
      <c r="O14" s="246"/>
      <c r="P14" s="246"/>
      <c r="Q14" s="246"/>
      <c r="R14" s="246"/>
      <c r="S14" s="255"/>
      <c r="T14" s="23"/>
      <c r="U14" s="6"/>
      <c r="V14" s="6"/>
      <c r="W14" s="6"/>
      <c r="X14" s="6"/>
      <c r="Y14" s="6"/>
      <c r="Z14" s="6"/>
      <c r="AA14" s="6"/>
      <c r="AB14" s="6"/>
      <c r="AC14" s="6"/>
      <c r="AD14" s="6"/>
      <c r="AE14" s="6"/>
      <c r="AF14" s="6"/>
      <c r="AG14" s="6"/>
      <c r="AH14" s="6"/>
      <c r="AI14" s="6"/>
      <c r="AJ14" s="6"/>
      <c r="AK14" s="6"/>
      <c r="AL14" s="24"/>
    </row>
    <row r="15" spans="1:38" ht="12.75" customHeight="1">
      <c r="A15" s="254"/>
      <c r="B15" s="246" t="s">
        <v>847</v>
      </c>
      <c r="C15" s="246"/>
      <c r="D15" s="246" t="s">
        <v>848</v>
      </c>
      <c r="E15" s="246"/>
      <c r="F15" s="246"/>
      <c r="G15" s="246"/>
      <c r="H15" s="246"/>
      <c r="I15" s="246"/>
      <c r="J15" s="246"/>
      <c r="K15" s="246"/>
      <c r="L15" s="246"/>
      <c r="M15" s="246"/>
      <c r="N15" s="246"/>
      <c r="O15" s="246"/>
      <c r="P15" s="246"/>
      <c r="Q15" s="246"/>
      <c r="R15" s="246"/>
      <c r="S15" s="255"/>
      <c r="T15" s="23"/>
      <c r="U15" s="6"/>
      <c r="V15" s="6"/>
      <c r="W15" s="6"/>
      <c r="X15" s="6"/>
      <c r="Y15" s="6"/>
      <c r="Z15" s="6"/>
      <c r="AA15" s="6"/>
      <c r="AB15" s="6"/>
      <c r="AC15" s="6"/>
      <c r="AD15" s="6"/>
      <c r="AE15" s="6"/>
      <c r="AF15" s="6"/>
      <c r="AG15" s="6"/>
      <c r="AH15" s="6"/>
      <c r="AI15" s="6"/>
      <c r="AJ15" s="6"/>
      <c r="AK15" s="6"/>
      <c r="AL15" s="24"/>
    </row>
    <row r="16" spans="1:38" ht="12.75" customHeight="1">
      <c r="A16" s="254"/>
      <c r="B16" s="141" t="s">
        <v>849</v>
      </c>
      <c r="C16" s="246"/>
      <c r="D16" s="246" t="s">
        <v>850</v>
      </c>
      <c r="E16" s="246"/>
      <c r="F16" s="246"/>
      <c r="G16" s="246"/>
      <c r="H16" s="246"/>
      <c r="I16" s="246"/>
      <c r="J16" s="246"/>
      <c r="K16" s="246"/>
      <c r="L16" s="246"/>
      <c r="M16" s="246"/>
      <c r="N16" s="246"/>
      <c r="O16" s="246"/>
      <c r="P16" s="246"/>
      <c r="Q16" s="246"/>
      <c r="R16" s="246"/>
      <c r="S16" s="255"/>
      <c r="T16" s="23"/>
      <c r="U16" s="6"/>
      <c r="V16" s="6"/>
      <c r="W16" s="6"/>
      <c r="X16" s="6"/>
      <c r="Y16" s="6"/>
      <c r="Z16" s="6"/>
      <c r="AA16" s="6"/>
      <c r="AB16" s="6"/>
      <c r="AC16" s="6"/>
      <c r="AD16" s="6"/>
      <c r="AE16" s="6"/>
      <c r="AF16" s="6"/>
      <c r="AG16" s="6"/>
      <c r="AH16" s="6"/>
      <c r="AI16" s="6"/>
      <c r="AJ16" s="6"/>
      <c r="AK16" s="6"/>
      <c r="AL16" s="24"/>
    </row>
    <row r="17" spans="1:38" ht="12.75" customHeight="1">
      <c r="A17" s="254"/>
      <c r="B17" s="141" t="s">
        <v>851</v>
      </c>
      <c r="C17" s="246"/>
      <c r="D17" s="246" t="s">
        <v>852</v>
      </c>
      <c r="E17" s="246"/>
      <c r="F17" s="246"/>
      <c r="G17" s="246"/>
      <c r="H17" s="246"/>
      <c r="I17" s="246"/>
      <c r="J17" s="246"/>
      <c r="K17" s="246"/>
      <c r="L17" s="246"/>
      <c r="M17" s="246"/>
      <c r="N17" s="246"/>
      <c r="O17" s="246"/>
      <c r="P17" s="246"/>
      <c r="Q17" s="246"/>
      <c r="R17" s="246"/>
      <c r="S17" s="255"/>
      <c r="T17" s="23"/>
      <c r="U17" s="6"/>
      <c r="V17" s="6"/>
      <c r="W17" s="6"/>
      <c r="X17" s="6"/>
      <c r="Y17" s="6"/>
      <c r="Z17" s="6"/>
      <c r="AA17" s="6"/>
      <c r="AB17" s="6"/>
      <c r="AC17" s="6"/>
      <c r="AD17" s="6"/>
      <c r="AE17" s="6"/>
      <c r="AF17" s="6"/>
      <c r="AG17" s="6"/>
      <c r="AH17" s="6"/>
      <c r="AI17" s="6"/>
      <c r="AJ17" s="6"/>
      <c r="AK17" s="6"/>
      <c r="AL17" s="24"/>
    </row>
    <row r="18" spans="1:38" ht="12.75" customHeight="1">
      <c r="A18" s="254"/>
      <c r="B18" s="246"/>
      <c r="C18" s="246"/>
      <c r="D18" s="246"/>
      <c r="E18" s="246"/>
      <c r="F18" s="246"/>
      <c r="G18" s="246"/>
      <c r="H18" s="246"/>
      <c r="I18" s="246"/>
      <c r="J18" s="246"/>
      <c r="K18" s="246"/>
      <c r="L18" s="246"/>
      <c r="M18" s="246"/>
      <c r="N18" s="246"/>
      <c r="O18" s="246"/>
      <c r="P18" s="246"/>
      <c r="Q18" s="246"/>
      <c r="R18" s="246"/>
      <c r="S18" s="255"/>
      <c r="T18" s="23"/>
      <c r="U18" s="6"/>
      <c r="V18" s="6"/>
      <c r="W18" s="6"/>
      <c r="X18" s="6"/>
      <c r="Y18" s="6"/>
      <c r="Z18" s="6"/>
      <c r="AA18" s="6"/>
      <c r="AB18" s="6"/>
      <c r="AC18" s="6"/>
      <c r="AD18" s="6"/>
      <c r="AE18" s="6"/>
      <c r="AF18" s="6"/>
      <c r="AG18" s="6"/>
      <c r="AH18" s="6"/>
      <c r="AI18" s="6"/>
      <c r="AJ18" s="6"/>
      <c r="AK18" s="6"/>
      <c r="AL18" s="24"/>
    </row>
    <row r="19" spans="1:38" ht="12.75" customHeight="1">
      <c r="A19" s="254"/>
      <c r="B19" s="246" t="s">
        <v>853</v>
      </c>
      <c r="C19" s="246"/>
      <c r="D19" s="246"/>
      <c r="E19" s="246"/>
      <c r="F19" s="246"/>
      <c r="G19" s="246"/>
      <c r="H19" s="246"/>
      <c r="I19" s="246"/>
      <c r="J19" s="246"/>
      <c r="K19" s="246"/>
      <c r="L19" s="246"/>
      <c r="M19" s="246"/>
      <c r="N19" s="246"/>
      <c r="O19" s="246"/>
      <c r="P19" s="246"/>
      <c r="Q19" s="246"/>
      <c r="R19" s="246"/>
      <c r="S19" s="255"/>
      <c r="T19" s="23"/>
      <c r="U19" s="6"/>
      <c r="V19" s="6"/>
      <c r="W19" s="6"/>
      <c r="X19" s="6"/>
      <c r="Y19" s="6"/>
      <c r="Z19" s="6"/>
      <c r="AA19" s="6"/>
      <c r="AB19" s="6"/>
      <c r="AC19" s="6"/>
      <c r="AD19" s="6"/>
      <c r="AE19" s="6"/>
      <c r="AF19" s="6"/>
      <c r="AG19" s="6"/>
      <c r="AH19" s="6"/>
      <c r="AI19" s="6"/>
      <c r="AJ19" s="6"/>
      <c r="AK19" s="6"/>
      <c r="AL19" s="24"/>
    </row>
    <row r="20" spans="1:38" ht="12.75" customHeight="1">
      <c r="A20" s="254"/>
      <c r="B20" s="141" t="s">
        <v>854</v>
      </c>
      <c r="C20" s="246"/>
      <c r="D20" s="246"/>
      <c r="E20" s="246"/>
      <c r="F20" s="246"/>
      <c r="G20" s="246"/>
      <c r="H20" s="246"/>
      <c r="I20" s="246"/>
      <c r="J20" s="246"/>
      <c r="K20" s="246"/>
      <c r="L20" s="246"/>
      <c r="M20" s="246"/>
      <c r="N20" s="246"/>
      <c r="O20" s="246"/>
      <c r="P20" s="246"/>
      <c r="Q20" s="246"/>
      <c r="R20" s="246"/>
      <c r="S20" s="255"/>
      <c r="T20" s="23"/>
      <c r="U20" s="6"/>
      <c r="V20" s="6"/>
      <c r="W20" s="6"/>
      <c r="X20" s="6"/>
      <c r="Y20" s="6"/>
      <c r="Z20" s="6"/>
      <c r="AA20" s="6"/>
      <c r="AB20" s="6"/>
      <c r="AC20" s="6"/>
      <c r="AD20" s="6"/>
      <c r="AE20" s="6"/>
      <c r="AF20" s="6"/>
      <c r="AG20" s="6"/>
      <c r="AH20" s="6"/>
      <c r="AI20" s="6"/>
      <c r="AJ20" s="6"/>
      <c r="AK20" s="6"/>
      <c r="AL20" s="24"/>
    </row>
    <row r="21" spans="1:38" ht="12.75" customHeight="1">
      <c r="A21" s="254"/>
      <c r="B21" s="246"/>
      <c r="C21" s="246"/>
      <c r="D21" s="246"/>
      <c r="E21" s="246"/>
      <c r="F21" s="246"/>
      <c r="G21" s="246"/>
      <c r="H21" s="246"/>
      <c r="I21" s="246"/>
      <c r="J21" s="246"/>
      <c r="K21" s="246"/>
      <c r="L21" s="246"/>
      <c r="M21" s="246"/>
      <c r="N21" s="246"/>
      <c r="O21" s="246"/>
      <c r="P21" s="246"/>
      <c r="Q21" s="246"/>
      <c r="R21" s="246"/>
      <c r="S21" s="255"/>
      <c r="T21" s="23"/>
      <c r="U21" s="6"/>
      <c r="V21" s="6"/>
      <c r="W21" s="6"/>
      <c r="X21" s="6"/>
      <c r="Y21" s="6"/>
      <c r="Z21" s="6"/>
      <c r="AA21" s="6"/>
      <c r="AB21" s="6"/>
      <c r="AC21" s="6"/>
      <c r="AD21" s="6"/>
      <c r="AE21" s="6"/>
      <c r="AF21" s="6"/>
      <c r="AG21" s="6"/>
      <c r="AH21" s="6"/>
      <c r="AI21" s="6"/>
      <c r="AJ21" s="6"/>
      <c r="AK21" s="6"/>
      <c r="AL21" s="24"/>
    </row>
    <row r="22" spans="1:38" ht="12.75" customHeight="1">
      <c r="A22" s="254"/>
      <c r="B22" s="246"/>
      <c r="C22" s="246"/>
      <c r="D22" s="246"/>
      <c r="E22" s="246"/>
      <c r="F22" s="246"/>
      <c r="G22" s="246"/>
      <c r="H22" s="246"/>
      <c r="I22" s="246"/>
      <c r="J22" s="246"/>
      <c r="K22" s="246"/>
      <c r="L22" s="246"/>
      <c r="M22" s="246"/>
      <c r="N22" s="246"/>
      <c r="O22" s="246"/>
      <c r="P22" s="246"/>
      <c r="Q22" s="246"/>
      <c r="R22" s="246"/>
      <c r="S22" s="255"/>
      <c r="T22" s="23"/>
      <c r="U22" s="6"/>
      <c r="V22" s="6"/>
      <c r="W22" s="6"/>
      <c r="X22" s="6"/>
      <c r="Y22" s="6"/>
      <c r="Z22" s="6"/>
      <c r="AA22" s="6"/>
      <c r="AB22" s="6"/>
      <c r="AC22" s="6"/>
      <c r="AD22" s="6"/>
      <c r="AE22" s="6"/>
      <c r="AF22" s="6"/>
      <c r="AG22" s="6"/>
      <c r="AH22" s="6"/>
      <c r="AI22" s="6"/>
      <c r="AJ22" s="6"/>
      <c r="AK22" s="6"/>
      <c r="AL22" s="24"/>
    </row>
    <row r="23" spans="1:38" ht="12.75" customHeight="1">
      <c r="A23" s="254"/>
      <c r="B23" s="246"/>
      <c r="C23" s="246"/>
      <c r="D23" s="246"/>
      <c r="E23" s="246"/>
      <c r="F23" s="246"/>
      <c r="G23" s="246"/>
      <c r="H23" s="246"/>
      <c r="I23" s="246"/>
      <c r="J23" s="246"/>
      <c r="K23" s="246"/>
      <c r="L23" s="246"/>
      <c r="M23" s="246"/>
      <c r="N23" s="246"/>
      <c r="O23" s="246"/>
      <c r="P23" s="246"/>
      <c r="Q23" s="246"/>
      <c r="R23" s="246"/>
      <c r="S23" s="255"/>
      <c r="T23" s="23"/>
      <c r="U23" s="6"/>
      <c r="V23" s="6"/>
      <c r="W23" s="6"/>
      <c r="X23" s="6"/>
      <c r="Y23" s="6"/>
      <c r="Z23" s="6"/>
      <c r="AA23" s="6"/>
      <c r="AB23" s="6"/>
      <c r="AC23" s="6"/>
      <c r="AD23" s="6"/>
      <c r="AE23" s="6"/>
      <c r="AF23" s="6"/>
      <c r="AG23" s="6"/>
      <c r="AH23" s="6"/>
      <c r="AI23" s="6"/>
      <c r="AJ23" s="6"/>
      <c r="AK23" s="6"/>
      <c r="AL23" s="24"/>
    </row>
    <row r="24" spans="1:38" ht="12.75" customHeight="1">
      <c r="A24" s="254"/>
      <c r="B24" s="246"/>
      <c r="C24" s="246"/>
      <c r="D24" s="246"/>
      <c r="E24" s="246"/>
      <c r="F24" s="246"/>
      <c r="G24" s="246"/>
      <c r="H24" s="246"/>
      <c r="I24" s="246"/>
      <c r="J24" s="246"/>
      <c r="K24" s="246"/>
      <c r="L24" s="246"/>
      <c r="M24" s="246"/>
      <c r="N24" s="246"/>
      <c r="O24" s="246"/>
      <c r="P24" s="246"/>
      <c r="Q24" s="246"/>
      <c r="R24" s="246"/>
      <c r="S24" s="255"/>
      <c r="T24" s="23"/>
      <c r="U24" s="6"/>
      <c r="V24" s="6"/>
      <c r="W24" s="6"/>
      <c r="X24" s="6"/>
      <c r="Y24" s="6"/>
      <c r="Z24" s="6"/>
      <c r="AA24" s="6"/>
      <c r="AB24" s="6"/>
      <c r="AC24" s="6"/>
      <c r="AD24" s="6"/>
      <c r="AE24" s="6"/>
      <c r="AF24" s="6"/>
      <c r="AG24" s="6"/>
      <c r="AH24" s="6"/>
      <c r="AI24" s="6"/>
      <c r="AJ24" s="6"/>
      <c r="AK24" s="6"/>
      <c r="AL24" s="24"/>
    </row>
    <row r="25" spans="1:38" ht="12.75" customHeight="1">
      <c r="A25" s="254"/>
      <c r="B25" s="141"/>
      <c r="C25" s="246"/>
      <c r="D25" s="246"/>
      <c r="E25" s="246"/>
      <c r="F25" s="246"/>
      <c r="G25" s="246"/>
      <c r="H25" s="246"/>
      <c r="I25" s="246"/>
      <c r="J25" s="246"/>
      <c r="K25" s="246"/>
      <c r="L25" s="246"/>
      <c r="M25" s="246"/>
      <c r="N25" s="246"/>
      <c r="O25" s="246"/>
      <c r="P25" s="246"/>
      <c r="Q25" s="246"/>
      <c r="R25" s="246"/>
      <c r="S25" s="255"/>
      <c r="T25" s="23"/>
      <c r="U25" s="6"/>
      <c r="V25" s="6"/>
      <c r="W25" s="6"/>
      <c r="X25" s="6"/>
      <c r="Y25" s="6"/>
      <c r="Z25" s="6"/>
      <c r="AA25" s="6"/>
      <c r="AB25" s="6"/>
      <c r="AC25" s="6"/>
      <c r="AD25" s="6"/>
      <c r="AE25" s="6"/>
      <c r="AF25" s="6"/>
      <c r="AG25" s="6"/>
      <c r="AH25" s="6"/>
      <c r="AI25" s="6"/>
      <c r="AJ25" s="6"/>
      <c r="AK25" s="6"/>
      <c r="AL25" s="24"/>
    </row>
    <row r="26" spans="1:38" ht="12.75" customHeight="1">
      <c r="A26" s="254"/>
      <c r="B26" s="246"/>
      <c r="C26" s="246"/>
      <c r="D26" s="246"/>
      <c r="E26" s="246"/>
      <c r="F26" s="246"/>
      <c r="G26" s="246"/>
      <c r="H26" s="246"/>
      <c r="I26" s="246"/>
      <c r="J26" s="246"/>
      <c r="K26" s="246"/>
      <c r="L26" s="246"/>
      <c r="M26" s="246"/>
      <c r="N26" s="246"/>
      <c r="O26" s="246"/>
      <c r="P26" s="246"/>
      <c r="Q26" s="246"/>
      <c r="R26" s="246"/>
      <c r="S26" s="255"/>
      <c r="T26" s="23"/>
      <c r="U26" s="6"/>
      <c r="V26" s="6"/>
      <c r="W26" s="6"/>
      <c r="X26" s="6"/>
      <c r="Y26" s="6"/>
      <c r="Z26" s="6"/>
      <c r="AA26" s="6"/>
      <c r="AB26" s="6"/>
      <c r="AC26" s="6"/>
      <c r="AD26" s="6"/>
      <c r="AE26" s="6"/>
      <c r="AF26" s="6"/>
      <c r="AG26" s="6"/>
      <c r="AH26" s="6"/>
      <c r="AI26" s="6"/>
      <c r="AJ26" s="6"/>
      <c r="AK26" s="6"/>
      <c r="AL26" s="24"/>
    </row>
    <row r="27" spans="1:38" ht="12.75" customHeight="1">
      <c r="A27" s="254"/>
      <c r="B27" s="246"/>
      <c r="C27" s="246"/>
      <c r="D27" s="246"/>
      <c r="E27" s="246"/>
      <c r="F27" s="246"/>
      <c r="G27" s="246"/>
      <c r="H27" s="246"/>
      <c r="I27" s="246"/>
      <c r="J27" s="246"/>
      <c r="K27" s="246"/>
      <c r="L27" s="246"/>
      <c r="M27" s="246"/>
      <c r="N27" s="246"/>
      <c r="O27" s="246"/>
      <c r="P27" s="246"/>
      <c r="Q27" s="246"/>
      <c r="R27" s="246"/>
      <c r="S27" s="255"/>
      <c r="T27" s="23"/>
      <c r="U27" s="6"/>
      <c r="V27" s="6"/>
      <c r="W27" s="6"/>
      <c r="X27" s="6"/>
      <c r="Y27" s="6"/>
      <c r="Z27" s="6"/>
      <c r="AA27" s="6"/>
      <c r="AB27" s="6"/>
      <c r="AC27" s="6"/>
      <c r="AD27" s="6"/>
      <c r="AE27" s="6"/>
      <c r="AF27" s="6"/>
      <c r="AG27" s="6"/>
      <c r="AH27" s="6"/>
      <c r="AI27" s="6"/>
      <c r="AJ27" s="6"/>
      <c r="AK27" s="6"/>
      <c r="AL27" s="24"/>
    </row>
    <row r="28" spans="1:38" ht="12.75" customHeight="1">
      <c r="A28" s="254"/>
      <c r="B28" s="141"/>
      <c r="C28" s="246"/>
      <c r="D28" s="246"/>
      <c r="E28" s="246"/>
      <c r="F28" s="246"/>
      <c r="G28" s="246"/>
      <c r="H28" s="246"/>
      <c r="I28" s="246"/>
      <c r="J28" s="246"/>
      <c r="K28" s="246"/>
      <c r="L28" s="246"/>
      <c r="M28" s="246"/>
      <c r="N28" s="246"/>
      <c r="O28" s="246"/>
      <c r="P28" s="246"/>
      <c r="Q28" s="246"/>
      <c r="R28" s="246"/>
      <c r="S28" s="255"/>
      <c r="T28" s="23"/>
      <c r="U28" s="6"/>
      <c r="V28" s="6"/>
      <c r="W28" s="6"/>
      <c r="X28" s="6"/>
      <c r="Y28" s="6"/>
      <c r="Z28" s="6"/>
      <c r="AA28" s="6"/>
      <c r="AB28" s="6"/>
      <c r="AC28" s="6"/>
      <c r="AD28" s="6"/>
      <c r="AE28" s="6"/>
      <c r="AF28" s="6"/>
      <c r="AG28" s="6"/>
      <c r="AH28" s="6"/>
      <c r="AI28" s="6"/>
      <c r="AJ28" s="6"/>
      <c r="AK28" s="6"/>
      <c r="AL28" s="24"/>
    </row>
    <row r="29" spans="1:38" ht="12.75" customHeight="1">
      <c r="A29" s="254"/>
      <c r="B29" s="141"/>
      <c r="C29" s="246"/>
      <c r="D29" s="246"/>
      <c r="E29" s="246"/>
      <c r="F29" s="246"/>
      <c r="G29" s="246"/>
      <c r="H29" s="246"/>
      <c r="I29" s="246"/>
      <c r="J29" s="246"/>
      <c r="K29" s="246"/>
      <c r="L29" s="246"/>
      <c r="M29" s="246"/>
      <c r="N29" s="246"/>
      <c r="O29" s="246"/>
      <c r="P29" s="246"/>
      <c r="Q29" s="246"/>
      <c r="R29" s="246"/>
      <c r="S29" s="255"/>
      <c r="T29" s="23"/>
      <c r="U29" s="6"/>
      <c r="V29" s="6"/>
      <c r="W29" s="6"/>
      <c r="X29" s="6"/>
      <c r="Y29" s="6"/>
      <c r="Z29" s="6"/>
      <c r="AA29" s="6"/>
      <c r="AB29" s="6"/>
      <c r="AC29" s="6"/>
      <c r="AD29" s="6"/>
      <c r="AE29" s="6"/>
      <c r="AF29" s="6"/>
      <c r="AG29" s="6"/>
      <c r="AH29" s="6"/>
      <c r="AI29" s="6"/>
      <c r="AJ29" s="6"/>
      <c r="AK29" s="6"/>
      <c r="AL29" s="24"/>
    </row>
    <row r="30" spans="1:38" ht="12.75" customHeight="1">
      <c r="A30" s="254"/>
      <c r="B30" s="141"/>
      <c r="C30" s="246"/>
      <c r="D30" s="246"/>
      <c r="E30" s="246"/>
      <c r="F30" s="246"/>
      <c r="G30" s="246"/>
      <c r="H30" s="246"/>
      <c r="I30" s="246"/>
      <c r="J30" s="246"/>
      <c r="K30" s="246"/>
      <c r="L30" s="246"/>
      <c r="M30" s="246"/>
      <c r="N30" s="246"/>
      <c r="O30" s="246"/>
      <c r="P30" s="246"/>
      <c r="Q30" s="246"/>
      <c r="R30" s="246"/>
      <c r="S30" s="255"/>
      <c r="T30" s="23"/>
      <c r="U30" s="6"/>
      <c r="V30" s="6"/>
      <c r="W30" s="6"/>
      <c r="X30" s="6"/>
      <c r="Y30" s="6"/>
      <c r="Z30" s="6"/>
      <c r="AA30" s="6"/>
      <c r="AB30" s="34" t="s">
        <v>771</v>
      </c>
      <c r="AC30" s="6"/>
      <c r="AD30" s="6"/>
      <c r="AE30" s="6"/>
      <c r="AF30" s="6"/>
      <c r="AG30" s="6"/>
      <c r="AH30" s="6"/>
      <c r="AI30" s="6"/>
      <c r="AJ30" s="6"/>
      <c r="AK30" s="6"/>
      <c r="AL30" s="24"/>
    </row>
    <row r="31" spans="1:38" ht="12.75" customHeight="1">
      <c r="A31" s="254"/>
      <c r="B31" s="246"/>
      <c r="C31" s="246"/>
      <c r="D31" s="246"/>
      <c r="E31" s="246"/>
      <c r="F31" s="246"/>
      <c r="G31" s="246"/>
      <c r="H31" s="246"/>
      <c r="I31" s="246"/>
      <c r="J31" s="246"/>
      <c r="K31" s="246"/>
      <c r="L31" s="246"/>
      <c r="M31" s="246"/>
      <c r="N31" s="246"/>
      <c r="O31" s="246"/>
      <c r="P31" s="246"/>
      <c r="Q31" s="246"/>
      <c r="R31" s="246"/>
      <c r="S31" s="255"/>
      <c r="T31" s="23"/>
      <c r="U31" s="6"/>
      <c r="V31" s="6"/>
      <c r="W31" s="6"/>
      <c r="X31" s="6"/>
      <c r="Y31" s="6"/>
      <c r="Z31" s="6"/>
      <c r="AA31" s="6"/>
      <c r="AB31" s="6"/>
      <c r="AC31" s="6"/>
      <c r="AD31" s="6"/>
      <c r="AE31" s="6"/>
      <c r="AF31" s="6"/>
      <c r="AG31" s="6"/>
      <c r="AH31" s="6"/>
      <c r="AI31" s="6"/>
      <c r="AJ31" s="6"/>
      <c r="AK31" s="6"/>
      <c r="AL31" s="24"/>
    </row>
    <row r="32" spans="1:38" ht="12.75" customHeight="1">
      <c r="A32" s="254"/>
      <c r="B32" s="246"/>
      <c r="C32" s="246"/>
      <c r="D32" s="246"/>
      <c r="E32" s="246"/>
      <c r="F32" s="246"/>
      <c r="G32" s="246"/>
      <c r="H32" s="246"/>
      <c r="I32" s="246"/>
      <c r="J32" s="246"/>
      <c r="K32" s="246"/>
      <c r="L32" s="246"/>
      <c r="M32" s="246"/>
      <c r="N32" s="246"/>
      <c r="O32" s="246"/>
      <c r="P32" s="246"/>
      <c r="Q32" s="246"/>
      <c r="R32" s="246"/>
      <c r="S32" s="255"/>
      <c r="T32" s="23"/>
      <c r="U32" s="6"/>
      <c r="V32" s="6"/>
      <c r="W32" s="6"/>
      <c r="X32" s="6"/>
      <c r="Y32" s="6"/>
      <c r="Z32" s="6"/>
      <c r="AA32" s="6"/>
      <c r="AB32" s="6"/>
      <c r="AC32" s="6"/>
      <c r="AD32" s="6"/>
      <c r="AE32" s="6"/>
      <c r="AF32" s="6"/>
      <c r="AG32" s="6"/>
      <c r="AH32" s="6"/>
      <c r="AI32" s="6"/>
      <c r="AJ32" s="6"/>
      <c r="AK32" s="6"/>
      <c r="AL32" s="24"/>
    </row>
    <row r="33" spans="1:38" ht="12.75" customHeight="1">
      <c r="A33" s="254"/>
      <c r="B33" s="246"/>
      <c r="C33" s="246"/>
      <c r="D33" s="246"/>
      <c r="E33" s="246"/>
      <c r="F33" s="246"/>
      <c r="G33" s="246"/>
      <c r="H33" s="246"/>
      <c r="I33" s="246"/>
      <c r="J33" s="246"/>
      <c r="K33" s="246"/>
      <c r="L33" s="246"/>
      <c r="M33" s="246"/>
      <c r="N33" s="246"/>
      <c r="O33" s="246"/>
      <c r="P33" s="246"/>
      <c r="Q33" s="246"/>
      <c r="R33" s="246"/>
      <c r="S33" s="255"/>
      <c r="T33" s="23"/>
      <c r="U33" s="6"/>
      <c r="V33" s="6"/>
      <c r="W33" s="6"/>
      <c r="X33" s="6"/>
      <c r="Y33" s="6"/>
      <c r="Z33" s="6"/>
      <c r="AA33" s="6"/>
      <c r="AB33" s="6"/>
      <c r="AC33" s="6"/>
      <c r="AD33" s="6"/>
      <c r="AE33" s="6"/>
      <c r="AF33" s="6"/>
      <c r="AG33" s="6"/>
      <c r="AH33" s="6"/>
      <c r="AI33" s="6"/>
      <c r="AJ33" s="6"/>
      <c r="AK33" s="6"/>
      <c r="AL33" s="24"/>
    </row>
    <row r="34" spans="1:38" ht="12.75" customHeight="1">
      <c r="A34" s="254"/>
      <c r="B34" s="246"/>
      <c r="C34" s="246"/>
      <c r="D34" s="246"/>
      <c r="E34" s="246"/>
      <c r="F34" s="246"/>
      <c r="G34" s="246"/>
      <c r="H34" s="246"/>
      <c r="I34" s="246"/>
      <c r="J34" s="246"/>
      <c r="K34" s="246"/>
      <c r="L34" s="246"/>
      <c r="M34" s="246"/>
      <c r="N34" s="246"/>
      <c r="O34" s="246"/>
      <c r="P34" s="246"/>
      <c r="Q34" s="246"/>
      <c r="R34" s="246"/>
      <c r="S34" s="255"/>
      <c r="T34" s="23"/>
      <c r="U34" s="6"/>
      <c r="V34" s="6"/>
      <c r="W34" s="6"/>
      <c r="X34" s="6"/>
      <c r="Y34" s="6"/>
      <c r="Z34" s="6"/>
      <c r="AA34" s="6"/>
      <c r="AB34" s="6"/>
      <c r="AC34" s="6"/>
      <c r="AD34" s="6"/>
      <c r="AE34" s="6"/>
      <c r="AF34" s="6"/>
      <c r="AG34" s="6"/>
      <c r="AH34" s="6"/>
      <c r="AI34" s="6"/>
      <c r="AJ34" s="6"/>
      <c r="AK34" s="6"/>
      <c r="AL34" s="24"/>
    </row>
    <row r="35" spans="1:38" ht="12.75" customHeight="1">
      <c r="A35" s="254"/>
      <c r="B35" s="246"/>
      <c r="C35" s="246"/>
      <c r="D35" s="246"/>
      <c r="E35" s="246"/>
      <c r="F35" s="246"/>
      <c r="G35" s="246"/>
      <c r="H35" s="246"/>
      <c r="I35" s="246"/>
      <c r="J35" s="246"/>
      <c r="K35" s="246"/>
      <c r="L35" s="246"/>
      <c r="M35" s="246"/>
      <c r="N35" s="246"/>
      <c r="O35" s="246"/>
      <c r="P35" s="246"/>
      <c r="Q35" s="246"/>
      <c r="R35" s="246"/>
      <c r="S35" s="255"/>
      <c r="T35" s="23"/>
      <c r="U35" s="6"/>
      <c r="V35" s="6"/>
      <c r="W35" s="6"/>
      <c r="X35" s="6"/>
      <c r="Y35" s="6"/>
      <c r="Z35" s="6"/>
      <c r="AA35" s="6"/>
      <c r="AB35" s="6"/>
      <c r="AC35" s="6"/>
      <c r="AD35" s="6"/>
      <c r="AE35" s="6"/>
      <c r="AF35" s="6"/>
      <c r="AG35" s="6"/>
      <c r="AH35" s="6"/>
      <c r="AI35" s="6"/>
      <c r="AJ35" s="6"/>
      <c r="AK35" s="6"/>
      <c r="AL35" s="24"/>
    </row>
    <row r="36" spans="1:38" ht="12.75" customHeight="1">
      <c r="A36" s="254"/>
      <c r="B36" s="246"/>
      <c r="C36" s="246"/>
      <c r="D36" s="246"/>
      <c r="E36" s="246"/>
      <c r="F36" s="246"/>
      <c r="G36" s="246"/>
      <c r="H36" s="246"/>
      <c r="I36" s="246"/>
      <c r="J36" s="246"/>
      <c r="K36" s="246"/>
      <c r="L36" s="246"/>
      <c r="M36" s="246"/>
      <c r="N36" s="246"/>
      <c r="O36" s="246"/>
      <c r="P36" s="246"/>
      <c r="Q36" s="246"/>
      <c r="R36" s="246"/>
      <c r="S36" s="255"/>
      <c r="T36" s="23"/>
      <c r="U36" s="6"/>
      <c r="V36" s="6"/>
      <c r="W36" s="6"/>
      <c r="X36" s="6"/>
      <c r="Y36" s="6"/>
      <c r="Z36" s="6"/>
      <c r="AA36" s="6"/>
      <c r="AB36" s="6"/>
      <c r="AC36" s="6"/>
      <c r="AD36" s="6"/>
      <c r="AE36" s="6"/>
      <c r="AF36" s="6"/>
      <c r="AG36" s="6"/>
      <c r="AH36" s="6"/>
      <c r="AI36" s="6"/>
      <c r="AJ36" s="6"/>
      <c r="AK36" s="6"/>
      <c r="AL36" s="24"/>
    </row>
    <row r="37" spans="1:38" ht="12.75" customHeight="1">
      <c r="A37" s="254"/>
      <c r="B37" s="246"/>
      <c r="C37" s="246"/>
      <c r="D37" s="246"/>
      <c r="E37" s="246"/>
      <c r="F37" s="246"/>
      <c r="G37" s="246"/>
      <c r="H37" s="246"/>
      <c r="I37" s="246"/>
      <c r="J37" s="246"/>
      <c r="K37" s="246"/>
      <c r="L37" s="246"/>
      <c r="M37" s="246"/>
      <c r="N37" s="246"/>
      <c r="O37" s="246"/>
      <c r="P37" s="246"/>
      <c r="Q37" s="246"/>
      <c r="R37" s="246"/>
      <c r="S37" s="255"/>
      <c r="T37" s="23"/>
      <c r="U37" s="6"/>
      <c r="V37" s="6"/>
      <c r="W37" s="6"/>
      <c r="X37" s="6"/>
      <c r="Y37" s="6"/>
      <c r="Z37" s="6"/>
      <c r="AA37" s="6"/>
      <c r="AB37" s="6"/>
      <c r="AC37" s="6"/>
      <c r="AD37" s="6"/>
      <c r="AE37" s="6"/>
      <c r="AF37" s="6"/>
      <c r="AG37" s="6"/>
      <c r="AH37" s="6"/>
      <c r="AI37" s="6"/>
      <c r="AJ37" s="6"/>
      <c r="AK37" s="6"/>
      <c r="AL37" s="24"/>
    </row>
    <row r="38" spans="1:38" ht="12.75" customHeight="1">
      <c r="A38" s="254"/>
      <c r="B38" s="246"/>
      <c r="C38" s="246"/>
      <c r="D38" s="246"/>
      <c r="E38" s="246"/>
      <c r="F38" s="246"/>
      <c r="G38" s="246"/>
      <c r="H38" s="246"/>
      <c r="I38" s="246"/>
      <c r="J38" s="246"/>
      <c r="K38" s="246"/>
      <c r="L38" s="246"/>
      <c r="M38" s="246"/>
      <c r="N38" s="246"/>
      <c r="O38" s="246"/>
      <c r="P38" s="246"/>
      <c r="Q38" s="246"/>
      <c r="R38" s="246"/>
      <c r="S38" s="255"/>
      <c r="T38" s="23"/>
      <c r="U38" s="6"/>
      <c r="V38" s="6"/>
      <c r="W38" s="6"/>
      <c r="X38" s="6"/>
      <c r="Y38" s="6"/>
      <c r="Z38" s="6"/>
      <c r="AA38" s="6"/>
      <c r="AB38" s="6"/>
      <c r="AC38" s="6"/>
      <c r="AD38" s="6"/>
      <c r="AE38" s="6"/>
      <c r="AF38" s="6"/>
      <c r="AG38" s="6"/>
      <c r="AH38" s="6"/>
      <c r="AI38" s="6"/>
      <c r="AJ38" s="6"/>
      <c r="AK38" s="6"/>
      <c r="AL38" s="24"/>
    </row>
    <row r="39" spans="1:38" ht="12.75" customHeight="1">
      <c r="A39" s="254"/>
      <c r="B39" s="246"/>
      <c r="C39" s="246"/>
      <c r="D39" s="246"/>
      <c r="E39" s="246"/>
      <c r="F39" s="246"/>
      <c r="G39" s="246"/>
      <c r="H39" s="246"/>
      <c r="I39" s="246"/>
      <c r="J39" s="246"/>
      <c r="K39" s="246"/>
      <c r="L39" s="246"/>
      <c r="M39" s="246"/>
      <c r="N39" s="246"/>
      <c r="O39" s="246"/>
      <c r="P39" s="246"/>
      <c r="Q39" s="246"/>
      <c r="R39" s="246"/>
      <c r="S39" s="255"/>
      <c r="T39" s="23"/>
      <c r="U39" s="6"/>
      <c r="V39" s="6"/>
      <c r="W39" s="6"/>
      <c r="X39" s="6"/>
      <c r="Y39" s="6"/>
      <c r="Z39" s="6"/>
      <c r="AA39" s="6"/>
      <c r="AB39" s="6"/>
      <c r="AC39" s="6"/>
      <c r="AD39" s="6"/>
      <c r="AE39" s="6"/>
      <c r="AF39" s="6"/>
      <c r="AG39" s="6"/>
      <c r="AH39" s="6"/>
      <c r="AI39" s="6"/>
      <c r="AJ39" s="6"/>
      <c r="AK39" s="6"/>
      <c r="AL39" s="24"/>
    </row>
    <row r="40" spans="1:38" ht="12.75" customHeight="1">
      <c r="A40" s="254"/>
      <c r="B40" s="246"/>
      <c r="C40" s="246"/>
      <c r="D40" s="246"/>
      <c r="E40" s="246"/>
      <c r="F40" s="246"/>
      <c r="G40" s="246"/>
      <c r="H40" s="246"/>
      <c r="I40" s="246"/>
      <c r="J40" s="246"/>
      <c r="K40" s="246"/>
      <c r="L40" s="246"/>
      <c r="M40" s="246"/>
      <c r="N40" s="246"/>
      <c r="O40" s="246"/>
      <c r="P40" s="246"/>
      <c r="Q40" s="246"/>
      <c r="R40" s="246"/>
      <c r="S40" s="255"/>
      <c r="T40" s="23"/>
      <c r="U40" s="6"/>
      <c r="V40" s="6"/>
      <c r="W40" s="6"/>
      <c r="X40" s="6"/>
      <c r="Y40" s="6"/>
      <c r="Z40" s="6"/>
      <c r="AA40" s="6"/>
      <c r="AB40" s="6"/>
      <c r="AC40" s="6"/>
      <c r="AD40" s="6"/>
      <c r="AE40" s="6"/>
      <c r="AF40" s="6"/>
      <c r="AG40" s="6"/>
      <c r="AH40" s="6"/>
      <c r="AI40" s="6"/>
      <c r="AJ40" s="6"/>
      <c r="AK40" s="6"/>
      <c r="AL40" s="24"/>
    </row>
    <row r="41" spans="1:38" ht="12.75" customHeight="1">
      <c r="A41" s="254"/>
      <c r="B41" s="246"/>
      <c r="C41" s="246"/>
      <c r="D41" s="246"/>
      <c r="E41" s="246"/>
      <c r="F41" s="246"/>
      <c r="G41" s="246"/>
      <c r="H41" s="246"/>
      <c r="I41" s="246"/>
      <c r="J41" s="246"/>
      <c r="K41" s="246"/>
      <c r="L41" s="246"/>
      <c r="M41" s="246"/>
      <c r="N41" s="246"/>
      <c r="O41" s="246"/>
      <c r="P41" s="246"/>
      <c r="Q41" s="246"/>
      <c r="R41" s="246"/>
      <c r="S41" s="255"/>
      <c r="T41" s="23"/>
      <c r="U41" s="6"/>
      <c r="V41" s="6"/>
      <c r="W41" s="6"/>
      <c r="X41" s="6"/>
      <c r="Y41" s="6"/>
      <c r="Z41" s="6"/>
      <c r="AA41" s="6"/>
      <c r="AB41" s="6"/>
      <c r="AC41" s="6"/>
      <c r="AD41" s="6"/>
      <c r="AE41" s="6"/>
      <c r="AF41" s="6"/>
      <c r="AG41" s="6"/>
      <c r="AH41" s="6"/>
      <c r="AI41" s="6"/>
      <c r="AJ41" s="6"/>
      <c r="AK41" s="6"/>
      <c r="AL41" s="24"/>
    </row>
    <row r="42" spans="1:38" ht="12.75" customHeight="1">
      <c r="A42" s="254"/>
      <c r="B42" s="246"/>
      <c r="C42" s="246"/>
      <c r="D42" s="246"/>
      <c r="E42" s="246"/>
      <c r="F42" s="246"/>
      <c r="G42" s="246"/>
      <c r="H42" s="246"/>
      <c r="I42" s="246"/>
      <c r="J42" s="246"/>
      <c r="K42" s="246"/>
      <c r="L42" s="246"/>
      <c r="M42" s="246"/>
      <c r="N42" s="246"/>
      <c r="O42" s="246"/>
      <c r="P42" s="246"/>
      <c r="Q42" s="246"/>
      <c r="R42" s="246"/>
      <c r="S42" s="255"/>
      <c r="T42" s="23"/>
      <c r="U42" s="6"/>
      <c r="V42" s="6"/>
      <c r="W42" s="6"/>
      <c r="X42" s="6"/>
      <c r="Y42" s="6"/>
      <c r="Z42" s="6"/>
      <c r="AA42" s="6"/>
      <c r="AB42" s="6"/>
      <c r="AC42" s="6"/>
      <c r="AD42" s="6"/>
      <c r="AE42" s="6"/>
      <c r="AF42" s="6"/>
      <c r="AG42" s="6"/>
      <c r="AH42" s="6"/>
      <c r="AI42" s="6"/>
      <c r="AJ42" s="6"/>
      <c r="AK42" s="6"/>
      <c r="AL42" s="24"/>
    </row>
    <row r="43" spans="1:38" ht="12.75" customHeight="1">
      <c r="A43" s="254"/>
      <c r="B43" s="246"/>
      <c r="C43" s="246"/>
      <c r="D43" s="246"/>
      <c r="E43" s="246"/>
      <c r="F43" s="246"/>
      <c r="G43" s="246"/>
      <c r="H43" s="246"/>
      <c r="I43" s="246"/>
      <c r="J43" s="246"/>
      <c r="K43" s="246"/>
      <c r="L43" s="246"/>
      <c r="M43" s="246"/>
      <c r="N43" s="246"/>
      <c r="O43" s="246"/>
      <c r="P43" s="246"/>
      <c r="Q43" s="246"/>
      <c r="R43" s="246"/>
      <c r="S43" s="255"/>
      <c r="T43" s="23"/>
      <c r="U43" s="6"/>
      <c r="V43" s="6"/>
      <c r="W43" s="6"/>
      <c r="X43" s="6"/>
      <c r="Y43" s="6"/>
      <c r="Z43" s="6"/>
      <c r="AA43" s="6"/>
      <c r="AB43" s="6"/>
      <c r="AC43" s="6"/>
      <c r="AD43" s="6"/>
      <c r="AE43" s="6"/>
      <c r="AF43" s="6"/>
      <c r="AG43" s="6"/>
      <c r="AH43" s="6"/>
      <c r="AI43" s="6"/>
      <c r="AJ43" s="6"/>
      <c r="AK43" s="6"/>
      <c r="AL43" s="24"/>
    </row>
    <row r="44" spans="1:38" ht="12.75" customHeight="1">
      <c r="A44" s="254"/>
      <c r="B44" s="246"/>
      <c r="C44" s="246"/>
      <c r="D44" s="246"/>
      <c r="E44" s="246"/>
      <c r="F44" s="246"/>
      <c r="G44" s="246"/>
      <c r="H44" s="246"/>
      <c r="I44" s="246"/>
      <c r="J44" s="246"/>
      <c r="K44" s="246"/>
      <c r="L44" s="246"/>
      <c r="M44" s="246"/>
      <c r="N44" s="246"/>
      <c r="O44" s="246"/>
      <c r="P44" s="246"/>
      <c r="Q44" s="246"/>
      <c r="R44" s="246"/>
      <c r="S44" s="255"/>
      <c r="T44" s="23"/>
      <c r="U44" s="6"/>
      <c r="V44" s="6"/>
      <c r="W44" s="6"/>
      <c r="X44" s="6"/>
      <c r="Y44" s="6"/>
      <c r="Z44" s="6"/>
      <c r="AA44" s="6"/>
      <c r="AB44" s="6"/>
      <c r="AC44" s="6"/>
      <c r="AD44" s="6"/>
      <c r="AE44" s="6"/>
      <c r="AF44" s="6"/>
      <c r="AG44" s="6"/>
      <c r="AH44" s="6"/>
      <c r="AI44" s="6"/>
      <c r="AJ44" s="6"/>
      <c r="AK44" s="6"/>
      <c r="AL44" s="24"/>
    </row>
    <row r="45" spans="1:38" ht="12.75" customHeight="1">
      <c r="A45" s="254"/>
      <c r="B45" s="246"/>
      <c r="C45" s="246"/>
      <c r="D45" s="246"/>
      <c r="E45" s="246"/>
      <c r="F45" s="246"/>
      <c r="G45" s="246"/>
      <c r="H45" s="246"/>
      <c r="I45" s="246"/>
      <c r="J45" s="246"/>
      <c r="K45" s="246"/>
      <c r="L45" s="246"/>
      <c r="M45" s="246"/>
      <c r="N45" s="246"/>
      <c r="O45" s="246"/>
      <c r="P45" s="246"/>
      <c r="Q45" s="246"/>
      <c r="R45" s="246"/>
      <c r="S45" s="255"/>
      <c r="T45" s="23"/>
      <c r="U45" s="6"/>
      <c r="V45" s="6"/>
      <c r="W45" s="6"/>
      <c r="X45" s="6"/>
      <c r="Y45" s="6"/>
      <c r="Z45" s="6"/>
      <c r="AA45" s="6"/>
      <c r="AB45" s="6"/>
      <c r="AC45" s="6"/>
      <c r="AD45" s="6"/>
      <c r="AE45" s="6"/>
      <c r="AF45" s="6"/>
      <c r="AG45" s="6"/>
      <c r="AH45" s="6"/>
      <c r="AI45" s="6"/>
      <c r="AJ45" s="6"/>
      <c r="AK45" s="6"/>
      <c r="AL45" s="24"/>
    </row>
    <row r="46" spans="1:38" ht="12.75" customHeight="1">
      <c r="A46" s="254"/>
      <c r="B46" s="246"/>
      <c r="C46" s="246"/>
      <c r="D46" s="246"/>
      <c r="E46" s="246"/>
      <c r="F46" s="246"/>
      <c r="G46" s="246"/>
      <c r="H46" s="246"/>
      <c r="I46" s="246"/>
      <c r="J46" s="246"/>
      <c r="K46" s="246"/>
      <c r="L46" s="246"/>
      <c r="M46" s="246"/>
      <c r="N46" s="246"/>
      <c r="O46" s="246"/>
      <c r="P46" s="246"/>
      <c r="Q46" s="246"/>
      <c r="R46" s="246"/>
      <c r="S46" s="255"/>
      <c r="T46" s="23"/>
      <c r="U46" s="6"/>
      <c r="V46" s="6"/>
      <c r="W46" s="6"/>
      <c r="X46" s="6"/>
      <c r="Y46" s="6"/>
      <c r="Z46" s="6"/>
      <c r="AA46" s="6"/>
      <c r="AB46" s="6"/>
      <c r="AC46" s="6"/>
      <c r="AD46" s="6"/>
      <c r="AE46" s="6"/>
      <c r="AF46" s="6"/>
      <c r="AG46" s="6"/>
      <c r="AH46" s="6"/>
      <c r="AI46" s="6"/>
      <c r="AJ46" s="6"/>
      <c r="AK46" s="6"/>
      <c r="AL46" s="24"/>
    </row>
    <row r="47" spans="1:38" ht="12.75" customHeight="1">
      <c r="A47" s="254"/>
      <c r="B47" s="246"/>
      <c r="C47" s="246"/>
      <c r="D47" s="246"/>
      <c r="E47" s="246"/>
      <c r="F47" s="246"/>
      <c r="G47" s="246"/>
      <c r="H47" s="246"/>
      <c r="I47" s="246"/>
      <c r="J47" s="246"/>
      <c r="K47" s="246"/>
      <c r="L47" s="246"/>
      <c r="M47" s="246"/>
      <c r="N47" s="246"/>
      <c r="O47" s="246"/>
      <c r="P47" s="246"/>
      <c r="Q47" s="246"/>
      <c r="R47" s="246"/>
      <c r="S47" s="255"/>
      <c r="T47" s="23"/>
      <c r="U47" s="6"/>
      <c r="V47" s="6"/>
      <c r="W47" s="6"/>
      <c r="X47" s="6"/>
      <c r="Y47" s="6"/>
      <c r="Z47" s="6"/>
      <c r="AA47" s="6"/>
      <c r="AB47" s="6"/>
      <c r="AC47" s="6"/>
      <c r="AD47" s="6"/>
      <c r="AE47" s="6"/>
      <c r="AF47" s="6"/>
      <c r="AG47" s="6"/>
      <c r="AH47" s="6"/>
      <c r="AI47" s="6"/>
      <c r="AJ47" s="6"/>
      <c r="AK47" s="6"/>
      <c r="AL47" s="24"/>
    </row>
    <row r="48" spans="1:38" ht="12.75" customHeight="1">
      <c r="A48" s="254"/>
      <c r="B48" s="246"/>
      <c r="C48" s="246"/>
      <c r="D48" s="246"/>
      <c r="E48" s="246"/>
      <c r="F48" s="246"/>
      <c r="G48" s="246"/>
      <c r="H48" s="246"/>
      <c r="I48" s="246"/>
      <c r="J48" s="246"/>
      <c r="K48" s="246"/>
      <c r="L48" s="246"/>
      <c r="M48" s="246"/>
      <c r="N48" s="246"/>
      <c r="O48" s="246"/>
      <c r="P48" s="246"/>
      <c r="Q48" s="246"/>
      <c r="R48" s="246"/>
      <c r="S48" s="255"/>
      <c r="T48" s="23"/>
      <c r="U48" s="6"/>
      <c r="V48" s="6"/>
      <c r="W48" s="6"/>
      <c r="X48" s="6"/>
      <c r="Y48" s="6"/>
      <c r="Z48" s="6"/>
      <c r="AA48" s="6"/>
      <c r="AB48" s="6"/>
      <c r="AC48" s="6"/>
      <c r="AD48" s="6"/>
      <c r="AE48" s="6"/>
      <c r="AF48" s="6"/>
      <c r="AG48" s="6"/>
      <c r="AH48" s="6"/>
      <c r="AI48" s="6"/>
      <c r="AJ48" s="6"/>
      <c r="AK48" s="6"/>
      <c r="AL48" s="24"/>
    </row>
    <row r="49" spans="1:38" ht="12.75" customHeight="1">
      <c r="A49" s="254"/>
      <c r="B49" s="246"/>
      <c r="C49" s="246"/>
      <c r="D49" s="246"/>
      <c r="E49" s="246"/>
      <c r="F49" s="246"/>
      <c r="G49" s="246"/>
      <c r="H49" s="246"/>
      <c r="I49" s="246"/>
      <c r="J49" s="246"/>
      <c r="K49" s="246"/>
      <c r="L49" s="246"/>
      <c r="M49" s="246"/>
      <c r="N49" s="246"/>
      <c r="O49" s="246"/>
      <c r="P49" s="246"/>
      <c r="Q49" s="246"/>
      <c r="R49" s="246"/>
      <c r="S49" s="255"/>
      <c r="T49" s="23"/>
      <c r="U49" s="6"/>
      <c r="V49" s="6"/>
      <c r="W49" s="6"/>
      <c r="X49" s="6"/>
      <c r="Y49" s="6"/>
      <c r="Z49" s="6"/>
      <c r="AA49" s="6"/>
      <c r="AB49" s="6"/>
      <c r="AC49" s="6"/>
      <c r="AD49" s="6"/>
      <c r="AE49" s="6"/>
      <c r="AF49" s="6"/>
      <c r="AG49" s="6"/>
      <c r="AH49" s="6"/>
      <c r="AI49" s="6"/>
      <c r="AJ49" s="6"/>
      <c r="AK49" s="6"/>
      <c r="AL49" s="24"/>
    </row>
    <row r="50" spans="1:38" ht="12.75" customHeight="1">
      <c r="A50" s="254"/>
      <c r="B50" s="246"/>
      <c r="C50" s="246"/>
      <c r="D50" s="246"/>
      <c r="E50" s="246"/>
      <c r="F50" s="246"/>
      <c r="G50" s="246"/>
      <c r="H50" s="246"/>
      <c r="I50" s="246"/>
      <c r="J50" s="246"/>
      <c r="K50" s="246"/>
      <c r="L50" s="246"/>
      <c r="M50" s="246"/>
      <c r="N50" s="246"/>
      <c r="O50" s="246"/>
      <c r="P50" s="246"/>
      <c r="Q50" s="246"/>
      <c r="R50" s="246"/>
      <c r="S50" s="255"/>
      <c r="T50" s="23"/>
      <c r="U50" s="6"/>
      <c r="V50" s="6"/>
      <c r="W50" s="6"/>
      <c r="X50" s="6"/>
      <c r="Y50" s="6"/>
      <c r="Z50" s="6"/>
      <c r="AA50" s="6"/>
      <c r="AB50" s="6"/>
      <c r="AC50" s="6"/>
      <c r="AD50" s="6"/>
      <c r="AE50" s="6"/>
      <c r="AF50" s="6"/>
      <c r="AG50" s="6"/>
      <c r="AH50" s="6"/>
      <c r="AI50" s="6"/>
      <c r="AJ50" s="6"/>
      <c r="AK50" s="6"/>
      <c r="AL50" s="24"/>
    </row>
    <row r="51" spans="1:38" ht="12.75" customHeight="1">
      <c r="A51" s="254"/>
      <c r="B51" s="246"/>
      <c r="C51" s="246"/>
      <c r="D51" s="246"/>
      <c r="E51" s="246"/>
      <c r="F51" s="246"/>
      <c r="G51" s="246"/>
      <c r="H51" s="246"/>
      <c r="I51" s="246"/>
      <c r="J51" s="246"/>
      <c r="K51" s="246"/>
      <c r="L51" s="246"/>
      <c r="M51" s="246"/>
      <c r="N51" s="246"/>
      <c r="O51" s="246"/>
      <c r="P51" s="246"/>
      <c r="Q51" s="246"/>
      <c r="R51" s="246"/>
      <c r="S51" s="255"/>
      <c r="T51" s="23"/>
      <c r="U51" s="6"/>
      <c r="V51" s="6"/>
      <c r="W51" s="6"/>
      <c r="X51" s="6"/>
      <c r="Y51" s="6"/>
      <c r="Z51" s="6"/>
      <c r="AA51" s="6"/>
      <c r="AB51" s="6"/>
      <c r="AC51" s="6"/>
      <c r="AD51" s="6"/>
      <c r="AE51" s="6"/>
      <c r="AF51" s="6"/>
      <c r="AG51" s="6"/>
      <c r="AH51" s="6"/>
      <c r="AI51" s="6"/>
      <c r="AJ51" s="6"/>
      <c r="AK51" s="6"/>
      <c r="AL51" s="24"/>
    </row>
    <row r="52" spans="1:38" ht="12.75" customHeight="1">
      <c r="A52" s="254"/>
      <c r="B52" s="246"/>
      <c r="C52" s="246"/>
      <c r="D52" s="246"/>
      <c r="E52" s="246"/>
      <c r="F52" s="246"/>
      <c r="G52" s="246"/>
      <c r="H52" s="246"/>
      <c r="I52" s="246"/>
      <c r="J52" s="246"/>
      <c r="K52" s="246"/>
      <c r="L52" s="246"/>
      <c r="M52" s="246"/>
      <c r="N52" s="246"/>
      <c r="O52" s="246"/>
      <c r="P52" s="246"/>
      <c r="Q52" s="246"/>
      <c r="R52" s="246"/>
      <c r="S52" s="255"/>
      <c r="T52" s="23"/>
      <c r="U52" s="6"/>
      <c r="V52" s="6"/>
      <c r="W52" s="6"/>
      <c r="X52" s="6"/>
      <c r="Y52" s="6"/>
      <c r="Z52" s="6"/>
      <c r="AA52" s="6"/>
      <c r="AB52" s="6"/>
      <c r="AC52" s="6"/>
      <c r="AD52" s="6"/>
      <c r="AE52" s="6"/>
      <c r="AF52" s="6"/>
      <c r="AG52" s="6"/>
      <c r="AH52" s="6"/>
      <c r="AI52" s="6"/>
      <c r="AJ52" s="6"/>
      <c r="AK52" s="6"/>
      <c r="AL52" s="24"/>
    </row>
    <row r="53" spans="1:38" ht="12.75" customHeight="1">
      <c r="A53" s="254"/>
      <c r="B53" s="246"/>
      <c r="C53" s="246"/>
      <c r="D53" s="246"/>
      <c r="E53" s="246"/>
      <c r="F53" s="246"/>
      <c r="G53" s="246"/>
      <c r="H53" s="246"/>
      <c r="I53" s="246"/>
      <c r="J53" s="246"/>
      <c r="K53" s="246"/>
      <c r="L53" s="246"/>
      <c r="M53" s="246"/>
      <c r="N53" s="246"/>
      <c r="O53" s="246"/>
      <c r="P53" s="246"/>
      <c r="Q53" s="246"/>
      <c r="R53" s="246"/>
      <c r="S53" s="255"/>
      <c r="T53" s="23"/>
      <c r="U53" s="6"/>
      <c r="V53" s="6"/>
      <c r="W53" s="6"/>
      <c r="X53" s="6"/>
      <c r="Y53" s="6"/>
      <c r="Z53" s="6"/>
      <c r="AA53" s="6"/>
      <c r="AB53" s="6"/>
      <c r="AC53" s="6"/>
      <c r="AD53" s="6"/>
      <c r="AE53" s="6"/>
      <c r="AF53" s="6"/>
      <c r="AG53" s="6"/>
      <c r="AH53" s="6"/>
      <c r="AI53" s="6"/>
      <c r="AJ53" s="6"/>
      <c r="AK53" s="6"/>
      <c r="AL53" s="24"/>
    </row>
    <row r="54" spans="1:38" ht="12.75" customHeight="1">
      <c r="A54" s="254"/>
      <c r="B54" s="246"/>
      <c r="C54" s="246"/>
      <c r="D54" s="246"/>
      <c r="E54" s="246"/>
      <c r="F54" s="246"/>
      <c r="G54" s="246"/>
      <c r="H54" s="246"/>
      <c r="I54" s="246"/>
      <c r="J54" s="246"/>
      <c r="K54" s="246"/>
      <c r="L54" s="246"/>
      <c r="M54" s="246"/>
      <c r="N54" s="246"/>
      <c r="O54" s="246"/>
      <c r="P54" s="246"/>
      <c r="Q54" s="246"/>
      <c r="R54" s="246"/>
      <c r="S54" s="255"/>
      <c r="T54" s="23"/>
      <c r="U54" s="6"/>
      <c r="V54" s="6"/>
      <c r="W54" s="6"/>
      <c r="X54" s="6"/>
      <c r="Y54" s="6"/>
      <c r="Z54" s="6"/>
      <c r="AA54" s="6"/>
      <c r="AB54" s="6"/>
      <c r="AC54" s="6"/>
      <c r="AD54" s="6"/>
      <c r="AE54" s="6"/>
      <c r="AF54" s="6"/>
      <c r="AG54" s="6"/>
      <c r="AH54" s="6"/>
      <c r="AI54" s="6"/>
      <c r="AJ54" s="6"/>
      <c r="AK54" s="6"/>
      <c r="AL54" s="24"/>
    </row>
    <row r="55" spans="1:38" ht="12.75" customHeight="1">
      <c r="A55" s="254"/>
      <c r="B55" s="246"/>
      <c r="C55" s="246"/>
      <c r="D55" s="246"/>
      <c r="E55" s="246"/>
      <c r="F55" s="246"/>
      <c r="G55" s="246"/>
      <c r="H55" s="246"/>
      <c r="I55" s="246"/>
      <c r="J55" s="246"/>
      <c r="K55" s="246"/>
      <c r="L55" s="246"/>
      <c r="M55" s="246"/>
      <c r="N55" s="246"/>
      <c r="O55" s="246"/>
      <c r="P55" s="246"/>
      <c r="Q55" s="246"/>
      <c r="R55" s="246"/>
      <c r="S55" s="255"/>
      <c r="T55" s="23"/>
      <c r="U55" s="6"/>
      <c r="V55" s="6"/>
      <c r="W55" s="6"/>
      <c r="X55" s="6"/>
      <c r="Y55" s="6"/>
      <c r="Z55" s="6"/>
      <c r="AA55" s="6"/>
      <c r="AB55" s="6"/>
      <c r="AC55" s="6"/>
      <c r="AD55" s="6"/>
      <c r="AE55" s="6"/>
      <c r="AF55" s="6"/>
      <c r="AG55" s="6"/>
      <c r="AH55" s="6"/>
      <c r="AI55" s="6"/>
      <c r="AJ55" s="6"/>
      <c r="AK55" s="6"/>
      <c r="AL55" s="24"/>
    </row>
    <row r="56" spans="1:38" ht="12.75" customHeight="1">
      <c r="A56" s="254"/>
      <c r="B56" s="246"/>
      <c r="C56" s="246"/>
      <c r="D56" s="246"/>
      <c r="E56" s="246"/>
      <c r="F56" s="246"/>
      <c r="G56" s="246"/>
      <c r="H56" s="246"/>
      <c r="I56" s="246"/>
      <c r="J56" s="246"/>
      <c r="K56" s="246"/>
      <c r="L56" s="246"/>
      <c r="M56" s="246"/>
      <c r="N56" s="246"/>
      <c r="O56" s="246"/>
      <c r="P56" s="246"/>
      <c r="Q56" s="246"/>
      <c r="R56" s="246"/>
      <c r="S56" s="255"/>
      <c r="T56" s="23"/>
      <c r="U56" s="6"/>
      <c r="V56" s="6"/>
      <c r="W56" s="6"/>
      <c r="X56" s="6"/>
      <c r="Y56" s="6"/>
      <c r="Z56" s="6"/>
      <c r="AA56" s="6"/>
      <c r="AB56" s="6"/>
      <c r="AC56" s="6"/>
      <c r="AD56" s="6"/>
      <c r="AE56" s="6"/>
      <c r="AF56" s="6"/>
      <c r="AG56" s="6"/>
      <c r="AH56" s="6"/>
      <c r="AI56" s="6"/>
      <c r="AJ56" s="6"/>
      <c r="AK56" s="6"/>
      <c r="AL56" s="24"/>
    </row>
    <row r="57" spans="1:38" ht="12.75" customHeight="1">
      <c r="A57" s="256"/>
      <c r="B57" s="257"/>
      <c r="C57" s="257"/>
      <c r="D57" s="257"/>
      <c r="E57" s="257"/>
      <c r="F57" s="257"/>
      <c r="G57" s="257"/>
      <c r="H57" s="257"/>
      <c r="I57" s="257"/>
      <c r="J57" s="257"/>
      <c r="K57" s="257"/>
      <c r="L57" s="257"/>
      <c r="M57" s="257"/>
      <c r="N57" s="257"/>
      <c r="O57" s="257"/>
      <c r="P57" s="257"/>
      <c r="Q57" s="257"/>
      <c r="R57" s="257"/>
      <c r="S57" s="258"/>
      <c r="T57" s="26"/>
      <c r="U57" s="7"/>
      <c r="V57" s="7"/>
      <c r="W57" s="7"/>
      <c r="X57" s="7"/>
      <c r="Y57" s="7"/>
      <c r="Z57" s="7"/>
      <c r="AA57" s="7"/>
      <c r="AB57" s="7"/>
      <c r="AC57" s="7"/>
      <c r="AD57" s="7"/>
      <c r="AE57" s="7"/>
      <c r="AF57" s="7"/>
      <c r="AG57" s="7"/>
      <c r="AH57" s="7"/>
      <c r="AI57" s="7"/>
      <c r="AJ57" s="7"/>
      <c r="AK57" s="7"/>
      <c r="AL57" s="2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pageMargins left="0.7" right="0.7" top="0.75" bottom="0.75" header="0" footer="0"/>
  <pageSetup orientation="landscape"/>
  <drawing r:id="rId1"/>
</worksheet>
</file>

<file path=xl/worksheets/sheet47.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8</vt:i4>
      </vt:variant>
    </vt:vector>
  </HeadingPairs>
  <TitlesOfParts>
    <vt:vector size="60" baseType="lpstr">
      <vt:lpstr>Read_Me</vt:lpstr>
      <vt:lpstr>Version History</vt:lpstr>
      <vt:lpstr>Rules Clarifications</vt:lpstr>
      <vt:lpstr>Cover Sheet</vt:lpstr>
      <vt:lpstr>Chassis Pics</vt:lpstr>
      <vt:lpstr>MaterialData</vt:lpstr>
      <vt:lpstr>T2.9 Main Hoop Tubing</vt:lpstr>
      <vt:lpstr>T2.10 Front Hoop Tubing</vt:lpstr>
      <vt:lpstr>T2.11 Main Hoop Bracing</vt:lpstr>
      <vt:lpstr>T2.11.5 T2.6 MHoop Brace Spt</vt:lpstr>
      <vt:lpstr>T2.12 T2.6 FHoop Bracing</vt:lpstr>
      <vt:lpstr>T2.14 T2.6 Ft Bulkhead</vt:lpstr>
      <vt:lpstr>T2.15 T2.6 FBH S'pt Structure</vt:lpstr>
      <vt:lpstr>T2.16.1 T2.16.2 SIS</vt:lpstr>
      <vt:lpstr>T4.5 Shoulder Harness Bar</vt:lpstr>
      <vt:lpstr>T2.20 IA AI Plate</vt:lpstr>
      <vt:lpstr>3 Point Bending Comp AIP</vt:lpstr>
      <vt:lpstr>Shear Test Comp AIP</vt:lpstr>
      <vt:lpstr>T2.6 Laminate Test</vt:lpstr>
      <vt:lpstr>T2.6 FBHS</vt:lpstr>
      <vt:lpstr>T2.6 Different Layups</vt:lpstr>
      <vt:lpstr>T2.6.9 Shear Tests</vt:lpstr>
      <vt:lpstr>Other 1 Matt´l Shear</vt:lpstr>
      <vt:lpstr>T2.17 Main Hoop Attachments</vt:lpstr>
      <vt:lpstr>T2.17 Front Hoop Attachments</vt:lpstr>
      <vt:lpstr>T2.17 Hoop B'ing Attachments</vt:lpstr>
      <vt:lpstr>T2.18.5 IA Attachments</vt:lpstr>
      <vt:lpstr>T3.5 Harness Attachments</vt:lpstr>
      <vt:lpstr>EV6.5.5&amp;6 Accumulator Container</vt:lpstr>
      <vt:lpstr>EV6.5.6 Alt Matl - 3pt Bending</vt:lpstr>
      <vt:lpstr>EV6.5.6 Alt Matl - Shear</vt:lpstr>
      <vt:lpstr>EV6.5.6 Alt. Matls Summary</vt:lpstr>
      <vt:lpstr>EV6.5.12 Acc. Attachments</vt:lpstr>
      <vt:lpstr>EV6.5.1&amp;3 Accumulator Protect.</vt:lpstr>
      <vt:lpstr>EV5.4 Tract. System Prot'n</vt:lpstr>
      <vt:lpstr>Welded Tube Inserts</vt:lpstr>
      <vt:lpstr>Steering Rack Collars</vt:lpstr>
      <vt:lpstr>Monocoque Lap Joints</vt:lpstr>
      <vt:lpstr>Additional Info</vt:lpstr>
      <vt:lpstr>T2.11.5 T2.6 Guidance Notes</vt:lpstr>
      <vt:lpstr>T2.6 T2.12 Guidance Notes</vt:lpstr>
      <vt:lpstr>T2.15 T2.6 Guidance Notes</vt:lpstr>
      <vt:lpstr>T2.20 Guidance Notes</vt:lpstr>
      <vt:lpstr>T2.16.2 Guidance Notes</vt:lpstr>
      <vt:lpstr>T2.6.9 Guidance Notes</vt:lpstr>
      <vt:lpstr>Monocoque Attachments Guidance</vt:lpstr>
      <vt:lpstr>Sheet1</vt:lpstr>
      <vt:lpstr>Sheet2</vt:lpstr>
      <vt:lpstr>Sheet3</vt:lpstr>
      <vt:lpstr>Sheet4</vt:lpstr>
      <vt:lpstr>Sheet5</vt:lpstr>
      <vt:lpstr>Sheet6</vt:lpstr>
      <vt:lpstr>ConstructionType</vt:lpstr>
      <vt:lpstr>Innertable</vt:lpstr>
      <vt:lpstr>Material</vt:lpstr>
      <vt:lpstr>Materialname</vt:lpstr>
      <vt:lpstr>Materials</vt:lpstr>
      <vt:lpstr>Metallic_Mats</vt:lpstr>
      <vt:lpstr>Table</vt:lpstr>
      <vt:lpstr>Tube_Type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dc:creator>
  <cp:lastModifiedBy>Nilesh</cp:lastModifiedBy>
  <dcterms:created xsi:type="dcterms:W3CDTF">2018-07-20T11:49:46Z</dcterms:created>
  <dcterms:modified xsi:type="dcterms:W3CDTF">2018-08-18T21:12:40Z</dcterms:modified>
</cp:coreProperties>
</file>