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бис\"/>
    </mc:Choice>
  </mc:AlternateContent>
  <xr:revisionPtr revIDLastSave="0" documentId="13_ncr:1_{AA55E90F-C70D-44FA-A262-52E575FB06BE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  <sheet name="сам.р. 1" sheetId="7" r:id="rId7"/>
    <sheet name="сам.р. 2" sheetId="8" r:id="rId8"/>
    <sheet name="сам.р. 3" sheetId="9" r:id="rId9"/>
    <sheet name="сам.р. 4" sheetId="10" r:id="rId10"/>
    <sheet name="сам.р. 5" sheetId="11" r:id="rId11"/>
    <sheet name="сам.р. 6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8" l="1"/>
  <c r="B17" i="8"/>
  <c r="B13" i="8"/>
  <c r="C13" i="8"/>
  <c r="B10" i="10"/>
  <c r="B12" i="12"/>
  <c r="B14" i="12" s="1"/>
  <c r="A10" i="11"/>
  <c r="B12" i="10"/>
  <c r="C10" i="10"/>
  <c r="C12" i="10" s="1"/>
  <c r="A12" i="9"/>
  <c r="B9" i="8"/>
  <c r="C9" i="8"/>
  <c r="A10" i="7"/>
  <c r="C10" i="7"/>
  <c r="B10" i="6"/>
  <c r="C9" i="5"/>
  <c r="B7" i="5"/>
  <c r="C19" i="4"/>
  <c r="C10" i="4"/>
  <c r="E11" i="3"/>
  <c r="E9" i="3"/>
  <c r="C11" i="3"/>
  <c r="A22" i="2"/>
  <c r="C11" i="2"/>
  <c r="C12" i="2"/>
  <c r="C13" i="2"/>
  <c r="C14" i="2"/>
  <c r="C15" i="2"/>
  <c r="C16" i="2"/>
  <c r="C10" i="2"/>
  <c r="B12" i="2"/>
  <c r="B13" i="2" s="1"/>
  <c r="B14" i="2" s="1"/>
  <c r="B15" i="2" s="1"/>
  <c r="B16" i="2" s="1"/>
  <c r="B11" i="2"/>
  <c r="B10" i="2"/>
  <c r="B6" i="1"/>
  <c r="B22" i="2"/>
  <c r="B14" i="8"/>
  <c r="C14" i="12"/>
  <c r="B13" i="10"/>
  <c r="D10" i="4"/>
  <c r="C10" i="8"/>
  <c r="C18" i="8"/>
  <c r="C10" i="6"/>
  <c r="C13" i="10"/>
  <c r="C14" i="8"/>
  <c r="B18" i="8"/>
  <c r="B12" i="9"/>
  <c r="C6" i="1"/>
  <c r="C11" i="7"/>
  <c r="B10" i="11"/>
  <c r="C7" i="5"/>
  <c r="A11" i="7"/>
  <c r="B10" i="8"/>
  <c r="D19" i="4"/>
</calcChain>
</file>

<file path=xl/sharedStrings.xml><?xml version="1.0" encoding="utf-8"?>
<sst xmlns="http://schemas.openxmlformats.org/spreadsheetml/2006/main" count="111" uniqueCount="69">
  <si>
    <t>Расчеты по простым процентам</t>
  </si>
  <si>
    <t>Депозит</t>
  </si>
  <si>
    <t xml:space="preserve">Процентная ставка, годовая </t>
  </si>
  <si>
    <t>Срок, лет</t>
  </si>
  <si>
    <t>Задание 2</t>
  </si>
  <si>
    <t>сумма вклада</t>
  </si>
  <si>
    <t>ставка, %</t>
  </si>
  <si>
    <t>срок, лет</t>
  </si>
  <si>
    <t>Период</t>
  </si>
  <si>
    <t>Дисконтирование</t>
  </si>
  <si>
    <t>Наращенная сумма</t>
  </si>
  <si>
    <t>Способ 1</t>
  </si>
  <si>
    <t>Способ 2</t>
  </si>
  <si>
    <t>БС=ПС*(1+Ставка)^Кпер</t>
  </si>
  <si>
    <t>Задание 3</t>
  </si>
  <si>
    <t>Периодический платеж</t>
  </si>
  <si>
    <t>Процентная ставка, годовая</t>
  </si>
  <si>
    <t>Начислений процентов за год</t>
  </si>
  <si>
    <t>Процентная ставка за период</t>
  </si>
  <si>
    <t>Срок депозита, лет</t>
  </si>
  <si>
    <t>Общее число периодов</t>
  </si>
  <si>
    <t>Обязательность платежей</t>
  </si>
  <si>
    <t>Будущее значение депозита</t>
  </si>
  <si>
    <t>Пс</t>
  </si>
  <si>
    <t>Плт</t>
  </si>
  <si>
    <t>Ставка</t>
  </si>
  <si>
    <t>Кпер</t>
  </si>
  <si>
    <t>Тип</t>
  </si>
  <si>
    <t>Бс</t>
  </si>
  <si>
    <t>Задание 4</t>
  </si>
  <si>
    <t>БС</t>
  </si>
  <si>
    <t>Задание 5</t>
  </si>
  <si>
    <t>1 вариант:</t>
  </si>
  <si>
    <t>Первоначальный взнос</t>
  </si>
  <si>
    <t>Ставка, годовая</t>
  </si>
  <si>
    <t>Начислений процентов, в год</t>
  </si>
  <si>
    <t>Будущее значение вклада</t>
  </si>
  <si>
    <t>Задание 6</t>
  </si>
  <si>
    <t>2 вариант:</t>
  </si>
  <si>
    <t>Номинал</t>
  </si>
  <si>
    <t>Ставки:</t>
  </si>
  <si>
    <t>Будущая стоимость:</t>
  </si>
  <si>
    <t>Предпочительнее в начале года под 19% годовых</t>
  </si>
  <si>
    <t>Срок, год</t>
  </si>
  <si>
    <t>Ставка, %</t>
  </si>
  <si>
    <t>Сумма вклада</t>
  </si>
  <si>
    <t>1. Существует два варианта размещения 50 тыс. руб. в банке в течение трех лет: в начале каждого года под 19% годовых или в конце каждого года под 27% годовых. Определить наиболее предпочтительный вариант.</t>
  </si>
  <si>
    <t>Альтернативное решение:</t>
  </si>
  <si>
    <t>в начале каждого квартала</t>
  </si>
  <si>
    <t>в конце каждого месяца</t>
  </si>
  <si>
    <t>2. Два клиента банка в течение нескольких лет вносят одинаковые 
фиксированные денежные суммы под 14% годовых. Один клиент делает 
взнос в начале каждого квартала, другой – в конце каждого месяца. 
Определить размеры накопленных клиентами к концу пятого года сумм, 
если общая сумма взносов каждого из них за год равнялась 12 тыс. руб.</t>
  </si>
  <si>
    <t>Решение по формуле сложных процентов:  БС=ПС*(1+Ставка/4)^Кпер</t>
  </si>
  <si>
    <t>Срок, мес</t>
  </si>
  <si>
    <t>3. Определить итоговую величину депозита, если сумма размером 7 тыс. руб. размещена в банке под 11% годовых сроком на 27 месяцев с еже_x0002_квартальным начислением процентов.</t>
  </si>
  <si>
    <t>Предпочтительнее один раз на 6 месяцев</t>
  </si>
  <si>
    <t>Накопленная сумма</t>
  </si>
  <si>
    <t>Ставка за период</t>
  </si>
  <si>
    <t>Срок вклада</t>
  </si>
  <si>
    <t>Годовая ставка</t>
  </si>
  <si>
    <t>Второй вклад</t>
  </si>
  <si>
    <t>Первый вклад</t>
  </si>
  <si>
    <t>Данные</t>
  </si>
  <si>
    <t>4. Существует два варианта размещения денежных средств в банке: 3-х месячный депозит под 15% годовых или 6-ти месячный депозит под 17% годовых. Как выгоднее вкладывать деньги на полгода: дважды на 3 месяца или один раз на 6 месяцев?</t>
  </si>
  <si>
    <t>ПС</t>
  </si>
  <si>
    <t>5. Если Вы занимаете 30 000 рублей на два года под 8% годовых, то сколько всего денег Вы должны возвратить?</t>
  </si>
  <si>
    <t>Срок</t>
  </si>
  <si>
    <t>Ежемесячный взнос</t>
  </si>
  <si>
    <t>Начальный баланс</t>
  </si>
  <si>
    <t>6. Если начальный баланс на счете 6 000 рублей и ежемесячный взнос 500 рублей (в конце каждого месяца), то сколько можно накопить за три года при ставке 0,75% в месяц? Проценты выплачиваются только в конце срока.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</si>
</sst>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#,##0.0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8" fontId="0" fillId="0" borderId="1" xfId="0" applyNumberFormat="1" applyBorder="1"/>
    <xf numFmtId="8" fontId="0" fillId="2" borderId="0" xfId="0" applyNumberFormat="1" applyFill="1"/>
    <xf numFmtId="9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8" fontId="0" fillId="2" borderId="1" xfId="0" applyNumberFormat="1" applyFill="1" applyBorder="1"/>
    <xf numFmtId="0" fontId="1" fillId="0" borderId="1" xfId="0" applyFont="1" applyBorder="1"/>
    <xf numFmtId="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0" xfId="0" applyNumberForma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"/>
    </sheetView>
  </sheetViews>
  <sheetFormatPr defaultRowHeight="14.4" x14ac:dyDescent="0.3"/>
  <cols>
    <col min="1" max="1" width="28.6640625" bestFit="1" customWidth="1"/>
    <col min="2" max="2" width="9.33203125" bestFit="1" customWidth="1"/>
  </cols>
  <sheetData>
    <row r="1" spans="1:3" x14ac:dyDescent="0.3">
      <c r="A1" t="s">
        <v>0</v>
      </c>
    </row>
    <row r="3" spans="1:3" x14ac:dyDescent="0.3">
      <c r="A3" s="1" t="s">
        <v>1</v>
      </c>
      <c r="B3" s="2">
        <v>7000</v>
      </c>
    </row>
    <row r="4" spans="1:3" x14ac:dyDescent="0.3">
      <c r="A4" s="1" t="s">
        <v>2</v>
      </c>
      <c r="B4" s="3">
        <v>0.09</v>
      </c>
    </row>
    <row r="5" spans="1:3" x14ac:dyDescent="0.3">
      <c r="A5" s="1" t="s">
        <v>3</v>
      </c>
      <c r="B5" s="1">
        <v>1</v>
      </c>
    </row>
    <row r="6" spans="1:3" x14ac:dyDescent="0.3">
      <c r="A6" s="1" t="s">
        <v>22</v>
      </c>
      <c r="B6" s="1">
        <f>B3*(1+B4*B5)</f>
        <v>7630.0000000000009</v>
      </c>
      <c r="C6" t="str">
        <f ca="1">_xlfn.FORMULATEXT(B6)</f>
        <v>=B3*(1+B4*B5)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A6D5-D442-4829-93D4-2B68083C3D00}">
  <dimension ref="A1:C22"/>
  <sheetViews>
    <sheetView workbookViewId="0">
      <selection activeCell="B23" sqref="B23"/>
    </sheetView>
  </sheetViews>
  <sheetFormatPr defaultRowHeight="14.4" x14ac:dyDescent="0.3"/>
  <cols>
    <col min="1" max="1" width="12.88671875" bestFit="1" customWidth="1"/>
    <col min="2" max="2" width="16.77734375" bestFit="1" customWidth="1"/>
    <col min="3" max="3" width="18" bestFit="1" customWidth="1"/>
  </cols>
  <sheetData>
    <row r="1" spans="1:3" x14ac:dyDescent="0.3">
      <c r="A1" t="s">
        <v>4</v>
      </c>
    </row>
    <row r="3" spans="1:3" x14ac:dyDescent="0.3">
      <c r="A3" s="1" t="s">
        <v>5</v>
      </c>
      <c r="B3" s="1">
        <v>2000</v>
      </c>
    </row>
    <row r="4" spans="1:3" x14ac:dyDescent="0.3">
      <c r="A4" s="1" t="s">
        <v>6</v>
      </c>
      <c r="B4" s="3">
        <v>0.06</v>
      </c>
    </row>
    <row r="5" spans="1:3" x14ac:dyDescent="0.3">
      <c r="A5" s="1" t="s">
        <v>7</v>
      </c>
      <c r="B5" s="1">
        <v>7</v>
      </c>
    </row>
    <row r="8" spans="1:3" x14ac:dyDescent="0.3">
      <c r="A8" t="s">
        <v>11</v>
      </c>
    </row>
    <row r="9" spans="1:3" x14ac:dyDescent="0.3">
      <c r="A9" s="1" t="s">
        <v>8</v>
      </c>
      <c r="B9" s="1" t="s">
        <v>9</v>
      </c>
      <c r="C9" s="1" t="s">
        <v>10</v>
      </c>
    </row>
    <row r="10" spans="1:3" x14ac:dyDescent="0.3">
      <c r="A10" s="1">
        <v>1</v>
      </c>
      <c r="B10" s="1">
        <f>1+1*$B$4</f>
        <v>1.06</v>
      </c>
      <c r="C10" s="1">
        <f>$B$3*B10</f>
        <v>2120</v>
      </c>
    </row>
    <row r="11" spans="1:3" x14ac:dyDescent="0.3">
      <c r="A11" s="1">
        <v>2</v>
      </c>
      <c r="B11" s="1">
        <f>B10+B10*$B$4</f>
        <v>1.1236000000000002</v>
      </c>
      <c r="C11" s="1">
        <f t="shared" ref="C11:C16" si="0">$B$3*B11</f>
        <v>2247.2000000000003</v>
      </c>
    </row>
    <row r="12" spans="1:3" x14ac:dyDescent="0.3">
      <c r="A12" s="1">
        <v>3</v>
      </c>
      <c r="B12" s="1">
        <f t="shared" ref="B12:B16" si="1">B11+B11*$B$4</f>
        <v>1.1910160000000001</v>
      </c>
      <c r="C12" s="1">
        <f t="shared" si="0"/>
        <v>2382.0320000000002</v>
      </c>
    </row>
    <row r="13" spans="1:3" x14ac:dyDescent="0.3">
      <c r="A13" s="1">
        <v>4</v>
      </c>
      <c r="B13" s="1">
        <f t="shared" si="1"/>
        <v>1.2624769600000001</v>
      </c>
      <c r="C13" s="1">
        <f t="shared" si="0"/>
        <v>2524.9539200000004</v>
      </c>
    </row>
    <row r="14" spans="1:3" x14ac:dyDescent="0.3">
      <c r="A14" s="1">
        <v>5</v>
      </c>
      <c r="B14" s="1">
        <f t="shared" si="1"/>
        <v>1.3382255776</v>
      </c>
      <c r="C14" s="1">
        <f t="shared" si="0"/>
        <v>2676.4511551999999</v>
      </c>
    </row>
    <row r="15" spans="1:3" x14ac:dyDescent="0.3">
      <c r="A15" s="1">
        <v>6</v>
      </c>
      <c r="B15" s="1">
        <f t="shared" si="1"/>
        <v>1.4185191122560001</v>
      </c>
      <c r="C15" s="1">
        <f t="shared" si="0"/>
        <v>2837.0382245120004</v>
      </c>
    </row>
    <row r="16" spans="1:3" x14ac:dyDescent="0.3">
      <c r="A16" s="1">
        <v>7</v>
      </c>
      <c r="B16" s="1">
        <f t="shared" si="1"/>
        <v>1.5036302589913602</v>
      </c>
      <c r="C16" s="1">
        <f t="shared" si="0"/>
        <v>3007.2605179827201</v>
      </c>
    </row>
    <row r="18" spans="1:2" x14ac:dyDescent="0.3">
      <c r="A18" t="s">
        <v>12</v>
      </c>
    </row>
    <row r="20" spans="1:2" x14ac:dyDescent="0.3">
      <c r="A20" t="s">
        <v>13</v>
      </c>
    </row>
    <row r="22" spans="1:2" x14ac:dyDescent="0.3">
      <c r="A22">
        <f>B3*(1+B4)^B5</f>
        <v>3007.2605179827215</v>
      </c>
      <c r="B22" t="str">
        <f ca="1">_xlfn.FORMULATEXT(A22)</f>
        <v>=B3*(1+B4)^B5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9D54-B8D0-4B04-908B-3462B83D8F37}">
  <dimension ref="A1:E11"/>
  <sheetViews>
    <sheetView workbookViewId="0">
      <selection activeCell="C11" sqref="C11"/>
    </sheetView>
  </sheetViews>
  <sheetFormatPr defaultRowHeight="14.4" x14ac:dyDescent="0.3"/>
  <cols>
    <col min="1" max="1" width="27.21875" bestFit="1" customWidth="1"/>
    <col min="3" max="3" width="10.33203125" bestFit="1" customWidth="1"/>
  </cols>
  <sheetData>
    <row r="1" spans="1:5" x14ac:dyDescent="0.3">
      <c r="A1" t="s">
        <v>14</v>
      </c>
    </row>
    <row r="3" spans="1:5" x14ac:dyDescent="0.3">
      <c r="A3" s="1" t="s">
        <v>1</v>
      </c>
      <c r="B3" s="1" t="s">
        <v>23</v>
      </c>
      <c r="C3" s="1">
        <v>-37000</v>
      </c>
    </row>
    <row r="4" spans="1:5" x14ac:dyDescent="0.3">
      <c r="A4" s="1" t="s">
        <v>15</v>
      </c>
      <c r="B4" s="1" t="s">
        <v>24</v>
      </c>
      <c r="C4" s="1">
        <v>0</v>
      </c>
    </row>
    <row r="5" spans="1:5" x14ac:dyDescent="0.3">
      <c r="A5" s="1" t="s">
        <v>16</v>
      </c>
      <c r="B5" s="1"/>
      <c r="C5" s="4">
        <v>0.115</v>
      </c>
    </row>
    <row r="6" spans="1:5" x14ac:dyDescent="0.3">
      <c r="A6" s="1" t="s">
        <v>17</v>
      </c>
      <c r="B6" s="1"/>
      <c r="C6" s="1">
        <v>2</v>
      </c>
    </row>
    <row r="7" spans="1:5" x14ac:dyDescent="0.3">
      <c r="A7" s="1" t="s">
        <v>18</v>
      </c>
      <c r="B7" s="1" t="s">
        <v>25</v>
      </c>
      <c r="C7" s="4">
        <v>5.7500000000000002E-2</v>
      </c>
    </row>
    <row r="8" spans="1:5" x14ac:dyDescent="0.3">
      <c r="A8" s="1" t="s">
        <v>19</v>
      </c>
      <c r="B8" s="1"/>
      <c r="C8" s="1">
        <v>3</v>
      </c>
    </row>
    <row r="9" spans="1:5" x14ac:dyDescent="0.3">
      <c r="A9" s="1" t="s">
        <v>20</v>
      </c>
      <c r="B9" s="1" t="s">
        <v>26</v>
      </c>
      <c r="C9" s="1">
        <v>6</v>
      </c>
      <c r="E9">
        <f>-C3*(1+C7)^C9</f>
        <v>51746.857428072864</v>
      </c>
    </row>
    <row r="10" spans="1:5" x14ac:dyDescent="0.3">
      <c r="A10" s="1" t="s">
        <v>21</v>
      </c>
      <c r="B10" s="1" t="s">
        <v>27</v>
      </c>
      <c r="C10" s="1">
        <v>0</v>
      </c>
    </row>
    <row r="11" spans="1:5" x14ac:dyDescent="0.3">
      <c r="A11" s="1" t="s">
        <v>22</v>
      </c>
      <c r="B11" s="1" t="s">
        <v>28</v>
      </c>
      <c r="C11" s="5">
        <f>FV(C7,C9,C4,C3,C10)</f>
        <v>51746.857428072864</v>
      </c>
      <c r="E11">
        <f>-(C3*(1+C7)^C9+C4*(1+C7)*((1+C7)^C9-1)/C7)</f>
        <v>51746.857428072864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C5A6-A8F2-4CE2-86A7-B33718602A9E}">
  <dimension ref="A1:D19"/>
  <sheetViews>
    <sheetView workbookViewId="0">
      <selection activeCell="D20" sqref="D20"/>
    </sheetView>
  </sheetViews>
  <sheetFormatPr defaultRowHeight="14.4" x14ac:dyDescent="0.3"/>
  <cols>
    <col min="1" max="1" width="27.21875" bestFit="1" customWidth="1"/>
    <col min="3" max="3" width="12" bestFit="1" customWidth="1"/>
  </cols>
  <sheetData>
    <row r="1" spans="1:4" x14ac:dyDescent="0.3">
      <c r="A1" t="s">
        <v>29</v>
      </c>
    </row>
    <row r="3" spans="1:4" x14ac:dyDescent="0.3">
      <c r="A3" s="1" t="s">
        <v>15</v>
      </c>
      <c r="B3" s="1" t="s">
        <v>24</v>
      </c>
      <c r="C3" s="2">
        <v>20000</v>
      </c>
    </row>
    <row r="4" spans="1:4" x14ac:dyDescent="0.3">
      <c r="A4" s="1" t="s">
        <v>16</v>
      </c>
      <c r="B4" s="1"/>
      <c r="C4" s="3">
        <v>0.17</v>
      </c>
    </row>
    <row r="5" spans="1:4" x14ac:dyDescent="0.3">
      <c r="A5" s="1" t="s">
        <v>17</v>
      </c>
      <c r="B5" s="1"/>
      <c r="C5" s="1">
        <v>1</v>
      </c>
    </row>
    <row r="6" spans="1:4" x14ac:dyDescent="0.3">
      <c r="A6" s="1" t="s">
        <v>18</v>
      </c>
      <c r="B6" s="1" t="s">
        <v>25</v>
      </c>
      <c r="C6" s="3">
        <v>0.17</v>
      </c>
    </row>
    <row r="7" spans="1:4" x14ac:dyDescent="0.3">
      <c r="A7" s="1" t="s">
        <v>19</v>
      </c>
      <c r="B7" s="1"/>
      <c r="C7" s="1">
        <v>5</v>
      </c>
    </row>
    <row r="8" spans="1:4" x14ac:dyDescent="0.3">
      <c r="A8" s="1" t="s">
        <v>20</v>
      </c>
      <c r="B8" s="1" t="s">
        <v>26</v>
      </c>
      <c r="C8" s="1">
        <v>5</v>
      </c>
    </row>
    <row r="9" spans="1:4" x14ac:dyDescent="0.3">
      <c r="A9" s="1" t="s">
        <v>21</v>
      </c>
      <c r="B9" s="1" t="s">
        <v>27</v>
      </c>
      <c r="C9" s="1">
        <v>1</v>
      </c>
    </row>
    <row r="10" spans="1:4" x14ac:dyDescent="0.3">
      <c r="A10" s="1" t="s">
        <v>22</v>
      </c>
      <c r="B10" s="1" t="s">
        <v>30</v>
      </c>
      <c r="C10" s="5">
        <f>FV(C6,C8,-C3,,C9)</f>
        <v>164136.96491399987</v>
      </c>
      <c r="D10" t="str">
        <f ca="1">_xlfn.FORMULATEXT(C10)</f>
        <v>=БС(C6;C8;-C3;;C9)</v>
      </c>
    </row>
    <row r="12" spans="1:4" x14ac:dyDescent="0.3">
      <c r="A12" s="1" t="s">
        <v>15</v>
      </c>
      <c r="B12" s="1" t="s">
        <v>24</v>
      </c>
      <c r="C12" s="2">
        <v>20000</v>
      </c>
    </row>
    <row r="13" spans="1:4" x14ac:dyDescent="0.3">
      <c r="A13" s="1" t="s">
        <v>16</v>
      </c>
      <c r="B13" s="1"/>
      <c r="C13" s="3">
        <v>0.17</v>
      </c>
    </row>
    <row r="14" spans="1:4" x14ac:dyDescent="0.3">
      <c r="A14" s="1" t="s">
        <v>17</v>
      </c>
      <c r="B14" s="1"/>
      <c r="C14" s="1">
        <v>1</v>
      </c>
    </row>
    <row r="15" spans="1:4" x14ac:dyDescent="0.3">
      <c r="A15" s="1" t="s">
        <v>18</v>
      </c>
      <c r="B15" s="1" t="s">
        <v>25</v>
      </c>
      <c r="C15" s="3">
        <v>0.17</v>
      </c>
    </row>
    <row r="16" spans="1:4" x14ac:dyDescent="0.3">
      <c r="A16" s="1" t="s">
        <v>19</v>
      </c>
      <c r="B16" s="1"/>
      <c r="C16" s="1">
        <v>5</v>
      </c>
    </row>
    <row r="17" spans="1:4" x14ac:dyDescent="0.3">
      <c r="A17" s="1" t="s">
        <v>20</v>
      </c>
      <c r="B17" s="1" t="s">
        <v>26</v>
      </c>
      <c r="C17" s="1">
        <v>5</v>
      </c>
    </row>
    <row r="18" spans="1:4" x14ac:dyDescent="0.3">
      <c r="A18" s="1" t="s">
        <v>21</v>
      </c>
      <c r="B18" s="1" t="s">
        <v>27</v>
      </c>
      <c r="C18" s="1">
        <v>0</v>
      </c>
    </row>
    <row r="19" spans="1:4" x14ac:dyDescent="0.3">
      <c r="A19" s="1" t="s">
        <v>22</v>
      </c>
      <c r="B19" s="1" t="s">
        <v>30</v>
      </c>
      <c r="C19" s="5">
        <f>FV(C15,C17,-C12,,C18)</f>
        <v>140288.00419999988</v>
      </c>
      <c r="D19" t="str">
        <f ca="1">_xlfn.FORMULATEXT(C19)</f>
        <v>=БС(C15;C17;-C12;;C18)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C536-4B9A-4FC4-83EB-D5A6225DB2E5}">
  <dimension ref="A1:L17"/>
  <sheetViews>
    <sheetView workbookViewId="0">
      <selection activeCell="A10" sqref="A10"/>
    </sheetView>
  </sheetViews>
  <sheetFormatPr defaultRowHeight="14.4" x14ac:dyDescent="0.3"/>
  <cols>
    <col min="1" max="1" width="26.77734375" bestFit="1" customWidth="1"/>
    <col min="2" max="2" width="12.6640625" bestFit="1" customWidth="1"/>
    <col min="3" max="3" width="20.21875" bestFit="1" customWidth="1"/>
    <col min="4" max="12" width="11.33203125" bestFit="1" customWidth="1"/>
  </cols>
  <sheetData>
    <row r="1" spans="1:12" x14ac:dyDescent="0.3">
      <c r="A1" t="s">
        <v>31</v>
      </c>
    </row>
    <row r="2" spans="1:12" x14ac:dyDescent="0.3">
      <c r="A2" t="s">
        <v>32</v>
      </c>
    </row>
    <row r="3" spans="1:12" x14ac:dyDescent="0.3">
      <c r="A3" s="1" t="s">
        <v>33</v>
      </c>
      <c r="B3" s="2">
        <v>400000</v>
      </c>
    </row>
    <row r="4" spans="1:12" x14ac:dyDescent="0.3">
      <c r="A4" s="1" t="s">
        <v>34</v>
      </c>
      <c r="B4" s="3">
        <v>7.0000000000000007E-2</v>
      </c>
    </row>
    <row r="5" spans="1:12" x14ac:dyDescent="0.3">
      <c r="A5" s="1" t="s">
        <v>3</v>
      </c>
      <c r="B5" s="1">
        <v>4</v>
      </c>
    </row>
    <row r="6" spans="1:12" x14ac:dyDescent="0.3">
      <c r="A6" s="1" t="s">
        <v>35</v>
      </c>
      <c r="B6" s="1">
        <v>12</v>
      </c>
    </row>
    <row r="7" spans="1:12" x14ac:dyDescent="0.3">
      <c r="A7" s="1" t="s">
        <v>36</v>
      </c>
      <c r="B7" s="5">
        <f>FV(B4/B6,B5*B6,,-B3)</f>
        <v>528821.55115414283</v>
      </c>
      <c r="C7" t="str">
        <f ca="1">_xlfn.FORMULATEXT(B7)</f>
        <v>=БС(B4/B6;B5*B6;;-B3)</v>
      </c>
    </row>
    <row r="9" spans="1:12" x14ac:dyDescent="0.3">
      <c r="A9" t="s">
        <v>38</v>
      </c>
      <c r="C9" s="5">
        <f>FV(B4/B6,B5*B6,,-B3)</f>
        <v>528821.55115414283</v>
      </c>
      <c r="D9" s="2">
        <v>200000</v>
      </c>
      <c r="E9" s="2">
        <v>230000</v>
      </c>
      <c r="F9" s="2">
        <v>260000</v>
      </c>
      <c r="G9" s="2">
        <v>290000</v>
      </c>
      <c r="H9" s="2">
        <v>320000</v>
      </c>
      <c r="I9" s="2">
        <v>350000</v>
      </c>
      <c r="J9" s="2">
        <v>380000</v>
      </c>
      <c r="K9" s="2">
        <v>410000</v>
      </c>
      <c r="L9" s="2">
        <v>440000</v>
      </c>
    </row>
    <row r="10" spans="1:12" x14ac:dyDescent="0.3">
      <c r="C10" s="3">
        <v>0.05</v>
      </c>
      <c r="D10" s="1">
        <f t="dataTable" ref="D10:L17" dt2D="1" dtr="1" r1="B3" r2="B4"/>
        <v>244179.07100508417</v>
      </c>
      <c r="E10" s="1">
        <v>280805.93165584683</v>
      </c>
      <c r="F10" s="1">
        <v>317432.79230660945</v>
      </c>
      <c r="G10" s="1">
        <v>354059.65295737208</v>
      </c>
      <c r="H10" s="1">
        <v>390686.5136081347</v>
      </c>
      <c r="I10" s="1">
        <v>427313.37425889733</v>
      </c>
      <c r="J10" s="1">
        <v>463940.23490965995</v>
      </c>
      <c r="K10" s="1">
        <v>500567.09556042257</v>
      </c>
      <c r="L10" s="1">
        <v>537193.9562111852</v>
      </c>
    </row>
    <row r="11" spans="1:12" x14ac:dyDescent="0.3">
      <c r="C11" s="3">
        <v>0.06</v>
      </c>
      <c r="D11" s="1">
        <v>254097.83221907591</v>
      </c>
      <c r="E11" s="1">
        <v>292212.50705193728</v>
      </c>
      <c r="F11" s="1">
        <v>330327.18188479869</v>
      </c>
      <c r="G11" s="1">
        <v>368441.85671766003</v>
      </c>
      <c r="H11" s="1">
        <v>406556.53155052144</v>
      </c>
      <c r="I11" s="1">
        <v>444671.20638338279</v>
      </c>
      <c r="J11" s="1">
        <v>482785.88121624419</v>
      </c>
      <c r="K11" s="1">
        <v>520900.55604910559</v>
      </c>
      <c r="L11" s="1">
        <v>559015.230881967</v>
      </c>
    </row>
    <row r="12" spans="1:12" x14ac:dyDescent="0.3">
      <c r="C12" s="3">
        <v>7.0000000000000007E-2</v>
      </c>
      <c r="D12" s="1">
        <v>264410.77557707141</v>
      </c>
      <c r="E12" s="1">
        <v>304072.39191363211</v>
      </c>
      <c r="F12" s="1">
        <v>343734.0082501928</v>
      </c>
      <c r="G12" s="1">
        <v>383395.62458675355</v>
      </c>
      <c r="H12" s="1">
        <v>423057.24092331424</v>
      </c>
      <c r="I12" s="1">
        <v>462718.85725987493</v>
      </c>
      <c r="J12" s="1">
        <v>502380.47359643568</v>
      </c>
      <c r="K12" s="1">
        <v>542042.08993299631</v>
      </c>
      <c r="L12" s="1">
        <v>581703.70626955712</v>
      </c>
    </row>
    <row r="13" spans="1:12" x14ac:dyDescent="0.3">
      <c r="C13" s="3">
        <v>0.08</v>
      </c>
      <c r="D13" s="1">
        <v>275133.2200867582</v>
      </c>
      <c r="E13" s="1">
        <v>316403.20309977193</v>
      </c>
      <c r="F13" s="1">
        <v>357673.18611278565</v>
      </c>
      <c r="G13" s="1">
        <v>398943.16912579938</v>
      </c>
      <c r="H13" s="1">
        <v>440213.15213881311</v>
      </c>
      <c r="I13" s="1">
        <v>481483.13515182683</v>
      </c>
      <c r="J13" s="1">
        <v>522753.11816484056</v>
      </c>
      <c r="K13" s="1">
        <v>564023.10117785423</v>
      </c>
      <c r="L13" s="1">
        <v>605293.08419086796</v>
      </c>
    </row>
    <row r="14" spans="1:12" x14ac:dyDescent="0.3">
      <c r="C14" s="3">
        <v>0.09</v>
      </c>
      <c r="D14" s="1">
        <v>286281.06666274247</v>
      </c>
      <c r="E14" s="1">
        <v>329223.22666215384</v>
      </c>
      <c r="F14" s="1">
        <v>372165.38666156522</v>
      </c>
      <c r="G14" s="1">
        <v>415107.5466609766</v>
      </c>
      <c r="H14" s="1">
        <v>458049.70666038798</v>
      </c>
      <c r="I14" s="1">
        <v>500991.86665979936</v>
      </c>
      <c r="J14" s="1">
        <v>543934.02665921068</v>
      </c>
      <c r="K14" s="1">
        <v>586876.18665862211</v>
      </c>
      <c r="L14" s="1">
        <v>629818.34665803344</v>
      </c>
    </row>
    <row r="15" spans="1:12" x14ac:dyDescent="0.3">
      <c r="C15" s="3">
        <v>0.1</v>
      </c>
      <c r="D15" s="1">
        <v>297870.81972143223</v>
      </c>
      <c r="E15" s="1">
        <v>342551.44267964707</v>
      </c>
      <c r="F15" s="1">
        <v>387232.0656378619</v>
      </c>
      <c r="G15" s="1">
        <v>431912.68859607674</v>
      </c>
      <c r="H15" s="1">
        <v>476593.31155429158</v>
      </c>
      <c r="I15" s="1">
        <v>521273.93451250641</v>
      </c>
      <c r="J15" s="1">
        <v>565954.55747072119</v>
      </c>
      <c r="K15" s="1">
        <v>610635.18042893603</v>
      </c>
      <c r="L15" s="1">
        <v>655315.80338715087</v>
      </c>
    </row>
    <row r="16" spans="1:12" x14ac:dyDescent="0.3">
      <c r="C16" s="3">
        <v>0.11</v>
      </c>
      <c r="D16" s="1">
        <v>309919.60955849977</v>
      </c>
      <c r="E16" s="1">
        <v>356407.55099227472</v>
      </c>
      <c r="F16" s="1">
        <v>402895.49242604972</v>
      </c>
      <c r="G16" s="1">
        <v>449383.43385982467</v>
      </c>
      <c r="H16" s="1">
        <v>495871.37529359962</v>
      </c>
      <c r="I16" s="1">
        <v>542359.31672737456</v>
      </c>
      <c r="J16" s="1">
        <v>588847.25816114957</v>
      </c>
      <c r="K16" s="1">
        <v>635335.19959492458</v>
      </c>
      <c r="L16" s="1">
        <v>681823.14102869947</v>
      </c>
    </row>
    <row r="17" spans="3:12" x14ac:dyDescent="0.3">
      <c r="C17" s="3">
        <v>0.12</v>
      </c>
      <c r="D17" s="1">
        <v>322445.21553649305</v>
      </c>
      <c r="E17" s="1">
        <v>370811.99786696699</v>
      </c>
      <c r="F17" s="1">
        <v>419178.780197441</v>
      </c>
      <c r="G17" s="1">
        <v>467545.56252791494</v>
      </c>
      <c r="H17" s="1">
        <v>515912.34485838888</v>
      </c>
      <c r="I17" s="1">
        <v>564279.12718886288</v>
      </c>
      <c r="J17" s="1">
        <v>612645.90951933677</v>
      </c>
      <c r="K17" s="1">
        <v>661012.69184981077</v>
      </c>
      <c r="L17" s="1">
        <v>709379.47418028477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7CD-33C0-4009-B233-185E83111A9B}">
  <dimension ref="A1:C10"/>
  <sheetViews>
    <sheetView workbookViewId="0">
      <selection activeCell="E24" sqref="E24"/>
    </sheetView>
  </sheetViews>
  <sheetFormatPr defaultRowHeight="14.4" x14ac:dyDescent="0.3"/>
  <cols>
    <col min="1" max="1" width="18.5546875" bestFit="1" customWidth="1"/>
    <col min="2" max="2" width="10.33203125" bestFit="1" customWidth="1"/>
  </cols>
  <sheetData>
    <row r="1" spans="1:3" x14ac:dyDescent="0.3">
      <c r="A1" t="s">
        <v>37</v>
      </c>
    </row>
    <row r="3" spans="1:3" x14ac:dyDescent="0.3">
      <c r="A3" s="1" t="s">
        <v>39</v>
      </c>
      <c r="B3" s="2">
        <v>50000</v>
      </c>
    </row>
    <row r="4" spans="1:3" x14ac:dyDescent="0.3">
      <c r="A4" s="1" t="s">
        <v>40</v>
      </c>
      <c r="B4" s="3">
        <v>0.1</v>
      </c>
    </row>
    <row r="5" spans="1:3" x14ac:dyDescent="0.3">
      <c r="A5" s="1"/>
      <c r="B5" s="3">
        <v>0.2</v>
      </c>
    </row>
    <row r="6" spans="1:3" x14ac:dyDescent="0.3">
      <c r="A6" s="1"/>
      <c r="B6" s="3">
        <v>0.2</v>
      </c>
    </row>
    <row r="7" spans="1:3" x14ac:dyDescent="0.3">
      <c r="A7" s="1"/>
      <c r="B7" s="3">
        <v>0.25</v>
      </c>
    </row>
    <row r="8" spans="1:3" x14ac:dyDescent="0.3">
      <c r="A8" s="1"/>
      <c r="B8" s="3">
        <v>0.25</v>
      </c>
    </row>
    <row r="9" spans="1:3" x14ac:dyDescent="0.3">
      <c r="A9" s="1"/>
      <c r="B9" s="3">
        <v>0.25</v>
      </c>
    </row>
    <row r="10" spans="1:3" x14ac:dyDescent="0.3">
      <c r="A10" s="1" t="s">
        <v>41</v>
      </c>
      <c r="B10" s="1">
        <f>FVSCHEDULE(B3,B4:B9)</f>
        <v>154687.5</v>
      </c>
      <c r="C10" t="str">
        <f ca="1">_xlfn.FORMULATEXT(B10)</f>
        <v>=БЗРАСПИС(B3;B4:B9)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4DE2-B625-4049-8DA4-237F17BCA626}">
  <dimension ref="A1:G13"/>
  <sheetViews>
    <sheetView workbookViewId="0">
      <selection activeCell="M26" sqref="M26"/>
    </sheetView>
  </sheetViews>
  <sheetFormatPr defaultRowHeight="14.4" x14ac:dyDescent="0.3"/>
  <cols>
    <col min="1" max="1" width="13.21875" bestFit="1" customWidth="1"/>
    <col min="3" max="3" width="11.33203125" bestFit="1" customWidth="1"/>
  </cols>
  <sheetData>
    <row r="1" spans="1:7" x14ac:dyDescent="0.3">
      <c r="A1" s="17" t="s">
        <v>46</v>
      </c>
      <c r="B1" s="17"/>
      <c r="C1" s="17"/>
      <c r="D1" s="17"/>
      <c r="E1" s="17"/>
      <c r="F1" s="17"/>
      <c r="G1" s="17"/>
    </row>
    <row r="2" spans="1:7" x14ac:dyDescent="0.3">
      <c r="A2" s="17"/>
      <c r="B2" s="17"/>
      <c r="C2" s="17"/>
      <c r="D2" s="17"/>
      <c r="E2" s="17"/>
      <c r="F2" s="17"/>
      <c r="G2" s="17"/>
    </row>
    <row r="3" spans="1:7" x14ac:dyDescent="0.3">
      <c r="A3" s="17"/>
      <c r="B3" s="17"/>
      <c r="C3" s="17"/>
      <c r="D3" s="17"/>
      <c r="E3" s="17"/>
      <c r="F3" s="17"/>
      <c r="G3" s="17"/>
    </row>
    <row r="4" spans="1:7" x14ac:dyDescent="0.3">
      <c r="A4" s="17"/>
      <c r="B4" s="17"/>
      <c r="C4" s="17"/>
      <c r="D4" s="17"/>
      <c r="E4" s="17"/>
      <c r="F4" s="17"/>
      <c r="G4" s="17"/>
    </row>
    <row r="6" spans="1:7" x14ac:dyDescent="0.3">
      <c r="A6" t="s">
        <v>45</v>
      </c>
      <c r="B6">
        <v>50000</v>
      </c>
    </row>
    <row r="7" spans="1:7" x14ac:dyDescent="0.3">
      <c r="A7" t="s">
        <v>44</v>
      </c>
      <c r="B7" s="7">
        <v>0.19</v>
      </c>
      <c r="C7" s="7">
        <v>0.27</v>
      </c>
    </row>
    <row r="8" spans="1:7" x14ac:dyDescent="0.3">
      <c r="A8" t="s">
        <v>43</v>
      </c>
      <c r="B8">
        <v>3</v>
      </c>
    </row>
    <row r="10" spans="1:7" x14ac:dyDescent="0.3">
      <c r="A10" s="6">
        <f>FV(B7,B8,-B6,,1)</f>
        <v>214562.94999999995</v>
      </c>
      <c r="C10" s="6">
        <f>FV(C7,B8,-B6,,0)</f>
        <v>194144.99999999997</v>
      </c>
    </row>
    <row r="11" spans="1:7" x14ac:dyDescent="0.3">
      <c r="A11" t="str">
        <f ca="1">_xlfn.FORMULATEXT(A10)</f>
        <v>=БС(B7;B8;-B6;;1)</v>
      </c>
      <c r="C11" t="str">
        <f ca="1">_xlfn.FORMULATEXT(C10)</f>
        <v>=БС(C7;B8;-B6;;0)</v>
      </c>
    </row>
    <row r="13" spans="1:7" x14ac:dyDescent="0.3">
      <c r="A13" t="s">
        <v>42</v>
      </c>
    </row>
  </sheetData>
  <mergeCells count="1">
    <mergeCell ref="A1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6889-58C5-484D-A2FE-B08E3D6E092A}">
  <dimension ref="A1:H18"/>
  <sheetViews>
    <sheetView workbookViewId="0">
      <selection activeCell="F25" sqref="F25"/>
    </sheetView>
  </sheetViews>
  <sheetFormatPr defaultRowHeight="14.4" x14ac:dyDescent="0.3"/>
  <cols>
    <col min="1" max="1" width="13.88671875" bestFit="1" customWidth="1"/>
    <col min="2" max="2" width="22.44140625" bestFit="1" customWidth="1"/>
    <col min="3" max="3" width="24.5546875" bestFit="1" customWidth="1"/>
  </cols>
  <sheetData>
    <row r="1" spans="1:8" ht="14.4" customHeight="1" x14ac:dyDescent="0.3">
      <c r="A1" s="17" t="s">
        <v>50</v>
      </c>
      <c r="B1" s="17"/>
      <c r="C1" s="17"/>
      <c r="D1" s="17"/>
      <c r="E1" s="10"/>
      <c r="F1" s="10"/>
      <c r="G1" s="10"/>
      <c r="H1" s="10"/>
    </row>
    <row r="2" spans="1:8" x14ac:dyDescent="0.3">
      <c r="A2" s="17"/>
      <c r="B2" s="17"/>
      <c r="C2" s="17"/>
      <c r="D2" s="17"/>
      <c r="E2" s="10"/>
      <c r="F2" s="10"/>
      <c r="G2" s="10"/>
      <c r="H2" s="10"/>
    </row>
    <row r="3" spans="1:8" x14ac:dyDescent="0.3">
      <c r="A3" s="17"/>
      <c r="B3" s="17"/>
      <c r="C3" s="17"/>
      <c r="D3" s="17"/>
      <c r="E3" s="10"/>
      <c r="F3" s="10"/>
      <c r="G3" s="10"/>
      <c r="H3" s="10"/>
    </row>
    <row r="4" spans="1:8" x14ac:dyDescent="0.3">
      <c r="A4" s="17"/>
      <c r="B4" s="17"/>
      <c r="C4" s="17"/>
      <c r="D4" s="17"/>
      <c r="E4" s="10"/>
      <c r="F4" s="10"/>
      <c r="G4" s="10"/>
      <c r="H4" s="10"/>
    </row>
    <row r="5" spans="1:8" x14ac:dyDescent="0.3">
      <c r="A5" s="17"/>
      <c r="B5" s="17"/>
      <c r="C5" s="17"/>
      <c r="D5" s="17"/>
      <c r="E5" s="10"/>
      <c r="F5" s="10"/>
      <c r="G5" s="10"/>
      <c r="H5" s="10"/>
    </row>
    <row r="7" spans="1:8" x14ac:dyDescent="0.3">
      <c r="A7" t="s">
        <v>45</v>
      </c>
      <c r="B7">
        <v>12000</v>
      </c>
      <c r="C7">
        <v>12000</v>
      </c>
    </row>
    <row r="8" spans="1:8" x14ac:dyDescent="0.3">
      <c r="A8" t="s">
        <v>44</v>
      </c>
      <c r="B8" s="7">
        <v>0.14000000000000001</v>
      </c>
      <c r="C8" s="7">
        <v>0.14000000000000001</v>
      </c>
    </row>
    <row r="9" spans="1:8" x14ac:dyDescent="0.3">
      <c r="A9" t="s">
        <v>43</v>
      </c>
      <c r="B9">
        <f>12*5/12</f>
        <v>5</v>
      </c>
      <c r="C9">
        <f>5/12*4</f>
        <v>1.6666666666666667</v>
      </c>
    </row>
    <row r="10" spans="1:8" x14ac:dyDescent="0.3">
      <c r="B10" t="str">
        <f ca="1">_xlfn.FORMULATEXT(B9)</f>
        <v>=12*5/12</v>
      </c>
      <c r="C10" t="str">
        <f ca="1">_xlfn.FORMULATEXT(C9)</f>
        <v>=5/12*4</v>
      </c>
    </row>
    <row r="11" spans="1:8" x14ac:dyDescent="0.3">
      <c r="B11" s="9" t="s">
        <v>49</v>
      </c>
      <c r="C11" s="9" t="s">
        <v>48</v>
      </c>
    </row>
    <row r="13" spans="1:8" x14ac:dyDescent="0.3">
      <c r="B13" s="6">
        <f>FV(B8/12,B9,,-B7/12,0)</f>
        <v>1059.7104169213865</v>
      </c>
      <c r="C13" s="6">
        <f>FV(C8/4,C9,,-C7/4,1)</f>
        <v>3177.0338179988444</v>
      </c>
    </row>
    <row r="14" spans="1:8" x14ac:dyDescent="0.3">
      <c r="B14" t="str">
        <f ca="1">_xlfn.FORMULATEXT(B13)</f>
        <v>=БС(B8/12;B9;;-B7/12;0)</v>
      </c>
      <c r="C14" t="str">
        <f ca="1">_xlfn.FORMULATEXT(C13)</f>
        <v>=БС(C8/4;C9;;-C7/4;1)</v>
      </c>
    </row>
    <row r="16" spans="1:8" x14ac:dyDescent="0.3">
      <c r="B16" t="s">
        <v>47</v>
      </c>
    </row>
    <row r="17" spans="2:3" x14ac:dyDescent="0.3">
      <c r="B17" s="8">
        <f>(B7/12)*(1+(B8/12))^B9</f>
        <v>1059.7104169213865</v>
      </c>
      <c r="C17" s="8">
        <f>(C7/4)*(1+(C8/4))^C9</f>
        <v>3177.0338179988444</v>
      </c>
    </row>
    <row r="18" spans="2:3" x14ac:dyDescent="0.3">
      <c r="B18" t="str">
        <f ca="1">_xlfn.FORMULATEXT(B17)</f>
        <v>=(B7/12)*(1+(B8/12))^B9</v>
      </c>
      <c r="C18" t="str">
        <f ca="1">_xlfn.FORMULATEXT(C17)</f>
        <v>=(C7/4)*(1+(C8/4))^C9</v>
      </c>
    </row>
  </sheetData>
  <mergeCells count="1">
    <mergeCell ref="A1:D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1CA3-9C41-4EE9-9125-CF1712FACBA9}">
  <dimension ref="A1:F12"/>
  <sheetViews>
    <sheetView workbookViewId="0">
      <selection activeCell="J17" sqref="J17"/>
    </sheetView>
  </sheetViews>
  <sheetFormatPr defaultRowHeight="14.4" x14ac:dyDescent="0.3"/>
  <cols>
    <col min="1" max="1" width="13.21875" bestFit="1" customWidth="1"/>
  </cols>
  <sheetData>
    <row r="1" spans="1:6" x14ac:dyDescent="0.3">
      <c r="A1" s="17" t="s">
        <v>53</v>
      </c>
      <c r="B1" s="17"/>
      <c r="C1" s="17"/>
      <c r="D1" s="17"/>
      <c r="E1" s="17"/>
      <c r="F1" s="17"/>
    </row>
    <row r="2" spans="1:6" x14ac:dyDescent="0.3">
      <c r="A2" s="17"/>
      <c r="B2" s="17"/>
      <c r="C2" s="17"/>
      <c r="D2" s="17"/>
      <c r="E2" s="17"/>
      <c r="F2" s="17"/>
    </row>
    <row r="3" spans="1:6" x14ac:dyDescent="0.3">
      <c r="A3" s="17"/>
      <c r="B3" s="17"/>
      <c r="C3" s="17"/>
      <c r="D3" s="17"/>
      <c r="E3" s="17"/>
      <c r="F3" s="17"/>
    </row>
    <row r="4" spans="1:6" x14ac:dyDescent="0.3">
      <c r="A4" s="17"/>
      <c r="B4" s="17"/>
      <c r="C4" s="17"/>
      <c r="D4" s="17"/>
      <c r="E4" s="17"/>
      <c r="F4" s="17"/>
    </row>
    <row r="6" spans="1:6" x14ac:dyDescent="0.3">
      <c r="A6" t="s">
        <v>45</v>
      </c>
      <c r="B6">
        <v>7000</v>
      </c>
    </row>
    <row r="7" spans="1:6" x14ac:dyDescent="0.3">
      <c r="A7" t="s">
        <v>44</v>
      </c>
      <c r="B7" s="7">
        <v>0.11</v>
      </c>
    </row>
    <row r="8" spans="1:6" x14ac:dyDescent="0.3">
      <c r="A8" t="s">
        <v>52</v>
      </c>
      <c r="B8">
        <v>27</v>
      </c>
    </row>
    <row r="10" spans="1:6" x14ac:dyDescent="0.3">
      <c r="A10" t="s">
        <v>51</v>
      </c>
    </row>
    <row r="12" spans="1:6" x14ac:dyDescent="0.3">
      <c r="A12" s="11">
        <f>B6*(1+B7/4)^B8</f>
        <v>14561.545273200514</v>
      </c>
      <c r="B12" t="str">
        <f ca="1">_xlfn.FORMULATEXT(A12)</f>
        <v>=B6*(1+B7/4)^B8</v>
      </c>
    </row>
  </sheetData>
  <mergeCells count="1">
    <mergeCell ref="A1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5765-D0F9-42C2-8C8E-6E08FDC3F210}">
  <dimension ref="A1:F15"/>
  <sheetViews>
    <sheetView tabSelected="1" workbookViewId="0">
      <selection activeCell="G24" sqref="G24"/>
    </sheetView>
  </sheetViews>
  <sheetFormatPr defaultRowHeight="14.4" x14ac:dyDescent="0.3"/>
  <cols>
    <col min="1" max="1" width="18.5546875" bestFit="1" customWidth="1"/>
    <col min="2" max="3" width="14.33203125" bestFit="1" customWidth="1"/>
  </cols>
  <sheetData>
    <row r="1" spans="1:6" x14ac:dyDescent="0.3">
      <c r="A1" s="17" t="s">
        <v>62</v>
      </c>
      <c r="B1" s="17"/>
      <c r="C1" s="17"/>
      <c r="D1" s="17"/>
      <c r="E1" s="17"/>
      <c r="F1" s="17"/>
    </row>
    <row r="2" spans="1:6" x14ac:dyDescent="0.3">
      <c r="A2" s="17"/>
      <c r="B2" s="17"/>
      <c r="C2" s="17"/>
      <c r="D2" s="17"/>
      <c r="E2" s="17"/>
      <c r="F2" s="17"/>
    </row>
    <row r="3" spans="1:6" x14ac:dyDescent="0.3">
      <c r="A3" s="17"/>
      <c r="B3" s="17"/>
      <c r="C3" s="17"/>
      <c r="D3" s="17"/>
      <c r="E3" s="17"/>
      <c r="F3" s="17"/>
    </row>
    <row r="4" spans="1:6" x14ac:dyDescent="0.3">
      <c r="A4" s="17"/>
      <c r="B4" s="17"/>
      <c r="C4" s="17"/>
      <c r="D4" s="17"/>
      <c r="E4" s="17"/>
      <c r="F4" s="17"/>
    </row>
    <row r="5" spans="1:6" x14ac:dyDescent="0.3">
      <c r="A5" s="17"/>
      <c r="B5" s="17"/>
      <c r="C5" s="17"/>
      <c r="D5" s="17"/>
      <c r="E5" s="17"/>
      <c r="F5" s="17"/>
    </row>
    <row r="7" spans="1:6" x14ac:dyDescent="0.3">
      <c r="A7" s="13" t="s">
        <v>61</v>
      </c>
      <c r="B7" s="13" t="s">
        <v>60</v>
      </c>
      <c r="C7" s="13" t="s">
        <v>59</v>
      </c>
    </row>
    <row r="8" spans="1:6" x14ac:dyDescent="0.3">
      <c r="A8" s="1" t="s">
        <v>58</v>
      </c>
      <c r="B8" s="3">
        <v>0.15</v>
      </c>
      <c r="C8" s="3">
        <v>0.17</v>
      </c>
    </row>
    <row r="9" spans="1:6" x14ac:dyDescent="0.3">
      <c r="A9" s="1" t="s">
        <v>57</v>
      </c>
      <c r="B9" s="1">
        <v>3</v>
      </c>
      <c r="C9" s="1">
        <v>6</v>
      </c>
    </row>
    <row r="10" spans="1:6" x14ac:dyDescent="0.3">
      <c r="A10" s="1" t="s">
        <v>56</v>
      </c>
      <c r="B10" s="4">
        <f>B8*B9/12</f>
        <v>3.7499999999999999E-2</v>
      </c>
      <c r="C10" s="4">
        <f>C8*C9/12</f>
        <v>8.5000000000000006E-2</v>
      </c>
    </row>
    <row r="11" spans="1:6" x14ac:dyDescent="0.3">
      <c r="A11" s="1" t="s">
        <v>45</v>
      </c>
      <c r="B11" s="1">
        <v>-100000</v>
      </c>
      <c r="C11" s="1">
        <v>-100000</v>
      </c>
    </row>
    <row r="12" spans="1:6" x14ac:dyDescent="0.3">
      <c r="A12" s="1" t="s">
        <v>55</v>
      </c>
      <c r="B12" s="12">
        <f>FV(B10,2,,B11)</f>
        <v>107640.62500000003</v>
      </c>
      <c r="C12" s="12">
        <f>FV(C10,1,,C11)</f>
        <v>108500</v>
      </c>
    </row>
    <row r="13" spans="1:6" x14ac:dyDescent="0.3">
      <c r="B13" t="str">
        <f ca="1">_xlfn.FORMULATEXT(B12)</f>
        <v>=БС(B10;2;;B11)</v>
      </c>
      <c r="C13" t="str">
        <f ca="1">_xlfn.FORMULATEXT(C12)</f>
        <v>=БС(C10;1;;C11)</v>
      </c>
    </row>
    <row r="15" spans="1:6" x14ac:dyDescent="0.3">
      <c r="A15" t="s">
        <v>54</v>
      </c>
    </row>
  </sheetData>
  <mergeCells count="1">
    <mergeCell ref="A1:F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AE33-B909-4C0B-82CC-F163E7765548}">
  <dimension ref="A1:F10"/>
  <sheetViews>
    <sheetView workbookViewId="0">
      <selection activeCell="E12" sqref="E12"/>
    </sheetView>
  </sheetViews>
  <sheetFormatPr defaultRowHeight="14.4" x14ac:dyDescent="0.3"/>
  <cols>
    <col min="1" max="1" width="11" bestFit="1" customWidth="1"/>
  </cols>
  <sheetData>
    <row r="1" spans="1:6" ht="14.4" customHeight="1" x14ac:dyDescent="0.3">
      <c r="A1" s="17" t="s">
        <v>64</v>
      </c>
      <c r="B1" s="17"/>
      <c r="C1" s="17"/>
      <c r="D1" s="17"/>
      <c r="E1" s="10"/>
      <c r="F1" s="10"/>
    </row>
    <row r="2" spans="1:6" x14ac:dyDescent="0.3">
      <c r="A2" s="17"/>
      <c r="B2" s="17"/>
      <c r="C2" s="17"/>
      <c r="D2" s="17"/>
      <c r="E2" s="10"/>
      <c r="F2" s="10"/>
    </row>
    <row r="3" spans="1:6" x14ac:dyDescent="0.3">
      <c r="A3" s="17"/>
      <c r="B3" s="17"/>
      <c r="C3" s="17"/>
      <c r="D3" s="17"/>
      <c r="E3" s="10"/>
      <c r="F3" s="10"/>
    </row>
    <row r="4" spans="1:6" x14ac:dyDescent="0.3">
      <c r="A4" s="10"/>
      <c r="B4" s="10"/>
      <c r="C4" s="10"/>
      <c r="D4" s="10"/>
      <c r="E4" s="10"/>
      <c r="F4" s="10"/>
    </row>
    <row r="5" spans="1:6" x14ac:dyDescent="0.3">
      <c r="A5" s="15" t="s">
        <v>25</v>
      </c>
      <c r="B5" s="14">
        <v>0.08</v>
      </c>
      <c r="C5" s="10"/>
      <c r="D5" s="10"/>
      <c r="E5" s="10"/>
      <c r="F5" s="10"/>
    </row>
    <row r="6" spans="1:6" x14ac:dyDescent="0.3">
      <c r="A6" s="1" t="s">
        <v>26</v>
      </c>
      <c r="B6" s="1">
        <v>2</v>
      </c>
    </row>
    <row r="7" spans="1:6" x14ac:dyDescent="0.3">
      <c r="A7" s="1" t="s">
        <v>24</v>
      </c>
      <c r="B7" s="1">
        <v>0</v>
      </c>
    </row>
    <row r="8" spans="1:6" x14ac:dyDescent="0.3">
      <c r="A8" s="1" t="s">
        <v>63</v>
      </c>
      <c r="B8" s="1">
        <v>30000</v>
      </c>
    </row>
    <row r="10" spans="1:6" x14ac:dyDescent="0.3">
      <c r="A10" s="6">
        <f>FV(B5,B6,B7,-B8,0)</f>
        <v>34992</v>
      </c>
      <c r="B10" t="str">
        <f ca="1">_xlfn.FORMULATEXT(A10)</f>
        <v>=БС(B5;B6;B7;-B8;0)</v>
      </c>
    </row>
  </sheetData>
  <mergeCells count="1">
    <mergeCell ref="A1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5EEA-3A48-4523-8BFD-A834CE01E3CB}">
  <dimension ref="A1:E14"/>
  <sheetViews>
    <sheetView workbookViewId="0">
      <selection activeCell="J28" sqref="J28"/>
    </sheetView>
  </sheetViews>
  <sheetFormatPr defaultRowHeight="14.4" x14ac:dyDescent="0.3"/>
  <cols>
    <col min="1" max="1" width="27.21875" bestFit="1" customWidth="1"/>
    <col min="2" max="2" width="11" bestFit="1" customWidth="1"/>
  </cols>
  <sheetData>
    <row r="1" spans="1:5" ht="14.4" customHeight="1" x14ac:dyDescent="0.3">
      <c r="A1" s="17" t="s">
        <v>68</v>
      </c>
      <c r="B1" s="17"/>
      <c r="C1" s="17"/>
      <c r="D1" s="17"/>
      <c r="E1" s="17"/>
    </row>
    <row r="2" spans="1:5" x14ac:dyDescent="0.3">
      <c r="A2" s="17"/>
      <c r="B2" s="17"/>
      <c r="C2" s="17"/>
      <c r="D2" s="17"/>
      <c r="E2" s="17"/>
    </row>
    <row r="3" spans="1:5" x14ac:dyDescent="0.3">
      <c r="A3" s="17"/>
      <c r="B3" s="17"/>
      <c r="C3" s="17"/>
      <c r="D3" s="17"/>
      <c r="E3" s="17"/>
    </row>
    <row r="4" spans="1:5" x14ac:dyDescent="0.3">
      <c r="A4" s="17"/>
      <c r="B4" s="17"/>
      <c r="C4" s="17"/>
      <c r="D4" s="17"/>
      <c r="E4" s="17"/>
    </row>
    <row r="5" spans="1:5" x14ac:dyDescent="0.3">
      <c r="A5" s="17"/>
      <c r="B5" s="17"/>
      <c r="C5" s="17"/>
      <c r="D5" s="17"/>
      <c r="E5" s="17"/>
    </row>
    <row r="6" spans="1:5" x14ac:dyDescent="0.3">
      <c r="A6" s="10"/>
      <c r="B6" s="10"/>
      <c r="C6" s="10"/>
      <c r="D6" s="10"/>
      <c r="E6" s="10"/>
    </row>
    <row r="7" spans="1:5" x14ac:dyDescent="0.3">
      <c r="A7" t="s">
        <v>67</v>
      </c>
      <c r="B7">
        <v>6000</v>
      </c>
    </row>
    <row r="8" spans="1:5" x14ac:dyDescent="0.3">
      <c r="A8" t="s">
        <v>66</v>
      </c>
      <c r="B8">
        <v>-500</v>
      </c>
    </row>
    <row r="9" spans="1:5" x14ac:dyDescent="0.3">
      <c r="A9" t="s">
        <v>25</v>
      </c>
      <c r="B9" s="16">
        <v>7.4999999999999997E-3</v>
      </c>
    </row>
    <row r="10" spans="1:5" x14ac:dyDescent="0.3">
      <c r="A10" t="s">
        <v>17</v>
      </c>
      <c r="B10">
        <v>12</v>
      </c>
    </row>
    <row r="11" spans="1:5" x14ac:dyDescent="0.3">
      <c r="A11" t="s">
        <v>65</v>
      </c>
      <c r="B11">
        <v>3</v>
      </c>
    </row>
    <row r="12" spans="1:5" x14ac:dyDescent="0.3">
      <c r="A12" t="s">
        <v>20</v>
      </c>
      <c r="B12">
        <f>B10*B11</f>
        <v>36</v>
      </c>
    </row>
    <row r="13" spans="1:5" x14ac:dyDescent="0.3">
      <c r="A13" t="s">
        <v>21</v>
      </c>
      <c r="B13">
        <v>0</v>
      </c>
    </row>
    <row r="14" spans="1:5" x14ac:dyDescent="0.3">
      <c r="A14" t="s">
        <v>55</v>
      </c>
      <c r="B14" s="6">
        <f>FV(B9,B12,B8,B7,B13)</f>
        <v>12724.485835603278</v>
      </c>
      <c r="C14" t="str">
        <f ca="1">_xlfn.FORMULATEXT(B14)</f>
        <v>=БС(B9;B12;B8;B7;B13)</v>
      </c>
    </row>
  </sheetData>
  <mergeCells count="1">
    <mergeCell ref="A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  <vt:lpstr>сам.р. 1</vt:lpstr>
      <vt:lpstr>сам.р. 2</vt:lpstr>
      <vt:lpstr>сам.р. 3</vt:lpstr>
      <vt:lpstr>сам.р. 4</vt:lpstr>
      <vt:lpstr>сам.р. 5</vt:lpstr>
      <vt:lpstr>сам.р.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Хадижа Алиева</dc:creator>
  <cp:lastModifiedBy>Пользователь</cp:lastModifiedBy>
  <dcterms:created xsi:type="dcterms:W3CDTF">2015-06-05T18:19:34Z</dcterms:created>
  <dcterms:modified xsi:type="dcterms:W3CDTF">2023-03-04T11:19:20Z</dcterms:modified>
</cp:coreProperties>
</file>