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6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7.xml" ContentType="application/vnd.openxmlformats-officedocument.drawing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8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9.xml" ContentType="application/vnd.openxmlformats-officedocument.drawing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drawings/drawing10.xml" ContentType="application/vnd.openxmlformats-officedocument.drawing+xml"/>
  <Override PartName="/xl/charts/chartEx6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drawings/drawing11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drawings/drawing12.xml" ContentType="application/vnd.openxmlformats-officedocument.drawing+xml"/>
  <Override PartName="/xl/charts/chartEx7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Ex8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drawings/drawing13.xml" ContentType="application/vnd.openxmlformats-officedocument.drawing+xml"/>
  <Override PartName="/xl/charts/chartEx9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\Desktop\экзамены\"/>
    </mc:Choice>
  </mc:AlternateContent>
  <xr:revisionPtr revIDLastSave="0" documentId="13_ncr:1_{F0B10384-7548-4207-AC72-508B452625FB}" xr6:coauthVersionLast="47" xr6:coauthVersionMax="47" xr10:uidLastSave="{00000000-0000-0000-0000-000000000000}"/>
  <bookViews>
    <workbookView xWindow="-108" yWindow="-108" windowWidth="23256" windowHeight="12576" activeTab="13" xr2:uid="{00000000-000D-0000-FFFF-FFFF00000000}"/>
  </bookViews>
  <sheets>
    <sheet name="1.1" sheetId="1" r:id="rId1"/>
    <sheet name="1.2" sheetId="4" r:id="rId2"/>
    <sheet name="2.1" sheetId="5" r:id="rId3"/>
    <sheet name="2.2" sheetId="6" r:id="rId4"/>
    <sheet name="2.3" sheetId="8" r:id="rId5"/>
    <sheet name="3.1" sheetId="9" r:id="rId6"/>
    <sheet name="3.2" sheetId="10" r:id="rId7"/>
    <sheet name="3.3" sheetId="12" r:id="rId8"/>
    <sheet name="4.1" sheetId="13" r:id="rId9"/>
    <sheet name="4.2" sheetId="14" r:id="rId10"/>
    <sheet name="4.3" sheetId="16" r:id="rId11"/>
    <sheet name="5.1" sheetId="17" r:id="rId12"/>
    <sheet name="5.2" sheetId="18" r:id="rId13"/>
    <sheet name="5.3" sheetId="20" r:id="rId14"/>
  </sheets>
  <definedNames>
    <definedName name="_xlchart.v1.0" hidden="1">'3.1'!$A$1:$A$277</definedName>
    <definedName name="_xlchart.v1.1" hidden="1">'3.1'!$A$1:$A$277</definedName>
    <definedName name="_xlchart.v1.10" hidden="1">'5.2'!$A$272</definedName>
    <definedName name="_xlchart.v1.11" hidden="1">'5.2'!$A$2:$A$271</definedName>
    <definedName name="_xlchart.v1.12" hidden="1">'5.2'!$A$272</definedName>
    <definedName name="_xlchart.v1.13" hidden="1">'5.2'!$A$2:$A$271</definedName>
    <definedName name="_xlchart.v1.2" hidden="1">'3.2'!$A$1:$A$270</definedName>
    <definedName name="_xlchart.v1.3" hidden="1">'3.2'!$A$271</definedName>
    <definedName name="_xlchart.v1.4" hidden="1">'4.1'!$A$2:$A$284</definedName>
    <definedName name="_xlchart.v1.5" hidden="1">'4.1'!$A$2:$A$284</definedName>
    <definedName name="_xlchart.v1.6" hidden="1">'4.2'!$A$251</definedName>
    <definedName name="_xlchart.v1.7" hidden="1">'4.2'!$A$2:$A$250</definedName>
    <definedName name="_xlchart.v1.8" hidden="1">'5.1'!$A$2:$A$243</definedName>
    <definedName name="_xlchart.v1.9" hidden="1">'5.1'!$A$2:$A$243</definedName>
    <definedName name="_xlnm._FilterDatabase" localSheetId="0" hidden="1">'1.1'!$A$1:$A$290</definedName>
    <definedName name="_xlnm._FilterDatabase" localSheetId="1" hidden="1">'1.2'!$A$1:$A$301</definedName>
    <definedName name="_xlnm._FilterDatabase" localSheetId="2" hidden="1">'2.1'!$A$1:$A$291</definedName>
    <definedName name="_xlnm._FilterDatabase" localSheetId="3" hidden="1">'2.2'!$A$1:$A$258</definedName>
    <definedName name="_xlnm._FilterDatabase" localSheetId="5" hidden="1">'3.1'!$A$278:$A$301</definedName>
    <definedName name="_xlnm._FilterDatabase" localSheetId="6" hidden="1">'3.2'!$A$1:$A$271</definedName>
    <definedName name="_xlnm._FilterDatabase" localSheetId="8" hidden="1">'4.1'!$A$1:$A$284</definedName>
    <definedName name="_xlnm._FilterDatabase" localSheetId="9" hidden="1">'4.2'!$A$1:$A$251</definedName>
    <definedName name="_xlnm._FilterDatabase" localSheetId="11" hidden="1">'5.1'!$A$1:$A$243</definedName>
    <definedName name="_xlnm._FilterDatabase" localSheetId="12" hidden="1">'5.2'!$A$1:$A$272</definedName>
    <definedName name="ExternalData_1" localSheetId="4" hidden="1">'2.3'!$A$1:$B$151</definedName>
    <definedName name="ExternalData_1" localSheetId="7" hidden="1">'3.3'!$A$1:$B$151</definedName>
    <definedName name="ExternalData_1" localSheetId="10" hidden="1">'4.3'!$A$1:$B$118</definedName>
    <definedName name="ExternalData_1" localSheetId="13" hidden="1">'5.3'!$A$1:$B$117</definedName>
    <definedName name="solver_eng" localSheetId="8" hidden="1">1</definedName>
    <definedName name="solver_neg" localSheetId="8" hidden="1">1</definedName>
    <definedName name="solver_num" localSheetId="8" hidden="1">0</definedName>
    <definedName name="solver_opt" localSheetId="8" hidden="1">'4.1'!$C$4</definedName>
    <definedName name="solver_typ" localSheetId="8" hidden="1">1</definedName>
    <definedName name="solver_val" localSheetId="8" hidden="1">0</definedName>
    <definedName name="solver_ver" localSheetId="8" hidden="1">3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9" i="20" l="1"/>
  <c r="E21" i="16"/>
  <c r="E32" i="20"/>
  <c r="G29" i="20"/>
  <c r="E3" i="20"/>
  <c r="E24" i="18"/>
  <c r="E25" i="18"/>
  <c r="E26" i="18"/>
  <c r="E27" i="18"/>
  <c r="E23" i="18"/>
  <c r="F31" i="18"/>
  <c r="D11" i="18"/>
  <c r="D8" i="18"/>
  <c r="D23" i="18"/>
  <c r="D2" i="18"/>
  <c r="D3" i="18"/>
  <c r="D4" i="18"/>
  <c r="D5" i="18"/>
  <c r="D6" i="18"/>
  <c r="F23" i="18"/>
  <c r="D24" i="18"/>
  <c r="F24" i="18"/>
  <c r="D25" i="18"/>
  <c r="F25" i="18"/>
  <c r="D26" i="18"/>
  <c r="F26" i="18"/>
  <c r="D27" i="18"/>
  <c r="F27" i="18"/>
  <c r="F29" i="18"/>
  <c r="F35" i="18"/>
  <c r="F38" i="18"/>
  <c r="E3" i="18"/>
  <c r="D12" i="18"/>
  <c r="D15" i="18"/>
  <c r="E18" i="18"/>
  <c r="E17" i="18"/>
  <c r="E2" i="18"/>
  <c r="E4" i="18"/>
  <c r="E5" i="18"/>
  <c r="E6" i="18"/>
  <c r="E8" i="18"/>
  <c r="L15" i="17"/>
  <c r="L13" i="17"/>
  <c r="K10" i="17"/>
  <c r="H6" i="17"/>
  <c r="H4" i="17"/>
  <c r="L8" i="17"/>
  <c r="H20" i="17"/>
  <c r="L19" i="17"/>
  <c r="H19" i="17"/>
  <c r="H8" i="17"/>
  <c r="L4" i="17"/>
  <c r="L6" i="17"/>
  <c r="L17" i="17"/>
  <c r="H16" i="17"/>
  <c r="H15" i="17"/>
  <c r="H12" i="17"/>
  <c r="H9" i="17"/>
  <c r="E36" i="16"/>
  <c r="G31" i="16"/>
  <c r="E3" i="16"/>
  <c r="F31" i="14"/>
  <c r="F29" i="14"/>
  <c r="F25" i="14"/>
  <c r="F27" i="14"/>
  <c r="F28" i="14"/>
  <c r="E24" i="14"/>
  <c r="E25" i="14"/>
  <c r="E26" i="14"/>
  <c r="E27" i="14"/>
  <c r="E28" i="14"/>
  <c r="E23" i="14"/>
  <c r="D24" i="14"/>
  <c r="D25" i="14"/>
  <c r="D26" i="14"/>
  <c r="D27" i="14"/>
  <c r="D28" i="14"/>
  <c r="D23" i="14"/>
  <c r="D7" i="14"/>
  <c r="D6" i="14"/>
  <c r="D5" i="14"/>
  <c r="D4" i="14"/>
  <c r="D3" i="14"/>
  <c r="D2" i="14"/>
  <c r="D8" i="14"/>
  <c r="E3" i="14"/>
  <c r="D11" i="14"/>
  <c r="E2" i="14"/>
  <c r="E4" i="14"/>
  <c r="E5" i="14"/>
  <c r="E6" i="14"/>
  <c r="E7" i="14"/>
  <c r="E8" i="14"/>
  <c r="F23" i="14"/>
  <c r="F24" i="14"/>
  <c r="F26" i="14"/>
  <c r="F35" i="14"/>
  <c r="F38" i="14"/>
  <c r="D12" i="14"/>
  <c r="D15" i="14"/>
  <c r="E18" i="14"/>
  <c r="E17" i="14"/>
  <c r="L17" i="13"/>
  <c r="L19" i="13"/>
  <c r="L15" i="13"/>
  <c r="L13" i="13"/>
  <c r="K10" i="13"/>
  <c r="H6" i="13"/>
  <c r="H4" i="13"/>
  <c r="L8" i="13"/>
  <c r="H20" i="13"/>
  <c r="H19" i="13"/>
  <c r="H16" i="13"/>
  <c r="H8" i="13"/>
  <c r="L6" i="13"/>
  <c r="H15" i="13"/>
  <c r="L4" i="13"/>
  <c r="H12" i="13"/>
  <c r="H9" i="13"/>
  <c r="E25" i="10"/>
  <c r="E24" i="10"/>
  <c r="E23" i="10"/>
  <c r="E22" i="10"/>
  <c r="F22" i="10"/>
  <c r="F23" i="10"/>
  <c r="F24" i="10"/>
  <c r="F25" i="10"/>
  <c r="F27" i="10"/>
  <c r="E36" i="12"/>
  <c r="G32" i="12"/>
  <c r="E21" i="12"/>
  <c r="E3" i="12"/>
  <c r="F33" i="10"/>
  <c r="F29" i="10"/>
  <c r="D14" i="10"/>
  <c r="D10" i="10"/>
  <c r="D7" i="10"/>
  <c r="E2" i="10"/>
  <c r="E3" i="10"/>
  <c r="E4" i="10"/>
  <c r="E5" i="10"/>
  <c r="E7" i="10"/>
  <c r="D2" i="10"/>
  <c r="D22" i="10"/>
  <c r="D3" i="10"/>
  <c r="D4" i="10"/>
  <c r="D5" i="10"/>
  <c r="D23" i="10"/>
  <c r="D24" i="10"/>
  <c r="D25" i="10"/>
  <c r="F36" i="10"/>
  <c r="D11" i="10"/>
  <c r="E17" i="10"/>
  <c r="E16" i="10"/>
  <c r="L15" i="9"/>
  <c r="L13" i="9"/>
  <c r="H20" i="9"/>
  <c r="H19" i="9"/>
  <c r="K10" i="9"/>
  <c r="L8" i="9"/>
  <c r="L6" i="9"/>
  <c r="L4" i="9"/>
  <c r="H6" i="9"/>
  <c r="H4" i="9"/>
  <c r="H16" i="9"/>
  <c r="H8" i="9"/>
  <c r="H15" i="9"/>
  <c r="H12" i="9"/>
  <c r="H9" i="9"/>
  <c r="G32" i="8"/>
  <c r="F27" i="6"/>
  <c r="E36" i="8"/>
  <c r="E21" i="8"/>
  <c r="E3" i="8"/>
  <c r="F29" i="6"/>
  <c r="D7" i="6"/>
  <c r="E23" i="6"/>
  <c r="E24" i="6"/>
  <c r="E25" i="6"/>
  <c r="E26" i="6"/>
  <c r="E22" i="6"/>
  <c r="F26" i="6"/>
  <c r="D26" i="6"/>
  <c r="D22" i="6"/>
  <c r="D2" i="6"/>
  <c r="D3" i="6"/>
  <c r="D4" i="6"/>
  <c r="D5" i="6"/>
  <c r="F22" i="6"/>
  <c r="D23" i="6"/>
  <c r="F23" i="6"/>
  <c r="D24" i="6"/>
  <c r="F24" i="6"/>
  <c r="D25" i="6"/>
  <c r="F25" i="6"/>
  <c r="F33" i="6"/>
  <c r="F36" i="6"/>
  <c r="E3" i="6"/>
  <c r="D10" i="6"/>
  <c r="D11" i="6"/>
  <c r="D14" i="6"/>
  <c r="E17" i="6"/>
  <c r="E16" i="6"/>
  <c r="E2" i="6"/>
  <c r="E4" i="6"/>
  <c r="E5" i="6"/>
  <c r="E7" i="6"/>
  <c r="D6" i="6"/>
  <c r="E6" i="6"/>
  <c r="L15" i="5"/>
  <c r="L13" i="5"/>
  <c r="H9" i="5"/>
  <c r="H8" i="5"/>
  <c r="H4" i="5"/>
  <c r="H6" i="5"/>
  <c r="L8" i="5"/>
  <c r="K10" i="5"/>
  <c r="H20" i="5"/>
  <c r="H19" i="5"/>
  <c r="H16" i="5"/>
  <c r="L6" i="5"/>
  <c r="H15" i="5"/>
  <c r="L4" i="5"/>
  <c r="H12" i="5"/>
  <c r="F36" i="4"/>
  <c r="D2" i="4"/>
  <c r="D3" i="4"/>
  <c r="D4" i="4"/>
  <c r="D5" i="4"/>
  <c r="D7" i="4"/>
  <c r="E2" i="4"/>
  <c r="I2" i="4"/>
  <c r="M2" i="4"/>
  <c r="E3" i="4"/>
  <c r="E4" i="4"/>
  <c r="I4" i="4"/>
  <c r="L4" i="4"/>
  <c r="E5" i="4"/>
  <c r="E7" i="4"/>
  <c r="M9" i="4"/>
  <c r="D10" i="4"/>
  <c r="D11" i="4"/>
  <c r="D14" i="4"/>
  <c r="E16" i="4"/>
  <c r="E17" i="4"/>
  <c r="D22" i="4"/>
  <c r="E22" i="4"/>
  <c r="F22" i="4"/>
  <c r="D23" i="4"/>
  <c r="E23" i="4"/>
  <c r="F23" i="4"/>
  <c r="D24" i="4"/>
  <c r="E24" i="4"/>
  <c r="F24" i="4"/>
  <c r="D25" i="4"/>
  <c r="E25" i="4"/>
  <c r="F25" i="4"/>
  <c r="F27" i="4"/>
  <c r="F29" i="4"/>
  <c r="F33" i="4"/>
  <c r="H16" i="1"/>
  <c r="H15" i="1"/>
  <c r="L8" i="1"/>
  <c r="L15" i="1"/>
  <c r="L13" i="1"/>
  <c r="H9" i="1"/>
  <c r="H8" i="1"/>
  <c r="L4" i="1"/>
  <c r="L6" i="1"/>
  <c r="H20" i="1"/>
  <c r="H19" i="1"/>
  <c r="K10" i="1"/>
  <c r="H12" i="1"/>
  <c r="H6" i="1"/>
  <c r="H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4FC615C-87DD-482E-969B-0B81B340B80A}" keepAlive="1" name="Запрос — Таблица1" description="Соединение с запросом &quot;Таблица1&quot; в книге." type="5" refreshedVersion="8" background="1" saveData="1">
    <dbPr connection="Provider=Microsoft.Mashup.OleDb.1;Data Source=$Workbook$;Location=Таблица1;Extended Properties=&quot;&quot;" command="SELECT * FROM [Таблица1]"/>
  </connection>
  <connection id="2" xr16:uid="{967EBA06-7D74-46D6-BB7D-C9670639973F}" keepAlive="1" name="Запрос — Таблица1 (2)" description="Соединение с запросом &quot;Таблица1 (2)&quot; в книге." type="5" refreshedVersion="8" background="1" saveData="1">
    <dbPr connection="Provider=Microsoft.Mashup.OleDb.1;Data Source=$Workbook$;Location=&quot;Таблица1 (2)&quot;;Extended Properties=&quot;&quot;" command="SELECT * FROM [Таблица1 (2)]"/>
  </connection>
  <connection id="3" xr16:uid="{C276A019-9F44-47EE-A640-519665431BBB}" keepAlive="1" name="Запрос — Таблица1 (3)" description="Соединение с запросом &quot;Таблица1 (3)&quot; в книге." type="5" refreshedVersion="8" background="1" saveData="1">
    <dbPr connection="Provider=Microsoft.Mashup.OleDb.1;Data Source=$Workbook$;Location=&quot;Таблица1 (3)&quot;;Extended Properties=&quot;&quot;" command="SELECT * FROM [Таблица1 (3)]"/>
  </connection>
  <connection id="4" xr16:uid="{DBE27119-F2CC-4B89-BA3E-D76CC11402EC}" keepAlive="1" name="Запрос — Таблица1 (4)" description="Соединение с запросом &quot;Таблица1 (4)&quot; в книге." type="5" refreshedVersion="8" background="1" saveData="1">
    <dbPr connection="Provider=Microsoft.Mashup.OleDb.1;Data Source=$Workbook$;Location=&quot;Таблица1 (4)&quot;;Extended Properties=&quot;&quot;" command="SELECT * FROM [Таблица1 (4)]"/>
  </connection>
</connections>
</file>

<file path=xl/sharedStrings.xml><?xml version="1.0" encoding="utf-8"?>
<sst xmlns="http://schemas.openxmlformats.org/spreadsheetml/2006/main" count="1782" uniqueCount="103">
  <si>
    <t>Столбец1</t>
  </si>
  <si>
    <t>Уровень надежности(95,0%)</t>
  </si>
  <si>
    <t>Среднее</t>
  </si>
  <si>
    <t>Стандартная ошибка</t>
  </si>
  <si>
    <t>Медиана</t>
  </si>
  <si>
    <t>Мода</t>
  </si>
  <si>
    <t>Стандартное отклонение</t>
  </si>
  <si>
    <t>Дисперсия выборки</t>
  </si>
  <si>
    <t>Эксцесс</t>
  </si>
  <si>
    <t>Асимметричность</t>
  </si>
  <si>
    <t>Интервал</t>
  </si>
  <si>
    <t>Минимум</t>
  </si>
  <si>
    <t>Максимум</t>
  </si>
  <si>
    <t>Сумма</t>
  </si>
  <si>
    <t>Счет</t>
  </si>
  <si>
    <t>первая квартиль =</t>
  </si>
  <si>
    <t xml:space="preserve">третья квартиль = </t>
  </si>
  <si>
    <t xml:space="preserve">размах выборки = </t>
  </si>
  <si>
    <t>для E(X)</t>
  </si>
  <si>
    <t>правая граница =</t>
  </si>
  <si>
    <t>левая граница =</t>
  </si>
  <si>
    <t>степени свободы =</t>
  </si>
  <si>
    <t>альфа =</t>
  </si>
  <si>
    <t>для Var(X)</t>
  </si>
  <si>
    <t>нижняя граница нормы =</t>
  </si>
  <si>
    <t xml:space="preserve">верхняя граница нормы = </t>
  </si>
  <si>
    <t>межквартильный д. =</t>
  </si>
  <si>
    <t xml:space="preserve">квартильный размах = </t>
  </si>
  <si>
    <t>количество выбросов ниже нормы =</t>
  </si>
  <si>
    <t>количество выбросов выше нормы =</t>
  </si>
  <si>
    <t>More</t>
  </si>
  <si>
    <t>Less</t>
  </si>
  <si>
    <t>Unkn</t>
  </si>
  <si>
    <t>Norm</t>
  </si>
  <si>
    <t>счет =</t>
  </si>
  <si>
    <t>критическое значение хи-квадрат =</t>
  </si>
  <si>
    <t>среднее =</t>
  </si>
  <si>
    <t>4 пункт =</t>
  </si>
  <si>
    <t>Ответ п.10</t>
  </si>
  <si>
    <t>Нет оснований отвергнуть нулевую гипотезу, т к наблюдаемое значение статистики не превосходит критическое</t>
  </si>
  <si>
    <t>Ответ п.8</t>
  </si>
  <si>
    <t>Критическое значение статистики Хи-квадрат =</t>
  </si>
  <si>
    <t>α =</t>
  </si>
  <si>
    <t>Ответ п.7</t>
  </si>
  <si>
    <t xml:space="preserve">Количество степеней свободы df = k - 0 - 1 = </t>
  </si>
  <si>
    <t>Ответ п.9</t>
  </si>
  <si>
    <t>Наблюдаемое значение статистики:</t>
  </si>
  <si>
    <t>(ni - n*p^теор)^2/(n*p^теор)</t>
  </si>
  <si>
    <t>Теоретическая вероятность (p^теор)</t>
  </si>
  <si>
    <t>Частота (ni)</t>
  </si>
  <si>
    <t>Ответ респондента</t>
  </si>
  <si>
    <t>Проверка гипотезы о равновероятном распределении ответов:</t>
  </si>
  <si>
    <t>Ответ п.6</t>
  </si>
  <si>
    <t>Правая граница ДИ =</t>
  </si>
  <si>
    <t>Ответ п.5</t>
  </si>
  <si>
    <t>Левая граница ДИ =</t>
  </si>
  <si>
    <t>δ =</t>
  </si>
  <si>
    <t>Полуширина интервала:</t>
  </si>
  <si>
    <t>γ =</t>
  </si>
  <si>
    <t>q* =</t>
  </si>
  <si>
    <t>p* =</t>
  </si>
  <si>
    <t>Построение ДИ для генеральной доли "More":</t>
  </si>
  <si>
    <t>Ответ п.1</t>
  </si>
  <si>
    <t>Ответ п.4</t>
  </si>
  <si>
    <t>Ответ п.3</t>
  </si>
  <si>
    <t>Доля</t>
  </si>
  <si>
    <t>Частота</t>
  </si>
  <si>
    <t>S</t>
  </si>
  <si>
    <t>M</t>
  </si>
  <si>
    <t>L</t>
  </si>
  <si>
    <t>XL</t>
  </si>
  <si>
    <t>XXL</t>
  </si>
  <si>
    <t>Построение ДИ для генеральной доли "M":</t>
  </si>
  <si>
    <t>A</t>
  </si>
  <si>
    <t>B</t>
  </si>
  <si>
    <t xml:space="preserve">выборочный коэффициент корреляции Пирсона между X и Y = </t>
  </si>
  <si>
    <t>Двухвыборочный t-тест с различными дисперсиями</t>
  </si>
  <si>
    <t>Переменная 1</t>
  </si>
  <si>
    <t>Переменная 2</t>
  </si>
  <si>
    <t>Дисперсия</t>
  </si>
  <si>
    <t>Наблюдения</t>
  </si>
  <si>
    <t>Гипотетическая разность средних</t>
  </si>
  <si>
    <t>df</t>
  </si>
  <si>
    <t>t-статистика</t>
  </si>
  <si>
    <t>P(T&lt;=t) одностороннее</t>
  </si>
  <si>
    <t>t критическое одностороннее</t>
  </si>
  <si>
    <t>P(T&lt;=t) двухстороннее</t>
  </si>
  <si>
    <t>t критическое двухстороннее</t>
  </si>
  <si>
    <t>средние значения показателей у фирм различны? =</t>
  </si>
  <si>
    <t>Двухвыборочный F-тест для дисперсии</t>
  </si>
  <si>
    <t>F</t>
  </si>
  <si>
    <t>P(F&lt;=f) одностороннее</t>
  </si>
  <si>
    <t>F критическое одностороннее</t>
  </si>
  <si>
    <t>дисперсии показателей фирм различны? =</t>
  </si>
  <si>
    <t>Уровень надежности(90,0%)</t>
  </si>
  <si>
    <t>Уровень надежности(99,0%)</t>
  </si>
  <si>
    <t>квантиль уровня 0.1 =</t>
  </si>
  <si>
    <t>общее количество выбросов =</t>
  </si>
  <si>
    <t>E</t>
  </si>
  <si>
    <t>C</t>
  </si>
  <si>
    <t>D</t>
  </si>
  <si>
    <t>"A"</t>
  </si>
  <si>
    <t>Построение ДИ для генеральной доли "B":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</si>
</sst>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sz val="9"/>
      <color rgb="FF023540"/>
      <name val="Roboto"/>
    </font>
    <font>
      <sz val="11"/>
      <color rgb="FF00B050"/>
      <name val="Calibri"/>
      <family val="2"/>
      <scheme val="minor"/>
    </font>
    <font>
      <sz val="9"/>
      <name val="Roboto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CFFCC"/>
        <bgColor rgb="FF000000"/>
      </patternFill>
    </fill>
    <fill>
      <patternFill patternType="solid">
        <fgColor rgb="FFCCFFCC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Continuous"/>
    </xf>
    <xf numFmtId="0" fontId="0" fillId="2" borderId="0" xfId="0" applyFill="1"/>
    <xf numFmtId="0" fontId="4" fillId="3" borderId="0" xfId="0" applyFont="1" applyFill="1"/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" xfId="0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4" borderId="0" xfId="0" applyFill="1"/>
    <xf numFmtId="0" fontId="0" fillId="4" borderId="3" xfId="0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/>
    </xf>
    <xf numFmtId="0" fontId="0" fillId="0" borderId="3" xfId="0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0" xfId="0" applyFill="1" applyAlignment="1">
      <alignment horizontal="center" vertical="center"/>
    </xf>
    <xf numFmtId="0" fontId="0" fillId="0" borderId="0" xfId="0" applyFill="1"/>
    <xf numFmtId="0" fontId="5" fillId="0" borderId="0" xfId="0" applyFont="1" applyAlignment="1">
      <alignment horizontal="center"/>
    </xf>
    <xf numFmtId="0" fontId="0" fillId="0" borderId="0" xfId="0" applyBorder="1"/>
    <xf numFmtId="0" fontId="0" fillId="0" borderId="0" xfId="0" applyFill="1" applyBorder="1" applyAlignment="1">
      <alignment horizontal="center"/>
    </xf>
    <xf numFmtId="0" fontId="6" fillId="0" borderId="0" xfId="0" applyFont="1" applyFill="1" applyBorder="1" applyAlignment="1"/>
    <xf numFmtId="11" fontId="0" fillId="0" borderId="0" xfId="0" applyNumberFormat="1" applyFill="1" applyBorder="1" applyAlignment="1"/>
    <xf numFmtId="11" fontId="0" fillId="0" borderId="0" xfId="0" applyNumberFormat="1"/>
    <xf numFmtId="0" fontId="7" fillId="0" borderId="0" xfId="0" applyFont="1"/>
    <xf numFmtId="0" fontId="0" fillId="0" borderId="0" xfId="0" applyAlignment="1">
      <alignment horizontal="left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Ящик с усиками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ru-RU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Ящик с усиками</a:t>
          </a:r>
        </a:p>
      </cx:txPr>
    </cx:title>
    <cx:plotArea>
      <cx:plotAreaRegion>
        <cx:series layoutId="boxWhisker" uniqueId="{E78C64AF-9E4A-4EA4-91B5-5801EB8D6EE3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Гистограмма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ru-RU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Гистограмма</a:t>
          </a:r>
        </a:p>
      </cx:txPr>
    </cx:title>
    <cx:plotArea>
      <cx:plotAreaRegion>
        <cx:series layoutId="clusteredColumn" uniqueId="{42BCC332-9F54-40BE-A03D-9B9097F85946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_xlchart.v1.2</cx:f>
      </cx:strDim>
      <cx:numDim type="val">
        <cx:f dir="row">_xlchart.v1.3</cx:f>
      </cx:numDim>
    </cx:data>
  </cx:chartData>
  <cx:chart>
    <cx:title pos="t" align="ctr" overlay="0">
      <cx:tx>
        <cx:txData>
          <cx:v>Гистограмма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ru-RU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Гистограмма</a:t>
          </a:r>
        </a:p>
      </cx:txPr>
    </cx:title>
    <cx:plotArea>
      <cx:plotAreaRegion>
        <cx:series layoutId="clusteredColumn" uniqueId="{4273E4E4-C7A5-4D12-8C7B-005E8B67FC66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</cx:chartData>
  <cx:chart>
    <cx:title pos="t" align="ctr" overlay="0">
      <cx:tx>
        <cx:txData>
          <cx:v>Гистограмма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ru-RU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Гистограмма</a:t>
          </a:r>
        </a:p>
      </cx:txPr>
    </cx:title>
    <cx:plotArea>
      <cx:plotAreaRegion>
        <cx:series layoutId="clusteredColumn" uniqueId="{C3F97310-8D96-47B1-9BC5-3F90DA67E917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Ящик с усиками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ru-RU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Ящик с усиками</a:t>
          </a:r>
        </a:p>
      </cx:txPr>
    </cx:title>
    <cx:plotArea>
      <cx:plotAreaRegion>
        <cx:series layoutId="boxWhisker" uniqueId="{A84DCA18-456D-4060-8791-0860BDDCB0BB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_xlchart.v1.7</cx:f>
      </cx:strDim>
      <cx:numDim type="val">
        <cx:f dir="row">_xlchart.v1.6</cx:f>
      </cx:numDim>
    </cx:data>
  </cx:chartData>
  <cx:chart>
    <cx:title pos="t" align="ctr" overlay="0">
      <cx:tx>
        <cx:txData>
          <cx:v>Гистограмма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ru-RU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Гистограмма</a:t>
          </a:r>
        </a:p>
      </cx:txPr>
    </cx:title>
    <cx:plotArea>
      <cx:plotAreaRegion>
        <cx:series layoutId="clusteredColumn" uniqueId="{8EA97126-ADAE-49B2-9CFA-30F0791C1785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</cx:chartData>
  <cx:chart>
    <cx:title pos="t" align="ctr" overlay="0">
      <cx:tx>
        <cx:txData>
          <cx:v>Гистограмма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ru-RU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Гистограмма</a:t>
          </a:r>
        </a:p>
      </cx:txPr>
    </cx:title>
    <cx:plotArea>
      <cx:plotAreaRegion>
        <cx:series layoutId="clusteredColumn" uniqueId="{DF6F0860-0417-4064-80FB-038017B321A8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_xlchart.v1.8</cx:f>
      </cx:numDim>
    </cx:data>
  </cx:chartData>
  <cx:chart>
    <cx:title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ru-RU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Ящик с усиками</a:t>
          </a:r>
        </a:p>
      </cx:txPr>
    </cx:title>
    <cx:plotArea>
      <cx:plotAreaRegion>
        <cx:series layoutId="boxWhisker" uniqueId="{1AB8C80E-950B-4C9B-8F88-E68027116E32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_xlchart.v1.11</cx:f>
      </cx:strDim>
      <cx:numDim type="val">
        <cx:f dir="row">_xlchart.v1.10</cx:f>
      </cx:numDim>
    </cx:data>
  </cx:chartData>
  <cx:chart>
    <cx:title pos="t" align="ctr" overlay="0">
      <cx:tx>
        <cx:txData>
          <cx:v>Гистограмма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ru-RU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Гистограмма</a:t>
          </a:r>
        </a:p>
      </cx:txPr>
    </cx:title>
    <cx:plotArea>
      <cx:plotAreaRegion>
        <cx:series layoutId="clusteredColumn" uniqueId="{267B5085-E80D-41F4-8520-0268FCE5C0C7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29.png"/><Relationship Id="rId2" Type="http://schemas.openxmlformats.org/officeDocument/2006/relationships/image" Target="../media/image28.png"/><Relationship Id="rId1" Type="http://schemas.microsoft.com/office/2014/relationships/chartEx" Target="../charts/chartEx6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1.png"/><Relationship Id="rId1" Type="http://schemas.openxmlformats.org/officeDocument/2006/relationships/image" Target="../media/image30.png"/></Relationships>
</file>

<file path=xl/drawings/_rels/drawing12.xml.rels><?xml version="1.0" encoding="UTF-8" standalone="yes"?>
<Relationships xmlns="http://schemas.openxmlformats.org/package/2006/relationships"><Relationship Id="rId2" Type="http://schemas.microsoft.com/office/2014/relationships/chartEx" Target="../charts/chartEx8.xml"/><Relationship Id="rId1" Type="http://schemas.microsoft.com/office/2014/relationships/chartEx" Target="../charts/chartEx7.xml"/></Relationships>
</file>

<file path=xl/drawings/_rels/drawing13.xml.rels><?xml version="1.0" encoding="UTF-8" standalone="yes"?>
<Relationships xmlns="http://schemas.openxmlformats.org/package/2006/relationships"><Relationship Id="rId1" Type="http://schemas.microsoft.com/office/2014/relationships/chartEx" Target="../charts/chartEx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9.png"/><Relationship Id="rId1" Type="http://schemas.openxmlformats.org/officeDocument/2006/relationships/image" Target="../media/image8.png"/><Relationship Id="rId4" Type="http://schemas.openxmlformats.org/officeDocument/2006/relationships/image" Target="../media/image1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3.png"/><Relationship Id="rId1" Type="http://schemas.openxmlformats.org/officeDocument/2006/relationships/image" Target="../media/image12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5.png"/><Relationship Id="rId1" Type="http://schemas.openxmlformats.org/officeDocument/2006/relationships/image" Target="../media/image14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8.png"/><Relationship Id="rId2" Type="http://schemas.openxmlformats.org/officeDocument/2006/relationships/image" Target="../media/image17.png"/><Relationship Id="rId1" Type="http://schemas.openxmlformats.org/officeDocument/2006/relationships/image" Target="../media/image16.png"/><Relationship Id="rId6" Type="http://schemas.microsoft.com/office/2014/relationships/chartEx" Target="../charts/chartEx2.xml"/><Relationship Id="rId5" Type="http://schemas.microsoft.com/office/2014/relationships/chartEx" Target="../charts/chartEx1.xml"/><Relationship Id="rId4" Type="http://schemas.openxmlformats.org/officeDocument/2006/relationships/image" Target="../media/image19.png"/></Relationships>
</file>

<file path=xl/drawings/_rels/drawing7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openxmlformats.org/officeDocument/2006/relationships/image" Target="../media/image21.png"/><Relationship Id="rId1" Type="http://schemas.openxmlformats.org/officeDocument/2006/relationships/image" Target="../media/image20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3.png"/><Relationship Id="rId1" Type="http://schemas.openxmlformats.org/officeDocument/2006/relationships/image" Target="../media/image22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24.png"/><Relationship Id="rId2" Type="http://schemas.microsoft.com/office/2014/relationships/chartEx" Target="../charts/chartEx5.xml"/><Relationship Id="rId1" Type="http://schemas.microsoft.com/office/2014/relationships/chartEx" Target="../charts/chartEx4.xml"/><Relationship Id="rId6" Type="http://schemas.openxmlformats.org/officeDocument/2006/relationships/image" Target="../media/image27.png"/><Relationship Id="rId5" Type="http://schemas.openxmlformats.org/officeDocument/2006/relationships/image" Target="../media/image26.png"/><Relationship Id="rId4" Type="http://schemas.openxmlformats.org/officeDocument/2006/relationships/image" Target="../media/image2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556261</xdr:colOff>
      <xdr:row>20</xdr:row>
      <xdr:rowOff>91440</xdr:rowOff>
    </xdr:from>
    <xdr:to>
      <xdr:col>5</xdr:col>
      <xdr:colOff>464820</xdr:colOff>
      <xdr:row>47</xdr:row>
      <xdr:rowOff>176617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6AFB449F-55F2-213A-F7AB-BC3DFA6415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65861" y="3764280"/>
          <a:ext cx="3970019" cy="5022937"/>
        </a:xfrm>
        <a:prstGeom prst="rect">
          <a:avLst/>
        </a:prstGeom>
      </xdr:spPr>
    </xdr:pic>
    <xdr:clientData/>
  </xdr:twoCellAnchor>
  <xdr:twoCellAnchor editAs="oneCell">
    <xdr:from>
      <xdr:col>6</xdr:col>
      <xdr:colOff>7620</xdr:colOff>
      <xdr:row>20</xdr:row>
      <xdr:rowOff>106680</xdr:rowOff>
    </xdr:from>
    <xdr:to>
      <xdr:col>10</xdr:col>
      <xdr:colOff>807720</xdr:colOff>
      <xdr:row>47</xdr:row>
      <xdr:rowOff>175795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B495749F-EADB-F00F-A54D-BCB0B11C8D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288280" y="3779520"/>
          <a:ext cx="3931920" cy="5006875"/>
        </a:xfrm>
        <a:prstGeom prst="rect">
          <a:avLst/>
        </a:prstGeom>
      </xdr:spPr>
    </xdr:pic>
    <xdr:clientData/>
  </xdr:twoCellAnchor>
  <xdr:twoCellAnchor editAs="oneCell">
    <xdr:from>
      <xdr:col>2</xdr:col>
      <xdr:colOff>1</xdr:colOff>
      <xdr:row>50</xdr:row>
      <xdr:rowOff>1</xdr:rowOff>
    </xdr:from>
    <xdr:to>
      <xdr:col>5</xdr:col>
      <xdr:colOff>460771</xdr:colOff>
      <xdr:row>76</xdr:row>
      <xdr:rowOff>175260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9CBA4088-E8E7-623C-75BB-8975B86C74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19201" y="9159241"/>
          <a:ext cx="3912630" cy="4930139"/>
        </a:xfrm>
        <a:prstGeom prst="rect">
          <a:avLst/>
        </a:prstGeom>
      </xdr:spPr>
    </xdr:pic>
    <xdr:clientData/>
  </xdr:twoCellAnchor>
  <xdr:twoCellAnchor editAs="oneCell">
    <xdr:from>
      <xdr:col>6</xdr:col>
      <xdr:colOff>1</xdr:colOff>
      <xdr:row>50</xdr:row>
      <xdr:rowOff>0</xdr:rowOff>
    </xdr:from>
    <xdr:to>
      <xdr:col>10</xdr:col>
      <xdr:colOff>548641</xdr:colOff>
      <xdr:row>63</xdr:row>
      <xdr:rowOff>7541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1D543E88-1382-DE13-3F93-969BB4AD74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280661" y="9159240"/>
          <a:ext cx="3680460" cy="2384981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381000</xdr:colOff>
      <xdr:row>0</xdr:row>
      <xdr:rowOff>140970</xdr:rowOff>
    </xdr:from>
    <xdr:to>
      <xdr:col>13</xdr:col>
      <xdr:colOff>76200</xdr:colOff>
      <xdr:row>13</xdr:row>
      <xdr:rowOff>140970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Диаграмма 1">
              <a:extLst>
                <a:ext uri="{FF2B5EF4-FFF2-40B4-BE49-F238E27FC236}">
                  <a16:creationId xmlns:a16="http://schemas.microsoft.com/office/drawing/2014/main" id="{EE5E32D8-AEDA-8B47-2E2F-E3220BA3EDF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610100" y="14097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 editAs="oneCell">
    <xdr:from>
      <xdr:col>7</xdr:col>
      <xdr:colOff>160020</xdr:colOff>
      <xdr:row>14</xdr:row>
      <xdr:rowOff>30480</xdr:rowOff>
    </xdr:from>
    <xdr:to>
      <xdr:col>13</xdr:col>
      <xdr:colOff>289711</xdr:colOff>
      <xdr:row>32</xdr:row>
      <xdr:rowOff>175260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F908A04A-80CE-BFD3-16A5-F2478A8C90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608320" y="2956560"/>
          <a:ext cx="3787291" cy="3802380"/>
        </a:xfrm>
        <a:prstGeom prst="rect">
          <a:avLst/>
        </a:prstGeom>
      </xdr:spPr>
    </xdr:pic>
    <xdr:clientData/>
  </xdr:twoCellAnchor>
  <xdr:twoCellAnchor editAs="oneCell">
    <xdr:from>
      <xdr:col>13</xdr:col>
      <xdr:colOff>373381</xdr:colOff>
      <xdr:row>14</xdr:row>
      <xdr:rowOff>13022</xdr:rowOff>
    </xdr:from>
    <xdr:to>
      <xdr:col>19</xdr:col>
      <xdr:colOff>40049</xdr:colOff>
      <xdr:row>32</xdr:row>
      <xdr:rowOff>175260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FD8A2713-CF5A-0863-4352-AA89021043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479281" y="2939102"/>
          <a:ext cx="3324268" cy="3819838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37</xdr:row>
      <xdr:rowOff>0</xdr:rowOff>
    </xdr:from>
    <xdr:to>
      <xdr:col>4</xdr:col>
      <xdr:colOff>1211580</xdr:colOff>
      <xdr:row>57</xdr:row>
      <xdr:rowOff>5387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71E8407C-3288-C23E-EE90-83B885D6AB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92680" y="6797040"/>
          <a:ext cx="4853940" cy="3662987"/>
        </a:xfrm>
        <a:prstGeom prst="rect">
          <a:avLst/>
        </a:prstGeom>
      </xdr:spPr>
    </xdr:pic>
    <xdr:clientData/>
  </xdr:twoCellAnchor>
  <xdr:twoCellAnchor editAs="oneCell">
    <xdr:from>
      <xdr:col>4</xdr:col>
      <xdr:colOff>1264921</xdr:colOff>
      <xdr:row>37</xdr:row>
      <xdr:rowOff>30481</xdr:rowOff>
    </xdr:from>
    <xdr:to>
      <xdr:col>9</xdr:col>
      <xdr:colOff>411481</xdr:colOff>
      <xdr:row>49</xdr:row>
      <xdr:rowOff>134703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D9BE2DAB-D5BE-AAEE-412D-4B55A9D67E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299961" y="6827521"/>
          <a:ext cx="4777740" cy="2298782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220980</xdr:colOff>
      <xdr:row>1</xdr:row>
      <xdr:rowOff>57150</xdr:rowOff>
    </xdr:from>
    <xdr:to>
      <xdr:col>19</xdr:col>
      <xdr:colOff>525780</xdr:colOff>
      <xdr:row>16</xdr:row>
      <xdr:rowOff>57150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Диаграмма 1">
              <a:extLst>
                <a:ext uri="{FF2B5EF4-FFF2-40B4-BE49-F238E27FC236}">
                  <a16:creationId xmlns:a16="http://schemas.microsoft.com/office/drawing/2014/main" id="{BB282BE8-6A13-9FAE-1409-720F00F634B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904220" y="2476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12</xdr:col>
      <xdr:colOff>190500</xdr:colOff>
      <xdr:row>17</xdr:row>
      <xdr:rowOff>64770</xdr:rowOff>
    </xdr:from>
    <xdr:to>
      <xdr:col>19</xdr:col>
      <xdr:colOff>495300</xdr:colOff>
      <xdr:row>32</xdr:row>
      <xdr:rowOff>64770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Диаграмма 2">
              <a:extLst>
                <a:ext uri="{FF2B5EF4-FFF2-40B4-BE49-F238E27FC236}">
                  <a16:creationId xmlns:a16="http://schemas.microsoft.com/office/drawing/2014/main" id="{B05C8329-A749-E657-8A6E-E096DB239A0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873740" y="318897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914400</xdr:colOff>
      <xdr:row>0</xdr:row>
      <xdr:rowOff>171450</xdr:rowOff>
    </xdr:from>
    <xdr:to>
      <xdr:col>12</xdr:col>
      <xdr:colOff>579120</xdr:colOff>
      <xdr:row>15</xdr:row>
      <xdr:rowOff>171450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Диаграмма 1">
              <a:extLst>
                <a:ext uri="{FF2B5EF4-FFF2-40B4-BE49-F238E27FC236}">
                  <a16:creationId xmlns:a16="http://schemas.microsoft.com/office/drawing/2014/main" id="{04A0117F-B5CF-ABFC-A79F-E97367C2D6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905500" y="1714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0</xdr:colOff>
      <xdr:row>5</xdr:row>
      <xdr:rowOff>1</xdr:rowOff>
    </xdr:from>
    <xdr:ext cx="4053205" cy="3634672"/>
    <xdr:pic>
      <xdr:nvPicPr>
        <xdr:cNvPr id="2" name="Рисунок 1">
          <a:extLst>
            <a:ext uri="{FF2B5EF4-FFF2-40B4-BE49-F238E27FC236}">
              <a16:creationId xmlns:a16="http://schemas.microsoft.com/office/drawing/2014/main" id="{58B4178D-1FA2-4A5C-90A2-030765A2AF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13860" y="914401"/>
          <a:ext cx="4053205" cy="3634672"/>
        </a:xfrm>
        <a:prstGeom prst="rect">
          <a:avLst/>
        </a:prstGeom>
      </xdr:spPr>
    </xdr:pic>
    <xdr:clientData/>
  </xdr:oneCellAnchor>
  <xdr:oneCellAnchor>
    <xdr:from>
      <xdr:col>7</xdr:col>
      <xdr:colOff>2</xdr:colOff>
      <xdr:row>26</xdr:row>
      <xdr:rowOff>1</xdr:rowOff>
    </xdr:from>
    <xdr:ext cx="4081057" cy="4556651"/>
    <xdr:pic>
      <xdr:nvPicPr>
        <xdr:cNvPr id="3" name="Рисунок 2">
          <a:extLst>
            <a:ext uri="{FF2B5EF4-FFF2-40B4-BE49-F238E27FC236}">
              <a16:creationId xmlns:a16="http://schemas.microsoft.com/office/drawing/2014/main" id="{CF075A1E-4CBE-4323-9BA7-B240529925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13862" y="4754881"/>
          <a:ext cx="4081057" cy="4556651"/>
        </a:xfrm>
        <a:prstGeom prst="rect">
          <a:avLst/>
        </a:prstGeom>
      </xdr:spPr>
    </xdr:pic>
    <xdr:clientData/>
  </xdr:oneCellAnchor>
  <xdr:oneCellAnchor>
    <xdr:from>
      <xdr:col>12</xdr:col>
      <xdr:colOff>0</xdr:colOff>
      <xdr:row>27</xdr:row>
      <xdr:rowOff>1</xdr:rowOff>
    </xdr:from>
    <xdr:ext cx="3751342" cy="1845297"/>
    <xdr:pic>
      <xdr:nvPicPr>
        <xdr:cNvPr id="4" name="Рисунок 3">
          <a:extLst>
            <a:ext uri="{FF2B5EF4-FFF2-40B4-BE49-F238E27FC236}">
              <a16:creationId xmlns:a16="http://schemas.microsoft.com/office/drawing/2014/main" id="{8E080479-FFA2-4D11-A3EC-3E951D98E5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223760" y="4937761"/>
          <a:ext cx="3751342" cy="1845297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15240</xdr:colOff>
      <xdr:row>20</xdr:row>
      <xdr:rowOff>45721</xdr:rowOff>
    </xdr:from>
    <xdr:to>
      <xdr:col>6</xdr:col>
      <xdr:colOff>327659</xdr:colOff>
      <xdr:row>49</xdr:row>
      <xdr:rowOff>147456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61C2C368-3118-7C0C-FB5E-511F961FDF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4440" y="3718561"/>
          <a:ext cx="4366259" cy="5405255"/>
        </a:xfrm>
        <a:prstGeom prst="rect">
          <a:avLst/>
        </a:prstGeom>
      </xdr:spPr>
    </xdr:pic>
    <xdr:clientData/>
  </xdr:twoCellAnchor>
  <xdr:twoCellAnchor editAs="oneCell">
    <xdr:from>
      <xdr:col>2</xdr:col>
      <xdr:colOff>1</xdr:colOff>
      <xdr:row>50</xdr:row>
      <xdr:rowOff>1</xdr:rowOff>
    </xdr:from>
    <xdr:to>
      <xdr:col>6</xdr:col>
      <xdr:colOff>342754</xdr:colOff>
      <xdr:row>80</xdr:row>
      <xdr:rowOff>1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DA5A6756-9630-087B-96A8-57E1D0B01E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19201" y="9159241"/>
          <a:ext cx="4396593" cy="5486400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20</xdr:row>
      <xdr:rowOff>0</xdr:rowOff>
    </xdr:from>
    <xdr:to>
      <xdr:col>13</xdr:col>
      <xdr:colOff>340415</xdr:colOff>
      <xdr:row>49</xdr:row>
      <xdr:rowOff>160020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0580C5F2-709B-6814-DF27-C2D3111D97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27520" y="3672840"/>
          <a:ext cx="4401875" cy="5463540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51</xdr:row>
      <xdr:rowOff>1</xdr:rowOff>
    </xdr:from>
    <xdr:to>
      <xdr:col>13</xdr:col>
      <xdr:colOff>441960</xdr:colOff>
      <xdr:row>67</xdr:row>
      <xdr:rowOff>69893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CC2FD92F-DF28-3D25-8CC7-548EFC07C8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827520" y="9342121"/>
          <a:ext cx="4503420" cy="299597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30480</xdr:colOff>
      <xdr:row>0</xdr:row>
      <xdr:rowOff>251461</xdr:rowOff>
    </xdr:from>
    <xdr:to>
      <xdr:col>13</xdr:col>
      <xdr:colOff>80107</xdr:colOff>
      <xdr:row>21</xdr:row>
      <xdr:rowOff>167640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38DB7E09-7C82-1ED8-E333-4EFA3C7BBD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63740" y="251461"/>
          <a:ext cx="3707227" cy="4358639"/>
        </a:xfrm>
        <a:prstGeom prst="rect">
          <a:avLst/>
        </a:prstGeom>
      </xdr:spPr>
    </xdr:pic>
    <xdr:clientData/>
  </xdr:twoCellAnchor>
  <xdr:twoCellAnchor editAs="oneCell">
    <xdr:from>
      <xdr:col>7</xdr:col>
      <xdr:colOff>1</xdr:colOff>
      <xdr:row>22</xdr:row>
      <xdr:rowOff>1</xdr:rowOff>
    </xdr:from>
    <xdr:to>
      <xdr:col>13</xdr:col>
      <xdr:colOff>11682</xdr:colOff>
      <xdr:row>46</xdr:row>
      <xdr:rowOff>167640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6729710-330C-C2AC-8D1C-69478A8E5A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033261" y="4625341"/>
          <a:ext cx="3669281" cy="455675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</xdr:colOff>
      <xdr:row>38</xdr:row>
      <xdr:rowOff>0</xdr:rowOff>
    </xdr:from>
    <xdr:to>
      <xdr:col>4</xdr:col>
      <xdr:colOff>723900</xdr:colOff>
      <xdr:row>64</xdr:row>
      <xdr:rowOff>139437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98E7829C-70D3-1BCB-833B-3F0215E75B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92681" y="6979920"/>
          <a:ext cx="4305299" cy="4894317"/>
        </a:xfrm>
        <a:prstGeom prst="rect">
          <a:avLst/>
        </a:prstGeom>
      </xdr:spPr>
    </xdr:pic>
    <xdr:clientData/>
  </xdr:twoCellAnchor>
  <xdr:twoCellAnchor editAs="oneCell">
    <xdr:from>
      <xdr:col>3</xdr:col>
      <xdr:colOff>1</xdr:colOff>
      <xdr:row>65</xdr:row>
      <xdr:rowOff>1</xdr:rowOff>
    </xdr:from>
    <xdr:to>
      <xdr:col>4</xdr:col>
      <xdr:colOff>720879</xdr:colOff>
      <xdr:row>70</xdr:row>
      <xdr:rowOff>175261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40C139BC-817F-AD55-7A9C-E573AB17BE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92681" y="11917681"/>
          <a:ext cx="4302278" cy="108966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15241</xdr:colOff>
      <xdr:row>20</xdr:row>
      <xdr:rowOff>45721</xdr:rowOff>
    </xdr:from>
    <xdr:to>
      <xdr:col>6</xdr:col>
      <xdr:colOff>198120</xdr:colOff>
      <xdr:row>46</xdr:row>
      <xdr:rowOff>71668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58EBC551-0564-A9AA-D580-6F2866B6F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4441" y="3718561"/>
          <a:ext cx="4198619" cy="4780827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46</xdr:row>
      <xdr:rowOff>0</xdr:rowOff>
    </xdr:from>
    <xdr:to>
      <xdr:col>6</xdr:col>
      <xdr:colOff>121920</xdr:colOff>
      <xdr:row>72</xdr:row>
      <xdr:rowOff>101163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2CEBDC81-68C3-3514-1986-8F5CF2D1B6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19200" y="8427720"/>
          <a:ext cx="4137660" cy="4856043"/>
        </a:xfrm>
        <a:prstGeom prst="rect">
          <a:avLst/>
        </a:prstGeom>
      </xdr:spPr>
    </xdr:pic>
    <xdr:clientData/>
  </xdr:twoCellAnchor>
  <xdr:twoCellAnchor editAs="oneCell">
    <xdr:from>
      <xdr:col>6</xdr:col>
      <xdr:colOff>220981</xdr:colOff>
      <xdr:row>20</xdr:row>
      <xdr:rowOff>68581</xdr:rowOff>
    </xdr:from>
    <xdr:to>
      <xdr:col>9</xdr:col>
      <xdr:colOff>1516380</xdr:colOff>
      <xdr:row>41</xdr:row>
      <xdr:rowOff>175691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EA93C44D-5629-2311-604F-B93DF9B732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55921" y="3741421"/>
          <a:ext cx="3436619" cy="3947590"/>
        </a:xfrm>
        <a:prstGeom prst="rect">
          <a:avLst/>
        </a:prstGeom>
      </xdr:spPr>
    </xdr:pic>
    <xdr:clientData/>
  </xdr:twoCellAnchor>
  <xdr:twoCellAnchor editAs="oneCell">
    <xdr:from>
      <xdr:col>6</xdr:col>
      <xdr:colOff>152401</xdr:colOff>
      <xdr:row>42</xdr:row>
      <xdr:rowOff>7620</xdr:rowOff>
    </xdr:from>
    <xdr:to>
      <xdr:col>9</xdr:col>
      <xdr:colOff>1684020</xdr:colOff>
      <xdr:row>53</xdr:row>
      <xdr:rowOff>34818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2DD1D9F9-B15A-2B14-EF85-675ED32125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387341" y="7703820"/>
          <a:ext cx="3672839" cy="2038878"/>
        </a:xfrm>
        <a:prstGeom prst="rect">
          <a:avLst/>
        </a:prstGeom>
      </xdr:spPr>
    </xdr:pic>
    <xdr:clientData/>
  </xdr:twoCellAnchor>
  <xdr:twoCellAnchor>
    <xdr:from>
      <xdr:col>10</xdr:col>
      <xdr:colOff>396240</xdr:colOff>
      <xdr:row>16</xdr:row>
      <xdr:rowOff>3810</xdr:rowOff>
    </xdr:from>
    <xdr:to>
      <xdr:col>18</xdr:col>
      <xdr:colOff>121920</xdr:colOff>
      <xdr:row>30</xdr:row>
      <xdr:rowOff>179070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Диаграмма 6">
              <a:extLst>
                <a:ext uri="{FF2B5EF4-FFF2-40B4-BE49-F238E27FC236}">
                  <a16:creationId xmlns:a16="http://schemas.microsoft.com/office/drawing/2014/main" id="{AC7B477C-EBF8-71BC-0FFA-078B4CF2E07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486900" y="293751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10</xdr:col>
      <xdr:colOff>441960</xdr:colOff>
      <xdr:row>31</xdr:row>
      <xdr:rowOff>133350</xdr:rowOff>
    </xdr:from>
    <xdr:to>
      <xdr:col>18</xdr:col>
      <xdr:colOff>167640</xdr:colOff>
      <xdr:row>46</xdr:row>
      <xdr:rowOff>133350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Диаграмма 8">
              <a:extLst>
                <a:ext uri="{FF2B5EF4-FFF2-40B4-BE49-F238E27FC236}">
                  <a16:creationId xmlns:a16="http://schemas.microsoft.com/office/drawing/2014/main" id="{85A9A014-E014-8946-1BAC-4D627CD6B56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32620" y="581787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91441</xdr:colOff>
      <xdr:row>0</xdr:row>
      <xdr:rowOff>0</xdr:rowOff>
    </xdr:from>
    <xdr:to>
      <xdr:col>12</xdr:col>
      <xdr:colOff>103855</xdr:colOff>
      <xdr:row>20</xdr:row>
      <xdr:rowOff>22860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555BDAB5-F279-F76E-65AE-2039CFBEDA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77941" y="0"/>
          <a:ext cx="3670014" cy="384048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20</xdr:row>
      <xdr:rowOff>0</xdr:rowOff>
    </xdr:from>
    <xdr:to>
      <xdr:col>12</xdr:col>
      <xdr:colOff>129539</xdr:colOff>
      <xdr:row>42</xdr:row>
      <xdr:rowOff>56581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D6AA35A4-9F4C-97BC-584D-0A8AB92BB4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86500" y="3817620"/>
          <a:ext cx="3787139" cy="4476181"/>
        </a:xfrm>
        <a:prstGeom prst="rect">
          <a:avLst/>
        </a:prstGeom>
      </xdr:spPr>
    </xdr:pic>
    <xdr:clientData/>
  </xdr:twoCellAnchor>
  <xdr:twoCellAnchor>
    <xdr:from>
      <xdr:col>12</xdr:col>
      <xdr:colOff>419100</xdr:colOff>
      <xdr:row>4</xdr:row>
      <xdr:rowOff>114300</xdr:rowOff>
    </xdr:from>
    <xdr:to>
      <xdr:col>17</xdr:col>
      <xdr:colOff>342900</xdr:colOff>
      <xdr:row>17</xdr:row>
      <xdr:rowOff>41910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Диаграмма 3">
              <a:extLst>
                <a:ext uri="{FF2B5EF4-FFF2-40B4-BE49-F238E27FC236}">
                  <a16:creationId xmlns:a16="http://schemas.microsoft.com/office/drawing/2014/main" id="{2F5D873F-45E0-0989-0894-A7ED71515D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63200" y="1013460"/>
              <a:ext cx="2971800" cy="23050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</xdr:colOff>
      <xdr:row>37</xdr:row>
      <xdr:rowOff>1</xdr:rowOff>
    </xdr:from>
    <xdr:to>
      <xdr:col>4</xdr:col>
      <xdr:colOff>647701</xdr:colOff>
      <xdr:row>55</xdr:row>
      <xdr:rowOff>16983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4EF514B8-A1E1-65B0-1BBB-1B2E739AFE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92681" y="6797041"/>
          <a:ext cx="4290060" cy="3308822"/>
        </a:xfrm>
        <a:prstGeom prst="rect">
          <a:avLst/>
        </a:prstGeom>
      </xdr:spPr>
    </xdr:pic>
    <xdr:clientData/>
  </xdr:twoCellAnchor>
  <xdr:twoCellAnchor editAs="oneCell">
    <xdr:from>
      <xdr:col>4</xdr:col>
      <xdr:colOff>693420</xdr:colOff>
      <xdr:row>37</xdr:row>
      <xdr:rowOff>7620</xdr:rowOff>
    </xdr:from>
    <xdr:to>
      <xdr:col>8</xdr:col>
      <xdr:colOff>137160</xdr:colOff>
      <xdr:row>50</xdr:row>
      <xdr:rowOff>5277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6EA30C7D-E55B-DBB9-5DEF-7CC8829966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28460" y="6804660"/>
          <a:ext cx="4762500" cy="2375097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358140</xdr:colOff>
      <xdr:row>2</xdr:row>
      <xdr:rowOff>15240</xdr:rowOff>
    </xdr:from>
    <xdr:to>
      <xdr:col>20</xdr:col>
      <xdr:colOff>53340</xdr:colOff>
      <xdr:row>17</xdr:row>
      <xdr:rowOff>7620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Диаграмма 1">
              <a:extLst>
                <a:ext uri="{FF2B5EF4-FFF2-40B4-BE49-F238E27FC236}">
                  <a16:creationId xmlns:a16="http://schemas.microsoft.com/office/drawing/2014/main" id="{2EE0D293-090D-F28A-8ABE-2EDC7E4A0BC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873740" y="38862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12</xdr:col>
      <xdr:colOff>381000</xdr:colOff>
      <xdr:row>17</xdr:row>
      <xdr:rowOff>95250</xdr:rowOff>
    </xdr:from>
    <xdr:to>
      <xdr:col>20</xdr:col>
      <xdr:colOff>76200</xdr:colOff>
      <xdr:row>32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Диаграмма 2">
              <a:extLst>
                <a:ext uri="{FF2B5EF4-FFF2-40B4-BE49-F238E27FC236}">
                  <a16:creationId xmlns:a16="http://schemas.microsoft.com/office/drawing/2014/main" id="{47AC3892-080B-8664-7FAE-23A53451009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896600" y="32194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 editAs="oneCell">
    <xdr:from>
      <xdr:col>2</xdr:col>
      <xdr:colOff>0</xdr:colOff>
      <xdr:row>21</xdr:row>
      <xdr:rowOff>1</xdr:rowOff>
    </xdr:from>
    <xdr:to>
      <xdr:col>5</xdr:col>
      <xdr:colOff>175260</xdr:colOff>
      <xdr:row>44</xdr:row>
      <xdr:rowOff>149911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2EFFCAB1-1BFF-F9BE-F3B1-3EDBB2E38E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19200" y="3855721"/>
          <a:ext cx="3848100" cy="435615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45</xdr:row>
      <xdr:rowOff>0</xdr:rowOff>
    </xdr:from>
    <xdr:to>
      <xdr:col>5</xdr:col>
      <xdr:colOff>180747</xdr:colOff>
      <xdr:row>69</xdr:row>
      <xdr:rowOff>91440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4A3F8D50-2245-24DF-3839-64FCD186F0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19200" y="8244840"/>
          <a:ext cx="3853587" cy="4480560"/>
        </a:xfrm>
        <a:prstGeom prst="rect">
          <a:avLst/>
        </a:prstGeom>
      </xdr:spPr>
    </xdr:pic>
    <xdr:clientData/>
  </xdr:twoCellAnchor>
  <xdr:twoCellAnchor editAs="oneCell">
    <xdr:from>
      <xdr:col>5</xdr:col>
      <xdr:colOff>175261</xdr:colOff>
      <xdr:row>21</xdr:row>
      <xdr:rowOff>0</xdr:rowOff>
    </xdr:from>
    <xdr:to>
      <xdr:col>10</xdr:col>
      <xdr:colOff>474630</xdr:colOff>
      <xdr:row>44</xdr:row>
      <xdr:rowOff>144779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E2E8D5EB-D32C-836A-56EF-5AF9735EE3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067301" y="3855720"/>
          <a:ext cx="3835049" cy="4351019"/>
        </a:xfrm>
        <a:prstGeom prst="rect">
          <a:avLst/>
        </a:prstGeom>
      </xdr:spPr>
    </xdr:pic>
    <xdr:clientData/>
  </xdr:twoCellAnchor>
  <xdr:twoCellAnchor editAs="oneCell">
    <xdr:from>
      <xdr:col>5</xdr:col>
      <xdr:colOff>190501</xdr:colOff>
      <xdr:row>44</xdr:row>
      <xdr:rowOff>175260</xdr:rowOff>
    </xdr:from>
    <xdr:to>
      <xdr:col>10</xdr:col>
      <xdr:colOff>541281</xdr:colOff>
      <xdr:row>57</xdr:row>
      <xdr:rowOff>45720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03ED2EA2-C76E-C171-BB60-24614CA05C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082541" y="8237220"/>
          <a:ext cx="3886460" cy="2247900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79ADBEE3-7874-4C77-B66C-9250B63084CD}" autoFormatId="16" applyNumberFormats="0" applyBorderFormats="0" applyFontFormats="0" applyPatternFormats="0" applyAlignmentFormats="0" applyWidthHeightFormats="0">
  <queryTableRefresh nextId="3">
    <queryTableFields count="2">
      <queryTableField id="1" name="Столбец1.1" tableColumnId="1"/>
      <queryTableField id="2" name="Столбец1.2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D1E3426E-2334-4B3B-A73D-10AF82FEDF43}" autoFormatId="16" applyNumberFormats="0" applyBorderFormats="0" applyFontFormats="0" applyPatternFormats="0" applyAlignmentFormats="0" applyWidthHeightFormats="0">
  <queryTableRefresh nextId="3">
    <queryTableFields count="2">
      <queryTableField id="1" name="Столбец1.1" tableColumnId="1"/>
      <queryTableField id="2" name="Столбец1.2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B94CFDDF-2CA6-4967-B8CA-B8E88C31F2DE}" autoFormatId="16" applyNumberFormats="0" applyBorderFormats="0" applyFontFormats="0" applyPatternFormats="0" applyAlignmentFormats="0" applyWidthHeightFormats="0">
  <queryTableRefresh nextId="3">
    <queryTableFields count="2">
      <queryTableField id="1" name="Столбец1.1" tableColumnId="1"/>
      <queryTableField id="2" name="Столбец1.2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3E433C9D-3B1A-42AE-8C02-67D6EB5C381F}" autoFormatId="16" applyNumberFormats="0" applyBorderFormats="0" applyFontFormats="0" applyPatternFormats="0" applyAlignmentFormats="0" applyWidthHeightFormats="0">
  <queryTableRefresh nextId="3">
    <queryTableFields count="2">
      <queryTableField id="1" name="Столбец1.1" tableColumnId="1"/>
      <queryTableField id="2" name="Столбец1.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1E96AF5-CA77-4212-AC74-7E8B2F0D20E2}" name="Таблица1_2" displayName="Таблица1_2" ref="A1:B151" tableType="queryTable" totalsRowShown="0">
  <autoFilter ref="A1:B151" xr:uid="{A1E96AF5-CA77-4212-AC74-7E8B2F0D20E2}"/>
  <sortState xmlns:xlrd2="http://schemas.microsoft.com/office/spreadsheetml/2017/richdata2" ref="A2:B151">
    <sortCondition ref="B2:B151"/>
  </sortState>
  <tableColumns count="2">
    <tableColumn id="1" xr3:uid="{937E5E8D-32E8-4580-924C-AB36E2C01252}" uniqueName="1" name="A" queryTableFieldId="1"/>
    <tableColumn id="2" xr3:uid="{38E239FB-A073-442F-BE8C-64B8BBB1BFF1}" uniqueName="2" name="B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863B077-60AD-4BB4-93FC-211CF654236A}" name="Таблица1__2" displayName="Таблица1__2" ref="A1:B151" tableType="queryTable" totalsRowShown="0">
  <autoFilter ref="A1:B151" xr:uid="{C863B077-60AD-4BB4-93FC-211CF654236A}"/>
  <sortState xmlns:xlrd2="http://schemas.microsoft.com/office/spreadsheetml/2017/richdata2" ref="A2:B151">
    <sortCondition ref="B1:B151"/>
  </sortState>
  <tableColumns count="2">
    <tableColumn id="1" xr3:uid="{1992CA34-0A74-42D7-B1F2-B730532E6EC5}" uniqueName="1" name="A" queryTableFieldId="1"/>
    <tableColumn id="2" xr3:uid="{67799EAD-AE45-4C65-B3E7-17DC60AB4296}" uniqueName="2" name="B" queryTableFieldId="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959F801-BB9C-4E2F-8F24-1713B05B5A2F}" name="Таблица1__3" displayName="Таблица1__3" ref="A1:B118" tableType="queryTable" totalsRowShown="0">
  <autoFilter ref="A1:B118" xr:uid="{F959F801-BB9C-4E2F-8F24-1713B05B5A2F}"/>
  <sortState xmlns:xlrd2="http://schemas.microsoft.com/office/spreadsheetml/2017/richdata2" ref="A2:B151">
    <sortCondition ref="B1:B151"/>
  </sortState>
  <tableColumns count="2">
    <tableColumn id="1" xr3:uid="{A19DFE5A-42AF-4CEC-87A2-F631A797A2C6}" uniqueName="1" name="A" queryTableFieldId="1"/>
    <tableColumn id="2" xr3:uid="{89D2EA9F-1969-4FD2-B55F-0641FAA0E965}" uniqueName="2" name="B" queryTableFieldId="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F805868-CF8F-4AC0-9689-A9A50B95CF98}" name="Таблица1__4" displayName="Таблица1__4" ref="A1:B117" tableType="queryTable" totalsRowShown="0">
  <autoFilter ref="A1:B117" xr:uid="{9F805868-CF8F-4AC0-9689-A9A50B95CF98}"/>
  <sortState xmlns:xlrd2="http://schemas.microsoft.com/office/spreadsheetml/2017/richdata2" ref="A2:B135">
    <sortCondition descending="1" ref="B1:B135"/>
  </sortState>
  <tableColumns count="2">
    <tableColumn id="1" xr3:uid="{E06BF78F-515E-4416-8336-BC3F287CE5E0}" uniqueName="1" name="A" queryTableFieldId="1"/>
    <tableColumn id="2" xr3:uid="{DCA55369-6CDE-42E2-9495-D962445F7DAD}" uniqueName="2" name="B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L247"/>
  <sheetViews>
    <sheetView workbookViewId="0">
      <selection activeCell="I17" sqref="I17"/>
    </sheetView>
  </sheetViews>
  <sheetFormatPr defaultRowHeight="14.4" x14ac:dyDescent="0.3"/>
  <cols>
    <col min="3" max="3" width="27.44140625" customWidth="1"/>
    <col min="4" max="4" width="14" customWidth="1"/>
    <col min="7" max="7" width="11.44140625" customWidth="1"/>
    <col min="10" max="10" width="16.44140625" customWidth="1"/>
    <col min="11" max="11" width="16.6640625" customWidth="1"/>
  </cols>
  <sheetData>
    <row r="1" spans="1:12" ht="15" thickBot="1" x14ac:dyDescent="0.35">
      <c r="A1">
        <v>194.02</v>
      </c>
    </row>
    <row r="2" spans="1:12" x14ac:dyDescent="0.3">
      <c r="A2">
        <v>83.102499999999907</v>
      </c>
      <c r="C2" s="3" t="s">
        <v>0</v>
      </c>
      <c r="D2" s="3"/>
    </row>
    <row r="3" spans="1:12" x14ac:dyDescent="0.3">
      <c r="A3">
        <v>207.45</v>
      </c>
      <c r="C3" s="1"/>
      <c r="D3" s="1"/>
    </row>
    <row r="4" spans="1:12" x14ac:dyDescent="0.3">
      <c r="A4">
        <v>164.11</v>
      </c>
      <c r="C4" s="1" t="s">
        <v>2</v>
      </c>
      <c r="D4" s="1">
        <v>195.0076619433197</v>
      </c>
      <c r="F4" t="s">
        <v>15</v>
      </c>
      <c r="H4">
        <f>_xlfn.QUARTILE.EXC(A1:A247,1)</f>
        <v>177.44</v>
      </c>
      <c r="J4" t="s">
        <v>24</v>
      </c>
      <c r="L4">
        <f>H4-H8*1.5</f>
        <v>119.74999999999999</v>
      </c>
    </row>
    <row r="5" spans="1:12" x14ac:dyDescent="0.3">
      <c r="A5">
        <v>204.01</v>
      </c>
      <c r="C5" s="1" t="s">
        <v>3</v>
      </c>
      <c r="D5" s="1">
        <v>1.9323560536341902</v>
      </c>
    </row>
    <row r="6" spans="1:12" x14ac:dyDescent="0.3">
      <c r="A6">
        <v>189.95</v>
      </c>
      <c r="C6" s="1" t="s">
        <v>4</v>
      </c>
      <c r="D6" s="1">
        <v>194.91</v>
      </c>
      <c r="F6" t="s">
        <v>16</v>
      </c>
      <c r="H6">
        <f>_xlfn.QUARTILE.EXC(A1:A247,3)</f>
        <v>215.9</v>
      </c>
      <c r="J6" t="s">
        <v>25</v>
      </c>
      <c r="L6">
        <f>H6+H8*1.5</f>
        <v>273.59000000000003</v>
      </c>
    </row>
    <row r="7" spans="1:12" x14ac:dyDescent="0.3">
      <c r="A7">
        <v>173.99</v>
      </c>
      <c r="C7" s="1" t="s">
        <v>5</v>
      </c>
      <c r="D7" s="1">
        <v>175.07</v>
      </c>
    </row>
    <row r="8" spans="1:12" x14ac:dyDescent="0.3">
      <c r="A8">
        <v>195.48</v>
      </c>
      <c r="C8" s="1" t="s">
        <v>6</v>
      </c>
      <c r="D8" s="1">
        <v>30.36935922521457</v>
      </c>
      <c r="F8" t="s">
        <v>26</v>
      </c>
      <c r="H8">
        <f>H6-H4</f>
        <v>38.460000000000008</v>
      </c>
      <c r="J8" t="s">
        <v>21</v>
      </c>
      <c r="L8">
        <f>D16-1</f>
        <v>246</v>
      </c>
    </row>
    <row r="9" spans="1:12" x14ac:dyDescent="0.3">
      <c r="A9">
        <v>171.81</v>
      </c>
      <c r="C9" s="1" t="s">
        <v>7</v>
      </c>
      <c r="D9" s="1">
        <v>922.29797975012536</v>
      </c>
      <c r="F9" t="s">
        <v>27</v>
      </c>
      <c r="H9">
        <f>H6-H4</f>
        <v>38.460000000000008</v>
      </c>
    </row>
    <row r="10" spans="1:12" x14ac:dyDescent="0.3">
      <c r="A10">
        <v>162.02000000000001</v>
      </c>
      <c r="C10" s="1" t="s">
        <v>8</v>
      </c>
      <c r="D10" s="1">
        <v>7.8239558469084489</v>
      </c>
      <c r="J10" t="s">
        <v>22</v>
      </c>
      <c r="K10">
        <f>(100-95)/100</f>
        <v>0.05</v>
      </c>
    </row>
    <row r="11" spans="1:12" x14ac:dyDescent="0.3">
      <c r="A11">
        <v>211.69</v>
      </c>
      <c r="C11" s="1" t="s">
        <v>9</v>
      </c>
      <c r="D11" s="1">
        <v>0.27834545556611717</v>
      </c>
    </row>
    <row r="12" spans="1:12" x14ac:dyDescent="0.3">
      <c r="A12">
        <v>175.07</v>
      </c>
      <c r="C12" s="1" t="s">
        <v>10</v>
      </c>
      <c r="D12" s="1">
        <v>340.06500000000011</v>
      </c>
      <c r="F12" t="s">
        <v>17</v>
      </c>
      <c r="H12">
        <f>D14-D13</f>
        <v>340.06500000000011</v>
      </c>
    </row>
    <row r="13" spans="1:12" x14ac:dyDescent="0.3">
      <c r="A13">
        <v>206.13</v>
      </c>
      <c r="C13" s="1" t="s">
        <v>11</v>
      </c>
      <c r="D13" s="1">
        <v>45.317499999999903</v>
      </c>
      <c r="J13" t="s">
        <v>28</v>
      </c>
      <c r="L13" s="4">
        <f>COUNTIF(A1:A285,"&lt;"&amp;L4)</f>
        <v>2</v>
      </c>
    </row>
    <row r="14" spans="1:12" x14ac:dyDescent="0.3">
      <c r="A14">
        <v>187.93</v>
      </c>
      <c r="C14" s="1" t="s">
        <v>12</v>
      </c>
      <c r="D14" s="1">
        <v>385.38249999999999</v>
      </c>
      <c r="F14" t="s">
        <v>18</v>
      </c>
    </row>
    <row r="15" spans="1:12" x14ac:dyDescent="0.3">
      <c r="A15">
        <v>202.42</v>
      </c>
      <c r="C15" s="1" t="s">
        <v>13</v>
      </c>
      <c r="D15" s="1">
        <v>48166.892499999965</v>
      </c>
      <c r="F15" t="s">
        <v>19</v>
      </c>
      <c r="H15">
        <f>D4+D17</f>
        <v>198.8137351142249</v>
      </c>
      <c r="J15" t="s">
        <v>29</v>
      </c>
      <c r="L15" s="4">
        <f>COUNTIF(A1:A285,"&gt;"&amp;L6)</f>
        <v>1</v>
      </c>
    </row>
    <row r="16" spans="1:12" x14ac:dyDescent="0.3">
      <c r="A16">
        <v>251.5</v>
      </c>
      <c r="C16" s="1" t="s">
        <v>14</v>
      </c>
      <c r="D16" s="1">
        <v>247</v>
      </c>
      <c r="F16" t="s">
        <v>20</v>
      </c>
      <c r="H16">
        <f>D4-D17</f>
        <v>191.20158877241451</v>
      </c>
    </row>
    <row r="17" spans="1:8" ht="15" thickBot="1" x14ac:dyDescent="0.35">
      <c r="A17">
        <v>212.95</v>
      </c>
      <c r="C17" s="2" t="s">
        <v>1</v>
      </c>
      <c r="D17" s="2">
        <v>3.806073170905198</v>
      </c>
    </row>
    <row r="18" spans="1:8" x14ac:dyDescent="0.3">
      <c r="A18">
        <v>155.18</v>
      </c>
      <c r="F18" t="s">
        <v>23</v>
      </c>
    </row>
    <row r="19" spans="1:8" x14ac:dyDescent="0.3">
      <c r="A19">
        <v>233.37</v>
      </c>
      <c r="F19" t="s">
        <v>19</v>
      </c>
      <c r="H19">
        <f>D8^2*L8/_xlfn.CHISQ.INV(K10/2,L8)</f>
        <v>1109.7346365499213</v>
      </c>
    </row>
    <row r="20" spans="1:8" x14ac:dyDescent="0.3">
      <c r="A20">
        <v>216.68</v>
      </c>
      <c r="F20" t="s">
        <v>20</v>
      </c>
      <c r="H20">
        <f>D8^2*L8/_xlfn.CHISQ.INV.RT(K10/2,L8)</f>
        <v>778.77446819564852</v>
      </c>
    </row>
    <row r="21" spans="1:8" x14ac:dyDescent="0.3">
      <c r="A21">
        <v>179.53</v>
      </c>
    </row>
    <row r="22" spans="1:8" x14ac:dyDescent="0.3">
      <c r="A22">
        <v>177.78</v>
      </c>
    </row>
    <row r="23" spans="1:8" x14ac:dyDescent="0.3">
      <c r="A23">
        <v>215.9</v>
      </c>
    </row>
    <row r="24" spans="1:8" x14ac:dyDescent="0.3">
      <c r="A24">
        <v>235.38</v>
      </c>
    </row>
    <row r="25" spans="1:8" x14ac:dyDescent="0.3">
      <c r="A25">
        <v>151.6</v>
      </c>
    </row>
    <row r="26" spans="1:8" x14ac:dyDescent="0.3">
      <c r="A26">
        <v>178.23</v>
      </c>
    </row>
    <row r="27" spans="1:8" x14ac:dyDescent="0.3">
      <c r="A27">
        <v>162.94999999999999</v>
      </c>
    </row>
    <row r="28" spans="1:8" x14ac:dyDescent="0.3">
      <c r="A28">
        <v>185.26</v>
      </c>
    </row>
    <row r="29" spans="1:8" x14ac:dyDescent="0.3">
      <c r="A29">
        <v>212.23</v>
      </c>
    </row>
    <row r="30" spans="1:8" x14ac:dyDescent="0.3">
      <c r="A30">
        <v>167.67</v>
      </c>
    </row>
    <row r="31" spans="1:8" x14ac:dyDescent="0.3">
      <c r="A31">
        <v>217.73</v>
      </c>
    </row>
    <row r="32" spans="1:8" x14ac:dyDescent="0.3">
      <c r="A32">
        <v>219.91</v>
      </c>
    </row>
    <row r="33" spans="1:1" x14ac:dyDescent="0.3">
      <c r="A33">
        <v>222.1</v>
      </c>
    </row>
    <row r="34" spans="1:1" x14ac:dyDescent="0.3">
      <c r="A34">
        <v>223.57</v>
      </c>
    </row>
    <row r="35" spans="1:1" x14ac:dyDescent="0.3">
      <c r="A35">
        <v>226.27</v>
      </c>
    </row>
    <row r="36" spans="1:1" x14ac:dyDescent="0.3">
      <c r="A36">
        <v>207.5</v>
      </c>
    </row>
    <row r="37" spans="1:1" x14ac:dyDescent="0.3">
      <c r="A37">
        <v>194.35</v>
      </c>
    </row>
    <row r="38" spans="1:1" x14ac:dyDescent="0.3">
      <c r="A38">
        <v>195.99</v>
      </c>
    </row>
    <row r="39" spans="1:1" x14ac:dyDescent="0.3">
      <c r="A39">
        <v>184.93</v>
      </c>
    </row>
    <row r="40" spans="1:1" x14ac:dyDescent="0.3">
      <c r="A40">
        <v>146.21</v>
      </c>
    </row>
    <row r="41" spans="1:1" x14ac:dyDescent="0.3">
      <c r="A41">
        <v>152.16</v>
      </c>
    </row>
    <row r="42" spans="1:1" x14ac:dyDescent="0.3">
      <c r="A42">
        <v>147.53</v>
      </c>
    </row>
    <row r="43" spans="1:1" x14ac:dyDescent="0.3">
      <c r="A43">
        <v>142.74</v>
      </c>
    </row>
    <row r="44" spans="1:1" x14ac:dyDescent="0.3">
      <c r="A44">
        <v>227.52</v>
      </c>
    </row>
    <row r="45" spans="1:1" x14ac:dyDescent="0.3">
      <c r="A45">
        <v>242.1</v>
      </c>
    </row>
    <row r="46" spans="1:1" x14ac:dyDescent="0.3">
      <c r="A46">
        <v>163.97</v>
      </c>
    </row>
    <row r="47" spans="1:1" x14ac:dyDescent="0.3">
      <c r="A47">
        <v>234.97</v>
      </c>
    </row>
    <row r="48" spans="1:1" x14ac:dyDescent="0.3">
      <c r="A48">
        <v>239.55</v>
      </c>
    </row>
    <row r="49" spans="1:1" x14ac:dyDescent="0.3">
      <c r="A49">
        <v>183.18</v>
      </c>
    </row>
    <row r="50" spans="1:1" x14ac:dyDescent="0.3">
      <c r="A50">
        <v>164.97</v>
      </c>
    </row>
    <row r="51" spans="1:1" x14ac:dyDescent="0.3">
      <c r="A51">
        <v>151.25</v>
      </c>
    </row>
    <row r="52" spans="1:1" x14ac:dyDescent="0.3">
      <c r="A52">
        <v>231.19</v>
      </c>
    </row>
    <row r="53" spans="1:1" x14ac:dyDescent="0.3">
      <c r="A53">
        <v>177.65</v>
      </c>
    </row>
    <row r="54" spans="1:1" x14ac:dyDescent="0.3">
      <c r="A54">
        <v>176.21</v>
      </c>
    </row>
    <row r="55" spans="1:1" x14ac:dyDescent="0.3">
      <c r="A55">
        <v>227.93</v>
      </c>
    </row>
    <row r="56" spans="1:1" x14ac:dyDescent="0.3">
      <c r="A56">
        <v>217.86</v>
      </c>
    </row>
    <row r="57" spans="1:1" x14ac:dyDescent="0.3">
      <c r="A57">
        <v>188.54</v>
      </c>
    </row>
    <row r="58" spans="1:1" x14ac:dyDescent="0.3">
      <c r="A58">
        <v>246.74</v>
      </c>
    </row>
    <row r="59" spans="1:1" x14ac:dyDescent="0.3">
      <c r="A59">
        <v>181.74</v>
      </c>
    </row>
    <row r="60" spans="1:1" x14ac:dyDescent="0.3">
      <c r="A60">
        <v>216.9</v>
      </c>
    </row>
    <row r="61" spans="1:1" x14ac:dyDescent="0.3">
      <c r="A61">
        <v>159.44999999999999</v>
      </c>
    </row>
    <row r="62" spans="1:1" x14ac:dyDescent="0.3">
      <c r="A62">
        <v>179.79</v>
      </c>
    </row>
    <row r="63" spans="1:1" x14ac:dyDescent="0.3">
      <c r="A63">
        <v>158.03</v>
      </c>
    </row>
    <row r="64" spans="1:1" x14ac:dyDescent="0.3">
      <c r="A64">
        <v>188.84</v>
      </c>
    </row>
    <row r="65" spans="1:1" x14ac:dyDescent="0.3">
      <c r="A65">
        <v>178.06</v>
      </c>
    </row>
    <row r="66" spans="1:1" x14ac:dyDescent="0.3">
      <c r="A66">
        <v>223.79</v>
      </c>
    </row>
    <row r="67" spans="1:1" x14ac:dyDescent="0.3">
      <c r="A67">
        <v>182.17</v>
      </c>
    </row>
    <row r="68" spans="1:1" x14ac:dyDescent="0.3">
      <c r="A68">
        <v>195.07</v>
      </c>
    </row>
    <row r="69" spans="1:1" x14ac:dyDescent="0.3">
      <c r="A69">
        <v>206.38</v>
      </c>
    </row>
    <row r="70" spans="1:1" x14ac:dyDescent="0.3">
      <c r="A70">
        <v>184.72</v>
      </c>
    </row>
    <row r="71" spans="1:1" x14ac:dyDescent="0.3">
      <c r="A71">
        <v>140.62</v>
      </c>
    </row>
    <row r="72" spans="1:1" x14ac:dyDescent="0.3">
      <c r="A72">
        <v>192.56</v>
      </c>
    </row>
    <row r="73" spans="1:1" x14ac:dyDescent="0.3">
      <c r="A73">
        <v>211.83</v>
      </c>
    </row>
    <row r="74" spans="1:1" x14ac:dyDescent="0.3">
      <c r="A74">
        <v>200.16</v>
      </c>
    </row>
    <row r="75" spans="1:1" x14ac:dyDescent="0.3">
      <c r="A75">
        <v>234.14</v>
      </c>
    </row>
    <row r="76" spans="1:1" x14ac:dyDescent="0.3">
      <c r="A76">
        <v>240.37</v>
      </c>
    </row>
    <row r="77" spans="1:1" x14ac:dyDescent="0.3">
      <c r="A77">
        <v>179.6</v>
      </c>
    </row>
    <row r="78" spans="1:1" x14ac:dyDescent="0.3">
      <c r="A78">
        <v>156.62</v>
      </c>
    </row>
    <row r="79" spans="1:1" x14ac:dyDescent="0.3">
      <c r="A79">
        <v>200.47</v>
      </c>
    </row>
    <row r="80" spans="1:1" x14ac:dyDescent="0.3">
      <c r="A80">
        <v>193.92</v>
      </c>
    </row>
    <row r="81" spans="1:1" x14ac:dyDescent="0.3">
      <c r="A81">
        <v>198.23</v>
      </c>
    </row>
    <row r="82" spans="1:1" x14ac:dyDescent="0.3">
      <c r="A82">
        <v>204.22</v>
      </c>
    </row>
    <row r="83" spans="1:1" x14ac:dyDescent="0.3">
      <c r="A83">
        <v>187.98</v>
      </c>
    </row>
    <row r="84" spans="1:1" x14ac:dyDescent="0.3">
      <c r="A84">
        <v>205.52</v>
      </c>
    </row>
    <row r="85" spans="1:1" x14ac:dyDescent="0.3">
      <c r="A85">
        <v>160.22</v>
      </c>
    </row>
    <row r="86" spans="1:1" x14ac:dyDescent="0.3">
      <c r="A86">
        <v>177.75</v>
      </c>
    </row>
    <row r="87" spans="1:1" x14ac:dyDescent="0.3">
      <c r="A87">
        <v>180.6</v>
      </c>
    </row>
    <row r="88" spans="1:1" x14ac:dyDescent="0.3">
      <c r="A88">
        <v>215.18</v>
      </c>
    </row>
    <row r="89" spans="1:1" x14ac:dyDescent="0.3">
      <c r="A89">
        <v>152.72999999999999</v>
      </c>
    </row>
    <row r="90" spans="1:1" x14ac:dyDescent="0.3">
      <c r="A90">
        <v>192.42</v>
      </c>
    </row>
    <row r="91" spans="1:1" x14ac:dyDescent="0.3">
      <c r="A91">
        <v>231.89</v>
      </c>
    </row>
    <row r="92" spans="1:1" x14ac:dyDescent="0.3">
      <c r="A92">
        <v>178.77</v>
      </c>
    </row>
    <row r="93" spans="1:1" x14ac:dyDescent="0.3">
      <c r="A93">
        <v>209.02</v>
      </c>
    </row>
    <row r="94" spans="1:1" x14ac:dyDescent="0.3">
      <c r="A94">
        <v>216.82</v>
      </c>
    </row>
    <row r="95" spans="1:1" x14ac:dyDescent="0.3">
      <c r="A95">
        <v>203.61</v>
      </c>
    </row>
    <row r="96" spans="1:1" x14ac:dyDescent="0.3">
      <c r="A96">
        <v>205.19</v>
      </c>
    </row>
    <row r="97" spans="1:1" x14ac:dyDescent="0.3">
      <c r="A97">
        <v>190.92</v>
      </c>
    </row>
    <row r="98" spans="1:1" x14ac:dyDescent="0.3">
      <c r="A98">
        <v>196.71</v>
      </c>
    </row>
    <row r="99" spans="1:1" x14ac:dyDescent="0.3">
      <c r="A99">
        <v>205.77</v>
      </c>
    </row>
    <row r="100" spans="1:1" x14ac:dyDescent="0.3">
      <c r="A100">
        <v>184.12</v>
      </c>
    </row>
    <row r="101" spans="1:1" x14ac:dyDescent="0.3">
      <c r="A101">
        <v>158.66999999999999</v>
      </c>
    </row>
    <row r="102" spans="1:1" x14ac:dyDescent="0.3">
      <c r="A102">
        <v>208.85</v>
      </c>
    </row>
    <row r="103" spans="1:1" x14ac:dyDescent="0.3">
      <c r="A103">
        <v>218.29</v>
      </c>
    </row>
    <row r="104" spans="1:1" x14ac:dyDescent="0.3">
      <c r="A104">
        <v>204.25</v>
      </c>
    </row>
    <row r="105" spans="1:1" x14ac:dyDescent="0.3">
      <c r="A105">
        <v>194.91</v>
      </c>
    </row>
    <row r="106" spans="1:1" x14ac:dyDescent="0.3">
      <c r="A106">
        <v>192.26</v>
      </c>
    </row>
    <row r="107" spans="1:1" x14ac:dyDescent="0.3">
      <c r="A107">
        <v>162.55000000000001</v>
      </c>
    </row>
    <row r="108" spans="1:1" x14ac:dyDescent="0.3">
      <c r="A108">
        <v>167.25</v>
      </c>
    </row>
    <row r="109" spans="1:1" x14ac:dyDescent="0.3">
      <c r="A109">
        <v>180.83</v>
      </c>
    </row>
    <row r="110" spans="1:1" x14ac:dyDescent="0.3">
      <c r="A110">
        <v>225.47</v>
      </c>
    </row>
    <row r="111" spans="1:1" x14ac:dyDescent="0.3">
      <c r="A111">
        <v>195.78</v>
      </c>
    </row>
    <row r="112" spans="1:1" x14ac:dyDescent="0.3">
      <c r="A112">
        <v>214.91</v>
      </c>
    </row>
    <row r="113" spans="1:1" x14ac:dyDescent="0.3">
      <c r="A113">
        <v>176.06</v>
      </c>
    </row>
    <row r="114" spans="1:1" x14ac:dyDescent="0.3">
      <c r="A114">
        <v>178.28</v>
      </c>
    </row>
    <row r="115" spans="1:1" x14ac:dyDescent="0.3">
      <c r="A115">
        <v>191.29</v>
      </c>
    </row>
    <row r="116" spans="1:1" x14ac:dyDescent="0.3">
      <c r="A116">
        <v>226.8</v>
      </c>
    </row>
    <row r="117" spans="1:1" x14ac:dyDescent="0.3">
      <c r="A117">
        <v>207.01</v>
      </c>
    </row>
    <row r="118" spans="1:1" x14ac:dyDescent="0.3">
      <c r="A118">
        <v>216.97</v>
      </c>
    </row>
    <row r="119" spans="1:1" x14ac:dyDescent="0.3">
      <c r="A119">
        <v>257.60000000000002</v>
      </c>
    </row>
    <row r="120" spans="1:1" x14ac:dyDescent="0.3">
      <c r="A120">
        <v>248.63</v>
      </c>
    </row>
    <row r="121" spans="1:1" x14ac:dyDescent="0.3">
      <c r="A121">
        <v>226.84</v>
      </c>
    </row>
    <row r="122" spans="1:1" x14ac:dyDescent="0.3">
      <c r="A122">
        <v>187.34</v>
      </c>
    </row>
    <row r="123" spans="1:1" x14ac:dyDescent="0.3">
      <c r="A123">
        <v>194.84</v>
      </c>
    </row>
    <row r="124" spans="1:1" x14ac:dyDescent="0.3">
      <c r="A124">
        <v>212.73</v>
      </c>
    </row>
    <row r="125" spans="1:1" x14ac:dyDescent="0.3">
      <c r="A125">
        <v>165.59</v>
      </c>
    </row>
    <row r="126" spans="1:1" x14ac:dyDescent="0.3">
      <c r="A126">
        <v>186.93</v>
      </c>
    </row>
    <row r="127" spans="1:1" x14ac:dyDescent="0.3">
      <c r="A127">
        <v>230.54</v>
      </c>
    </row>
    <row r="128" spans="1:1" x14ac:dyDescent="0.3">
      <c r="A128">
        <v>228.71</v>
      </c>
    </row>
    <row r="129" spans="1:1" x14ac:dyDescent="0.3">
      <c r="A129">
        <v>209.58</v>
      </c>
    </row>
    <row r="130" spans="1:1" x14ac:dyDescent="0.3">
      <c r="A130">
        <v>188.84</v>
      </c>
    </row>
    <row r="131" spans="1:1" x14ac:dyDescent="0.3">
      <c r="A131">
        <v>194.91</v>
      </c>
    </row>
    <row r="132" spans="1:1" x14ac:dyDescent="0.3">
      <c r="A132">
        <v>161.07</v>
      </c>
    </row>
    <row r="133" spans="1:1" x14ac:dyDescent="0.3">
      <c r="A133">
        <v>187.18</v>
      </c>
    </row>
    <row r="134" spans="1:1" x14ac:dyDescent="0.3">
      <c r="A134">
        <v>222.72</v>
      </c>
    </row>
    <row r="135" spans="1:1" x14ac:dyDescent="0.3">
      <c r="A135">
        <v>177.3</v>
      </c>
    </row>
    <row r="136" spans="1:1" x14ac:dyDescent="0.3">
      <c r="A136">
        <v>221.69</v>
      </c>
    </row>
    <row r="137" spans="1:1" x14ac:dyDescent="0.3">
      <c r="A137">
        <v>212.92</v>
      </c>
    </row>
    <row r="138" spans="1:1" x14ac:dyDescent="0.3">
      <c r="A138">
        <v>188.65</v>
      </c>
    </row>
    <row r="139" spans="1:1" x14ac:dyDescent="0.3">
      <c r="A139">
        <v>385.38249999999999</v>
      </c>
    </row>
    <row r="140" spans="1:1" x14ac:dyDescent="0.3">
      <c r="A140">
        <v>197.56</v>
      </c>
    </row>
    <row r="141" spans="1:1" x14ac:dyDescent="0.3">
      <c r="A141">
        <v>159.91999999999999</v>
      </c>
    </row>
    <row r="142" spans="1:1" x14ac:dyDescent="0.3">
      <c r="A142">
        <v>185.39</v>
      </c>
    </row>
    <row r="143" spans="1:1" x14ac:dyDescent="0.3">
      <c r="A143">
        <v>161.59</v>
      </c>
    </row>
    <row r="144" spans="1:1" x14ac:dyDescent="0.3">
      <c r="A144">
        <v>206.34</v>
      </c>
    </row>
    <row r="145" spans="1:1" x14ac:dyDescent="0.3">
      <c r="A145">
        <v>186.68</v>
      </c>
    </row>
    <row r="146" spans="1:1" x14ac:dyDescent="0.3">
      <c r="A146">
        <v>190.92</v>
      </c>
    </row>
    <row r="147" spans="1:1" x14ac:dyDescent="0.3">
      <c r="A147">
        <v>175.17</v>
      </c>
    </row>
    <row r="148" spans="1:1" x14ac:dyDescent="0.3">
      <c r="A148">
        <v>208.12</v>
      </c>
    </row>
    <row r="149" spans="1:1" x14ac:dyDescent="0.3">
      <c r="A149">
        <v>191.31</v>
      </c>
    </row>
    <row r="150" spans="1:1" x14ac:dyDescent="0.3">
      <c r="A150">
        <v>236.75</v>
      </c>
    </row>
    <row r="151" spans="1:1" x14ac:dyDescent="0.3">
      <c r="A151">
        <v>210.33</v>
      </c>
    </row>
    <row r="152" spans="1:1" x14ac:dyDescent="0.3">
      <c r="A152">
        <v>216.93</v>
      </c>
    </row>
    <row r="153" spans="1:1" x14ac:dyDescent="0.3">
      <c r="A153">
        <v>158.51</v>
      </c>
    </row>
    <row r="154" spans="1:1" x14ac:dyDescent="0.3">
      <c r="A154">
        <v>188.3</v>
      </c>
    </row>
    <row r="155" spans="1:1" x14ac:dyDescent="0.3">
      <c r="A155">
        <v>185.2</v>
      </c>
    </row>
    <row r="156" spans="1:1" x14ac:dyDescent="0.3">
      <c r="A156">
        <v>198.72</v>
      </c>
    </row>
    <row r="157" spans="1:1" x14ac:dyDescent="0.3">
      <c r="A157">
        <v>177.48</v>
      </c>
    </row>
    <row r="158" spans="1:1" x14ac:dyDescent="0.3">
      <c r="A158">
        <v>203.66</v>
      </c>
    </row>
    <row r="159" spans="1:1" x14ac:dyDescent="0.3">
      <c r="A159">
        <v>219.59</v>
      </c>
    </row>
    <row r="160" spans="1:1" x14ac:dyDescent="0.3">
      <c r="A160">
        <v>174.44</v>
      </c>
    </row>
    <row r="161" spans="1:1" x14ac:dyDescent="0.3">
      <c r="A161">
        <v>227.03</v>
      </c>
    </row>
    <row r="162" spans="1:1" x14ac:dyDescent="0.3">
      <c r="A162">
        <v>173.17</v>
      </c>
    </row>
    <row r="163" spans="1:1" x14ac:dyDescent="0.3">
      <c r="A163">
        <v>153.06</v>
      </c>
    </row>
    <row r="164" spans="1:1" x14ac:dyDescent="0.3">
      <c r="A164">
        <v>219.33</v>
      </c>
    </row>
    <row r="165" spans="1:1" x14ac:dyDescent="0.3">
      <c r="A165">
        <v>227.75</v>
      </c>
    </row>
    <row r="166" spans="1:1" x14ac:dyDescent="0.3">
      <c r="A166">
        <v>223.86</v>
      </c>
    </row>
    <row r="167" spans="1:1" x14ac:dyDescent="0.3">
      <c r="A167">
        <v>216.71</v>
      </c>
    </row>
    <row r="168" spans="1:1" x14ac:dyDescent="0.3">
      <c r="A168">
        <v>196.3</v>
      </c>
    </row>
    <row r="169" spans="1:1" x14ac:dyDescent="0.3">
      <c r="A169">
        <v>185.47</v>
      </c>
    </row>
    <row r="170" spans="1:1" x14ac:dyDescent="0.3">
      <c r="A170">
        <v>222.18</v>
      </c>
    </row>
    <row r="171" spans="1:1" x14ac:dyDescent="0.3">
      <c r="A171">
        <v>189.64</v>
      </c>
    </row>
    <row r="172" spans="1:1" x14ac:dyDescent="0.3">
      <c r="A172">
        <v>183.69</v>
      </c>
    </row>
    <row r="173" spans="1:1" x14ac:dyDescent="0.3">
      <c r="A173">
        <v>181.74</v>
      </c>
    </row>
    <row r="174" spans="1:1" x14ac:dyDescent="0.3">
      <c r="A174">
        <v>189.6</v>
      </c>
    </row>
    <row r="175" spans="1:1" x14ac:dyDescent="0.3">
      <c r="A175">
        <v>232.14</v>
      </c>
    </row>
    <row r="176" spans="1:1" x14ac:dyDescent="0.3">
      <c r="A176">
        <v>132.77000000000001</v>
      </c>
    </row>
    <row r="177" spans="1:1" x14ac:dyDescent="0.3">
      <c r="A177">
        <v>230.76</v>
      </c>
    </row>
    <row r="178" spans="1:1" x14ac:dyDescent="0.3">
      <c r="A178">
        <v>215.52</v>
      </c>
    </row>
    <row r="179" spans="1:1" x14ac:dyDescent="0.3">
      <c r="A179">
        <v>197.74</v>
      </c>
    </row>
    <row r="180" spans="1:1" x14ac:dyDescent="0.3">
      <c r="A180">
        <v>158.55000000000001</v>
      </c>
    </row>
    <row r="181" spans="1:1" x14ac:dyDescent="0.3">
      <c r="A181">
        <v>224.27</v>
      </c>
    </row>
    <row r="182" spans="1:1" x14ac:dyDescent="0.3">
      <c r="A182">
        <v>207.73</v>
      </c>
    </row>
    <row r="183" spans="1:1" x14ac:dyDescent="0.3">
      <c r="A183">
        <v>196.7</v>
      </c>
    </row>
    <row r="184" spans="1:1" x14ac:dyDescent="0.3">
      <c r="A184">
        <v>173.31</v>
      </c>
    </row>
    <row r="185" spans="1:1" x14ac:dyDescent="0.3">
      <c r="A185">
        <v>216.3</v>
      </c>
    </row>
    <row r="186" spans="1:1" x14ac:dyDescent="0.3">
      <c r="A186">
        <v>218.71</v>
      </c>
    </row>
    <row r="187" spans="1:1" x14ac:dyDescent="0.3">
      <c r="A187">
        <v>159.34</v>
      </c>
    </row>
    <row r="188" spans="1:1" x14ac:dyDescent="0.3">
      <c r="A188">
        <v>177.44</v>
      </c>
    </row>
    <row r="189" spans="1:1" x14ac:dyDescent="0.3">
      <c r="A189">
        <v>175.54</v>
      </c>
    </row>
    <row r="190" spans="1:1" x14ac:dyDescent="0.3">
      <c r="A190">
        <v>182.7</v>
      </c>
    </row>
    <row r="191" spans="1:1" x14ac:dyDescent="0.3">
      <c r="A191">
        <v>196.94</v>
      </c>
    </row>
    <row r="192" spans="1:1" x14ac:dyDescent="0.3">
      <c r="A192">
        <v>196.46</v>
      </c>
    </row>
    <row r="193" spans="1:1" x14ac:dyDescent="0.3">
      <c r="A193">
        <v>173.79</v>
      </c>
    </row>
    <row r="194" spans="1:1" x14ac:dyDescent="0.3">
      <c r="A194">
        <v>216.26</v>
      </c>
    </row>
    <row r="195" spans="1:1" x14ac:dyDescent="0.3">
      <c r="A195">
        <v>196.67</v>
      </c>
    </row>
    <row r="196" spans="1:1" x14ac:dyDescent="0.3">
      <c r="A196">
        <v>214.41</v>
      </c>
    </row>
    <row r="197" spans="1:1" x14ac:dyDescent="0.3">
      <c r="A197">
        <v>215.93</v>
      </c>
    </row>
    <row r="198" spans="1:1" x14ac:dyDescent="0.3">
      <c r="A198">
        <v>181.02</v>
      </c>
    </row>
    <row r="199" spans="1:1" x14ac:dyDescent="0.3">
      <c r="A199">
        <v>214</v>
      </c>
    </row>
    <row r="200" spans="1:1" x14ac:dyDescent="0.3">
      <c r="A200">
        <v>166.11</v>
      </c>
    </row>
    <row r="201" spans="1:1" x14ac:dyDescent="0.3">
      <c r="A201">
        <v>224.95</v>
      </c>
    </row>
    <row r="202" spans="1:1" x14ac:dyDescent="0.3">
      <c r="A202">
        <v>45.317499999999903</v>
      </c>
    </row>
    <row r="203" spans="1:1" x14ac:dyDescent="0.3">
      <c r="A203">
        <v>176.14</v>
      </c>
    </row>
    <row r="204" spans="1:1" x14ac:dyDescent="0.3">
      <c r="A204">
        <v>198.9</v>
      </c>
    </row>
    <row r="205" spans="1:1" x14ac:dyDescent="0.3">
      <c r="A205">
        <v>196.77</v>
      </c>
    </row>
    <row r="206" spans="1:1" x14ac:dyDescent="0.3">
      <c r="A206">
        <v>166.92</v>
      </c>
    </row>
    <row r="207" spans="1:1" x14ac:dyDescent="0.3">
      <c r="A207">
        <v>209.53</v>
      </c>
    </row>
    <row r="208" spans="1:1" x14ac:dyDescent="0.3">
      <c r="A208">
        <v>204.14</v>
      </c>
    </row>
    <row r="209" spans="1:1" x14ac:dyDescent="0.3">
      <c r="A209">
        <v>171.59</v>
      </c>
    </row>
    <row r="210" spans="1:1" x14ac:dyDescent="0.3">
      <c r="A210">
        <v>169.93</v>
      </c>
    </row>
    <row r="211" spans="1:1" x14ac:dyDescent="0.3">
      <c r="A211">
        <v>187.49</v>
      </c>
    </row>
    <row r="212" spans="1:1" x14ac:dyDescent="0.3">
      <c r="A212">
        <v>189.45</v>
      </c>
    </row>
    <row r="213" spans="1:1" x14ac:dyDescent="0.3">
      <c r="A213">
        <v>174.77</v>
      </c>
    </row>
    <row r="214" spans="1:1" x14ac:dyDescent="0.3">
      <c r="A214">
        <v>227.41</v>
      </c>
    </row>
    <row r="215" spans="1:1" x14ac:dyDescent="0.3">
      <c r="A215">
        <v>226.17</v>
      </c>
    </row>
    <row r="216" spans="1:1" x14ac:dyDescent="0.3">
      <c r="A216">
        <v>159.93</v>
      </c>
    </row>
    <row r="217" spans="1:1" x14ac:dyDescent="0.3">
      <c r="A217">
        <v>136.41999999999999</v>
      </c>
    </row>
    <row r="218" spans="1:1" x14ac:dyDescent="0.3">
      <c r="A218">
        <v>176.53</v>
      </c>
    </row>
    <row r="219" spans="1:1" x14ac:dyDescent="0.3">
      <c r="A219">
        <v>232.72</v>
      </c>
    </row>
    <row r="220" spans="1:1" x14ac:dyDescent="0.3">
      <c r="A220">
        <v>161.69</v>
      </c>
    </row>
    <row r="221" spans="1:1" x14ac:dyDescent="0.3">
      <c r="A221">
        <v>196.14</v>
      </c>
    </row>
    <row r="222" spans="1:1" x14ac:dyDescent="0.3">
      <c r="A222">
        <v>202.57</v>
      </c>
    </row>
    <row r="223" spans="1:1" x14ac:dyDescent="0.3">
      <c r="A223">
        <v>189.09</v>
      </c>
    </row>
    <row r="224" spans="1:1" x14ac:dyDescent="0.3">
      <c r="A224">
        <v>237.55</v>
      </c>
    </row>
    <row r="225" spans="1:1" x14ac:dyDescent="0.3">
      <c r="A225">
        <v>175.07</v>
      </c>
    </row>
    <row r="226" spans="1:1" x14ac:dyDescent="0.3">
      <c r="A226">
        <v>191.95</v>
      </c>
    </row>
    <row r="227" spans="1:1" x14ac:dyDescent="0.3">
      <c r="A227">
        <v>233.45</v>
      </c>
    </row>
    <row r="228" spans="1:1" x14ac:dyDescent="0.3">
      <c r="A228">
        <v>203.78</v>
      </c>
    </row>
    <row r="229" spans="1:1" x14ac:dyDescent="0.3">
      <c r="A229">
        <v>210.9</v>
      </c>
    </row>
    <row r="230" spans="1:1" x14ac:dyDescent="0.3">
      <c r="A230">
        <v>223.79</v>
      </c>
    </row>
    <row r="231" spans="1:1" x14ac:dyDescent="0.3">
      <c r="A231">
        <v>127.64</v>
      </c>
    </row>
    <row r="232" spans="1:1" x14ac:dyDescent="0.3">
      <c r="A232">
        <v>163.43</v>
      </c>
    </row>
    <row r="233" spans="1:1" x14ac:dyDescent="0.3">
      <c r="A233">
        <v>211.05</v>
      </c>
    </row>
    <row r="234" spans="1:1" x14ac:dyDescent="0.3">
      <c r="A234">
        <v>202.94</v>
      </c>
    </row>
    <row r="235" spans="1:1" x14ac:dyDescent="0.3">
      <c r="A235">
        <v>221.89</v>
      </c>
    </row>
    <row r="236" spans="1:1" x14ac:dyDescent="0.3">
      <c r="A236">
        <v>153.44</v>
      </c>
    </row>
    <row r="237" spans="1:1" x14ac:dyDescent="0.3">
      <c r="A237">
        <v>170.8</v>
      </c>
    </row>
    <row r="238" spans="1:1" x14ac:dyDescent="0.3">
      <c r="A238">
        <v>188.65</v>
      </c>
    </row>
    <row r="239" spans="1:1" x14ac:dyDescent="0.3">
      <c r="A239">
        <v>198.85</v>
      </c>
    </row>
    <row r="240" spans="1:1" x14ac:dyDescent="0.3">
      <c r="A240">
        <v>186.25</v>
      </c>
    </row>
    <row r="241" spans="1:1" x14ac:dyDescent="0.3">
      <c r="A241">
        <v>178.37</v>
      </c>
    </row>
    <row r="242" spans="1:1" x14ac:dyDescent="0.3">
      <c r="A242">
        <v>191.81</v>
      </c>
    </row>
    <row r="243" spans="1:1" x14ac:dyDescent="0.3">
      <c r="A243">
        <v>204.32</v>
      </c>
    </row>
    <row r="244" spans="1:1" x14ac:dyDescent="0.3">
      <c r="A244">
        <v>232.54</v>
      </c>
    </row>
    <row r="245" spans="1:1" x14ac:dyDescent="0.3">
      <c r="A245">
        <v>211.25</v>
      </c>
    </row>
    <row r="246" spans="1:1" x14ac:dyDescent="0.3">
      <c r="A246">
        <v>164.62</v>
      </c>
    </row>
    <row r="247" spans="1:1" x14ac:dyDescent="0.3">
      <c r="A247">
        <v>231.1</v>
      </c>
    </row>
  </sheetData>
  <phoneticPr fontId="2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4F412-A061-42EA-978A-9927035141A4}">
  <dimension ref="A1:F251"/>
  <sheetViews>
    <sheetView workbookViewId="0">
      <selection activeCell="I37" sqref="I37"/>
    </sheetView>
  </sheetViews>
  <sheetFormatPr defaultRowHeight="14.4" x14ac:dyDescent="0.3"/>
  <cols>
    <col min="4" max="4" width="15.21875" customWidth="1"/>
    <col min="5" max="5" width="19.77734375" customWidth="1"/>
  </cols>
  <sheetData>
    <row r="1" spans="1:5" ht="43.2" x14ac:dyDescent="0.3">
      <c r="A1" t="s">
        <v>101</v>
      </c>
      <c r="C1" s="13" t="s">
        <v>50</v>
      </c>
      <c r="D1" s="12" t="s">
        <v>66</v>
      </c>
      <c r="E1" s="12" t="s">
        <v>65</v>
      </c>
    </row>
    <row r="2" spans="1:5" x14ac:dyDescent="0.3">
      <c r="A2" t="s">
        <v>98</v>
      </c>
      <c r="C2" s="11" t="s">
        <v>73</v>
      </c>
      <c r="D2" s="18">
        <f t="shared" ref="D2:D7" si="0">COUNTIF(A$2:A$1048576,C2)</f>
        <v>38</v>
      </c>
      <c r="E2" s="11">
        <f t="shared" ref="E2:E7" si="1">D2/$D$8</f>
        <v>0.152</v>
      </c>
    </row>
    <row r="3" spans="1:5" x14ac:dyDescent="0.3">
      <c r="A3" t="s">
        <v>98</v>
      </c>
      <c r="C3" s="11" t="s">
        <v>74</v>
      </c>
      <c r="D3" s="11">
        <f t="shared" si="0"/>
        <v>50</v>
      </c>
      <c r="E3" s="18">
        <f t="shared" si="1"/>
        <v>0.2</v>
      </c>
    </row>
    <row r="4" spans="1:5" x14ac:dyDescent="0.3">
      <c r="A4" t="s">
        <v>74</v>
      </c>
      <c r="C4" s="11" t="s">
        <v>99</v>
      </c>
      <c r="D4" s="11">
        <f t="shared" si="0"/>
        <v>28</v>
      </c>
      <c r="E4" s="11">
        <f t="shared" si="1"/>
        <v>0.112</v>
      </c>
    </row>
    <row r="5" spans="1:5" x14ac:dyDescent="0.3">
      <c r="A5" t="s">
        <v>98</v>
      </c>
      <c r="C5" s="11" t="s">
        <v>100</v>
      </c>
      <c r="D5" s="11">
        <f t="shared" si="0"/>
        <v>30</v>
      </c>
      <c r="E5" s="11">
        <f t="shared" si="1"/>
        <v>0.12</v>
      </c>
    </row>
    <row r="6" spans="1:5" x14ac:dyDescent="0.3">
      <c r="A6" t="s">
        <v>99</v>
      </c>
      <c r="C6" s="19" t="s">
        <v>98</v>
      </c>
      <c r="D6" s="19">
        <f t="shared" si="0"/>
        <v>74</v>
      </c>
      <c r="E6" s="19">
        <f t="shared" si="1"/>
        <v>0.29599999999999999</v>
      </c>
    </row>
    <row r="7" spans="1:5" x14ac:dyDescent="0.3">
      <c r="A7" t="s">
        <v>73</v>
      </c>
      <c r="C7" s="19" t="s">
        <v>90</v>
      </c>
      <c r="D7" s="19">
        <f t="shared" si="0"/>
        <v>30</v>
      </c>
      <c r="E7" s="19">
        <f t="shared" si="1"/>
        <v>0.12</v>
      </c>
    </row>
    <row r="8" spans="1:5" x14ac:dyDescent="0.3">
      <c r="A8" t="s">
        <v>99</v>
      </c>
      <c r="C8" s="9" t="s">
        <v>13</v>
      </c>
      <c r="D8" s="20">
        <f>SUM(D2:D7)</f>
        <v>250</v>
      </c>
      <c r="E8" s="9">
        <f>SUM(E2:E7)</f>
        <v>0.99999999999999989</v>
      </c>
    </row>
    <row r="9" spans="1:5" x14ac:dyDescent="0.3">
      <c r="A9" t="s">
        <v>73</v>
      </c>
    </row>
    <row r="10" spans="1:5" x14ac:dyDescent="0.3">
      <c r="A10" t="s">
        <v>74</v>
      </c>
      <c r="C10" s="10" t="s">
        <v>102</v>
      </c>
    </row>
    <row r="11" spans="1:5" x14ac:dyDescent="0.3">
      <c r="A11" t="s">
        <v>98</v>
      </c>
      <c r="C11" t="s">
        <v>60</v>
      </c>
      <c r="D11">
        <f>E3</f>
        <v>0.2</v>
      </c>
    </row>
    <row r="12" spans="1:5" x14ac:dyDescent="0.3">
      <c r="A12" t="s">
        <v>74</v>
      </c>
      <c r="C12" t="s">
        <v>59</v>
      </c>
      <c r="D12">
        <f>1-D11</f>
        <v>0.8</v>
      </c>
    </row>
    <row r="13" spans="1:5" x14ac:dyDescent="0.3">
      <c r="A13" t="s">
        <v>74</v>
      </c>
      <c r="C13" t="s">
        <v>58</v>
      </c>
      <c r="D13" s="7">
        <v>0.99</v>
      </c>
    </row>
    <row r="14" spans="1:5" x14ac:dyDescent="0.3">
      <c r="A14" t="s">
        <v>73</v>
      </c>
      <c r="C14" t="s">
        <v>57</v>
      </c>
    </row>
    <row r="15" spans="1:5" x14ac:dyDescent="0.3">
      <c r="A15" t="s">
        <v>98</v>
      </c>
      <c r="C15" t="s">
        <v>56</v>
      </c>
      <c r="D15">
        <f>_xlfn.CONFIDENCE.NORM(1-D13,SQRT(D11*D12),D8)</f>
        <v>6.516389970415809E-2</v>
      </c>
    </row>
    <row r="16" spans="1:5" x14ac:dyDescent="0.3">
      <c r="A16" t="s">
        <v>73</v>
      </c>
    </row>
    <row r="17" spans="1:6" x14ac:dyDescent="0.3">
      <c r="A17" t="s">
        <v>99</v>
      </c>
      <c r="C17" t="s">
        <v>55</v>
      </c>
      <c r="E17" s="21">
        <f>D11-D15</f>
        <v>0.13483610029584192</v>
      </c>
    </row>
    <row r="18" spans="1:6" x14ac:dyDescent="0.3">
      <c r="A18" t="s">
        <v>73</v>
      </c>
      <c r="C18" t="s">
        <v>53</v>
      </c>
      <c r="E18" s="21">
        <f>D11+D15</f>
        <v>0.2651638997041581</v>
      </c>
    </row>
    <row r="19" spans="1:6" x14ac:dyDescent="0.3">
      <c r="A19" t="s">
        <v>73</v>
      </c>
    </row>
    <row r="20" spans="1:6" x14ac:dyDescent="0.3">
      <c r="A20" t="s">
        <v>98</v>
      </c>
      <c r="C20" t="s">
        <v>51</v>
      </c>
    </row>
    <row r="21" spans="1:6" x14ac:dyDescent="0.3">
      <c r="A21" t="s">
        <v>73</v>
      </c>
    </row>
    <row r="22" spans="1:6" ht="43.2" x14ac:dyDescent="0.3">
      <c r="A22" t="s">
        <v>98</v>
      </c>
      <c r="C22" s="13" t="s">
        <v>50</v>
      </c>
      <c r="D22" s="12" t="s">
        <v>49</v>
      </c>
      <c r="E22" s="13" t="s">
        <v>48</v>
      </c>
      <c r="F22" s="12" t="s">
        <v>47</v>
      </c>
    </row>
    <row r="23" spans="1:6" x14ac:dyDescent="0.3">
      <c r="A23" t="s">
        <v>74</v>
      </c>
      <c r="C23" s="11" t="s">
        <v>73</v>
      </c>
      <c r="D23" s="11">
        <f>COUNTIF(A$2:A$1048576,C23)</f>
        <v>38</v>
      </c>
      <c r="E23" s="11">
        <f>1/6</f>
        <v>0.16666666666666666</v>
      </c>
      <c r="F23" s="11">
        <f>(D23-$D$8*E23)^2/($D$8*E23)</f>
        <v>0.32266666666666627</v>
      </c>
    </row>
    <row r="24" spans="1:6" x14ac:dyDescent="0.3">
      <c r="A24" t="s">
        <v>98</v>
      </c>
      <c r="C24" s="11" t="s">
        <v>74</v>
      </c>
      <c r="D24" s="11">
        <f t="shared" ref="D24:D28" si="2">COUNTIF(A$2:A$1048576,C24)</f>
        <v>50</v>
      </c>
      <c r="E24" s="11">
        <f t="shared" ref="E24:E28" si="3">1/6</f>
        <v>0.16666666666666666</v>
      </c>
      <c r="F24" s="11">
        <f>(D24-$D$8*E24)^2/($D$8*E24)</f>
        <v>1.6666666666666679</v>
      </c>
    </row>
    <row r="25" spans="1:6" x14ac:dyDescent="0.3">
      <c r="A25" t="s">
        <v>100</v>
      </c>
      <c r="C25" s="11" t="s">
        <v>99</v>
      </c>
      <c r="D25" s="11">
        <f t="shared" si="2"/>
        <v>28</v>
      </c>
      <c r="E25" s="11">
        <f t="shared" si="3"/>
        <v>0.16666666666666666</v>
      </c>
      <c r="F25" s="11">
        <f>(D25-$D$8*E25)^2/($D$8*E25)</f>
        <v>4.482666666666665</v>
      </c>
    </row>
    <row r="26" spans="1:6" x14ac:dyDescent="0.3">
      <c r="A26" t="s">
        <v>100</v>
      </c>
      <c r="C26" s="11" t="s">
        <v>100</v>
      </c>
      <c r="D26" s="11">
        <f t="shared" si="2"/>
        <v>30</v>
      </c>
      <c r="E26" s="11">
        <f t="shared" si="3"/>
        <v>0.16666666666666666</v>
      </c>
      <c r="F26" s="11">
        <f>(D26-$D$8*E26)^2/($D$8*E26)</f>
        <v>3.2666666666666657</v>
      </c>
    </row>
    <row r="27" spans="1:6" x14ac:dyDescent="0.3">
      <c r="A27" t="s">
        <v>74</v>
      </c>
      <c r="C27" s="19" t="s">
        <v>98</v>
      </c>
      <c r="D27" s="11">
        <f t="shared" si="2"/>
        <v>74</v>
      </c>
      <c r="E27" s="11">
        <f t="shared" si="3"/>
        <v>0.16666666666666666</v>
      </c>
      <c r="F27" s="11">
        <f t="shared" ref="F27:F28" si="4">(D27-$D$8*E27)^2/($D$8*E27)</f>
        <v>25.090666666666671</v>
      </c>
    </row>
    <row r="28" spans="1:6" x14ac:dyDescent="0.3">
      <c r="A28" t="s">
        <v>74</v>
      </c>
      <c r="C28" s="19" t="s">
        <v>90</v>
      </c>
      <c r="D28" s="11">
        <f t="shared" si="2"/>
        <v>30</v>
      </c>
      <c r="E28" s="11">
        <f t="shared" si="3"/>
        <v>0.16666666666666666</v>
      </c>
      <c r="F28" s="11">
        <f t="shared" si="4"/>
        <v>3.2666666666666657</v>
      </c>
    </row>
    <row r="29" spans="1:6" x14ac:dyDescent="0.3">
      <c r="A29" t="s">
        <v>90</v>
      </c>
      <c r="C29" s="10" t="s">
        <v>46</v>
      </c>
      <c r="F29" s="6">
        <f>SUM(F23:F28)</f>
        <v>38.096000000000004</v>
      </c>
    </row>
    <row r="30" spans="1:6" x14ac:dyDescent="0.3">
      <c r="A30" t="s">
        <v>90</v>
      </c>
    </row>
    <row r="31" spans="1:6" x14ac:dyDescent="0.3">
      <c r="A31" t="s">
        <v>98</v>
      </c>
      <c r="C31" t="s">
        <v>44</v>
      </c>
      <c r="F31" s="9">
        <f xml:space="preserve"> 6 - 0 - 1</f>
        <v>5</v>
      </c>
    </row>
    <row r="32" spans="1:6" x14ac:dyDescent="0.3">
      <c r="A32" t="s">
        <v>98</v>
      </c>
    </row>
    <row r="33" spans="1:6" x14ac:dyDescent="0.3">
      <c r="A33" t="s">
        <v>90</v>
      </c>
      <c r="C33" s="8" t="s">
        <v>42</v>
      </c>
      <c r="D33" s="7">
        <v>0.01</v>
      </c>
    </row>
    <row r="34" spans="1:6" x14ac:dyDescent="0.3">
      <c r="A34" t="s">
        <v>74</v>
      </c>
    </row>
    <row r="35" spans="1:6" x14ac:dyDescent="0.3">
      <c r="A35" t="s">
        <v>74</v>
      </c>
      <c r="C35" t="s">
        <v>41</v>
      </c>
      <c r="F35" s="6">
        <f>_xlfn.CHISQ.INV.RT(D33,F31)</f>
        <v>15.086272469388991</v>
      </c>
    </row>
    <row r="36" spans="1:6" x14ac:dyDescent="0.3">
      <c r="A36" t="s">
        <v>90</v>
      </c>
    </row>
    <row r="37" spans="1:6" ht="46.8" customHeight="1" x14ac:dyDescent="0.3">
      <c r="A37" t="s">
        <v>98</v>
      </c>
      <c r="C37" s="29" t="s">
        <v>39</v>
      </c>
      <c r="D37" s="29"/>
      <c r="E37" s="29"/>
      <c r="F37" s="29"/>
    </row>
    <row r="38" spans="1:6" x14ac:dyDescent="0.3">
      <c r="A38" t="s">
        <v>74</v>
      </c>
      <c r="F38" s="6">
        <f>IF((F29&gt;F35),1,0)</f>
        <v>1</v>
      </c>
    </row>
    <row r="39" spans="1:6" x14ac:dyDescent="0.3">
      <c r="A39" t="s">
        <v>90</v>
      </c>
    </row>
    <row r="40" spans="1:6" x14ac:dyDescent="0.3">
      <c r="A40" t="s">
        <v>99</v>
      </c>
    </row>
    <row r="41" spans="1:6" x14ac:dyDescent="0.3">
      <c r="A41" t="s">
        <v>73</v>
      </c>
    </row>
    <row r="42" spans="1:6" x14ac:dyDescent="0.3">
      <c r="A42" t="s">
        <v>98</v>
      </c>
    </row>
    <row r="43" spans="1:6" x14ac:dyDescent="0.3">
      <c r="A43" t="s">
        <v>98</v>
      </c>
    </row>
    <row r="44" spans="1:6" x14ac:dyDescent="0.3">
      <c r="A44" t="s">
        <v>98</v>
      </c>
    </row>
    <row r="45" spans="1:6" x14ac:dyDescent="0.3">
      <c r="A45" t="s">
        <v>98</v>
      </c>
    </row>
    <row r="46" spans="1:6" x14ac:dyDescent="0.3">
      <c r="A46" t="s">
        <v>74</v>
      </c>
    </row>
    <row r="47" spans="1:6" x14ac:dyDescent="0.3">
      <c r="A47" t="s">
        <v>98</v>
      </c>
    </row>
    <row r="48" spans="1:6" x14ac:dyDescent="0.3">
      <c r="A48" t="s">
        <v>98</v>
      </c>
    </row>
    <row r="49" spans="1:1" x14ac:dyDescent="0.3">
      <c r="A49" t="s">
        <v>98</v>
      </c>
    </row>
    <row r="50" spans="1:1" x14ac:dyDescent="0.3">
      <c r="A50" t="s">
        <v>99</v>
      </c>
    </row>
    <row r="51" spans="1:1" x14ac:dyDescent="0.3">
      <c r="A51" t="s">
        <v>98</v>
      </c>
    </row>
    <row r="52" spans="1:1" x14ac:dyDescent="0.3">
      <c r="A52" t="s">
        <v>100</v>
      </c>
    </row>
    <row r="53" spans="1:1" x14ac:dyDescent="0.3">
      <c r="A53" t="s">
        <v>90</v>
      </c>
    </row>
    <row r="54" spans="1:1" x14ac:dyDescent="0.3">
      <c r="A54" t="s">
        <v>98</v>
      </c>
    </row>
    <row r="55" spans="1:1" x14ac:dyDescent="0.3">
      <c r="A55" t="s">
        <v>99</v>
      </c>
    </row>
    <row r="56" spans="1:1" x14ac:dyDescent="0.3">
      <c r="A56" t="s">
        <v>99</v>
      </c>
    </row>
    <row r="57" spans="1:1" x14ac:dyDescent="0.3">
      <c r="A57" t="s">
        <v>99</v>
      </c>
    </row>
    <row r="58" spans="1:1" x14ac:dyDescent="0.3">
      <c r="A58" t="s">
        <v>74</v>
      </c>
    </row>
    <row r="59" spans="1:1" x14ac:dyDescent="0.3">
      <c r="A59" t="s">
        <v>98</v>
      </c>
    </row>
    <row r="60" spans="1:1" x14ac:dyDescent="0.3">
      <c r="A60" t="s">
        <v>73</v>
      </c>
    </row>
    <row r="61" spans="1:1" x14ac:dyDescent="0.3">
      <c r="A61" t="s">
        <v>100</v>
      </c>
    </row>
    <row r="62" spans="1:1" x14ac:dyDescent="0.3">
      <c r="A62" t="s">
        <v>98</v>
      </c>
    </row>
    <row r="63" spans="1:1" x14ac:dyDescent="0.3">
      <c r="A63" t="s">
        <v>74</v>
      </c>
    </row>
    <row r="64" spans="1:1" x14ac:dyDescent="0.3">
      <c r="A64" t="s">
        <v>74</v>
      </c>
    </row>
    <row r="65" spans="1:1" x14ac:dyDescent="0.3">
      <c r="A65" t="s">
        <v>100</v>
      </c>
    </row>
    <row r="66" spans="1:1" x14ac:dyDescent="0.3">
      <c r="A66" t="s">
        <v>74</v>
      </c>
    </row>
    <row r="67" spans="1:1" x14ac:dyDescent="0.3">
      <c r="A67" t="s">
        <v>90</v>
      </c>
    </row>
    <row r="68" spans="1:1" x14ac:dyDescent="0.3">
      <c r="A68" t="s">
        <v>98</v>
      </c>
    </row>
    <row r="69" spans="1:1" x14ac:dyDescent="0.3">
      <c r="A69" t="s">
        <v>74</v>
      </c>
    </row>
    <row r="70" spans="1:1" x14ac:dyDescent="0.3">
      <c r="A70" t="s">
        <v>98</v>
      </c>
    </row>
    <row r="71" spans="1:1" x14ac:dyDescent="0.3">
      <c r="A71" t="s">
        <v>73</v>
      </c>
    </row>
    <row r="72" spans="1:1" x14ac:dyDescent="0.3">
      <c r="A72" t="s">
        <v>99</v>
      </c>
    </row>
    <row r="73" spans="1:1" x14ac:dyDescent="0.3">
      <c r="A73" t="s">
        <v>98</v>
      </c>
    </row>
    <row r="74" spans="1:1" x14ac:dyDescent="0.3">
      <c r="A74" t="s">
        <v>98</v>
      </c>
    </row>
    <row r="75" spans="1:1" x14ac:dyDescent="0.3">
      <c r="A75" t="s">
        <v>98</v>
      </c>
    </row>
    <row r="76" spans="1:1" x14ac:dyDescent="0.3">
      <c r="A76" t="s">
        <v>98</v>
      </c>
    </row>
    <row r="77" spans="1:1" x14ac:dyDescent="0.3">
      <c r="A77" t="s">
        <v>74</v>
      </c>
    </row>
    <row r="78" spans="1:1" x14ac:dyDescent="0.3">
      <c r="A78" t="s">
        <v>73</v>
      </c>
    </row>
    <row r="79" spans="1:1" x14ac:dyDescent="0.3">
      <c r="A79" t="s">
        <v>90</v>
      </c>
    </row>
    <row r="80" spans="1:1" x14ac:dyDescent="0.3">
      <c r="A80" t="s">
        <v>100</v>
      </c>
    </row>
    <row r="81" spans="1:1" x14ac:dyDescent="0.3">
      <c r="A81" t="s">
        <v>73</v>
      </c>
    </row>
    <row r="82" spans="1:1" x14ac:dyDescent="0.3">
      <c r="A82" t="s">
        <v>74</v>
      </c>
    </row>
    <row r="83" spans="1:1" x14ac:dyDescent="0.3">
      <c r="A83" t="s">
        <v>98</v>
      </c>
    </row>
    <row r="84" spans="1:1" x14ac:dyDescent="0.3">
      <c r="A84" t="s">
        <v>100</v>
      </c>
    </row>
    <row r="85" spans="1:1" x14ac:dyDescent="0.3">
      <c r="A85" t="s">
        <v>74</v>
      </c>
    </row>
    <row r="86" spans="1:1" x14ac:dyDescent="0.3">
      <c r="A86" t="s">
        <v>90</v>
      </c>
    </row>
    <row r="87" spans="1:1" x14ac:dyDescent="0.3">
      <c r="A87" t="s">
        <v>74</v>
      </c>
    </row>
    <row r="88" spans="1:1" x14ac:dyDescent="0.3">
      <c r="A88" t="s">
        <v>74</v>
      </c>
    </row>
    <row r="89" spans="1:1" x14ac:dyDescent="0.3">
      <c r="A89" t="s">
        <v>74</v>
      </c>
    </row>
    <row r="90" spans="1:1" x14ac:dyDescent="0.3">
      <c r="A90" t="s">
        <v>99</v>
      </c>
    </row>
    <row r="91" spans="1:1" x14ac:dyDescent="0.3">
      <c r="A91" t="s">
        <v>99</v>
      </c>
    </row>
    <row r="92" spans="1:1" x14ac:dyDescent="0.3">
      <c r="A92" t="s">
        <v>98</v>
      </c>
    </row>
    <row r="93" spans="1:1" x14ac:dyDescent="0.3">
      <c r="A93" t="s">
        <v>90</v>
      </c>
    </row>
    <row r="94" spans="1:1" x14ac:dyDescent="0.3">
      <c r="A94" t="s">
        <v>99</v>
      </c>
    </row>
    <row r="95" spans="1:1" x14ac:dyDescent="0.3">
      <c r="A95" t="s">
        <v>100</v>
      </c>
    </row>
    <row r="96" spans="1:1" x14ac:dyDescent="0.3">
      <c r="A96" t="s">
        <v>98</v>
      </c>
    </row>
    <row r="97" spans="1:1" x14ac:dyDescent="0.3">
      <c r="A97" t="s">
        <v>74</v>
      </c>
    </row>
    <row r="98" spans="1:1" x14ac:dyDescent="0.3">
      <c r="A98" t="s">
        <v>73</v>
      </c>
    </row>
    <row r="99" spans="1:1" x14ac:dyDescent="0.3">
      <c r="A99" t="s">
        <v>73</v>
      </c>
    </row>
    <row r="100" spans="1:1" x14ac:dyDescent="0.3">
      <c r="A100" t="s">
        <v>99</v>
      </c>
    </row>
    <row r="101" spans="1:1" x14ac:dyDescent="0.3">
      <c r="A101" t="s">
        <v>74</v>
      </c>
    </row>
    <row r="102" spans="1:1" x14ac:dyDescent="0.3">
      <c r="A102" t="s">
        <v>98</v>
      </c>
    </row>
    <row r="103" spans="1:1" x14ac:dyDescent="0.3">
      <c r="A103" t="s">
        <v>90</v>
      </c>
    </row>
    <row r="104" spans="1:1" x14ac:dyDescent="0.3">
      <c r="A104" t="s">
        <v>74</v>
      </c>
    </row>
    <row r="105" spans="1:1" x14ac:dyDescent="0.3">
      <c r="A105" t="s">
        <v>74</v>
      </c>
    </row>
    <row r="106" spans="1:1" x14ac:dyDescent="0.3">
      <c r="A106" t="s">
        <v>73</v>
      </c>
    </row>
    <row r="107" spans="1:1" x14ac:dyDescent="0.3">
      <c r="A107" t="s">
        <v>98</v>
      </c>
    </row>
    <row r="108" spans="1:1" x14ac:dyDescent="0.3">
      <c r="A108" t="s">
        <v>100</v>
      </c>
    </row>
    <row r="109" spans="1:1" x14ac:dyDescent="0.3">
      <c r="A109" t="s">
        <v>98</v>
      </c>
    </row>
    <row r="110" spans="1:1" x14ac:dyDescent="0.3">
      <c r="A110" t="s">
        <v>74</v>
      </c>
    </row>
    <row r="111" spans="1:1" x14ac:dyDescent="0.3">
      <c r="A111" t="s">
        <v>98</v>
      </c>
    </row>
    <row r="112" spans="1:1" x14ac:dyDescent="0.3">
      <c r="A112" t="s">
        <v>90</v>
      </c>
    </row>
    <row r="113" spans="1:1" x14ac:dyDescent="0.3">
      <c r="A113" t="s">
        <v>99</v>
      </c>
    </row>
    <row r="114" spans="1:1" x14ac:dyDescent="0.3">
      <c r="A114" t="s">
        <v>74</v>
      </c>
    </row>
    <row r="115" spans="1:1" x14ac:dyDescent="0.3">
      <c r="A115" t="s">
        <v>98</v>
      </c>
    </row>
    <row r="116" spans="1:1" x14ac:dyDescent="0.3">
      <c r="A116" t="s">
        <v>90</v>
      </c>
    </row>
    <row r="117" spans="1:1" x14ac:dyDescent="0.3">
      <c r="A117" t="s">
        <v>90</v>
      </c>
    </row>
    <row r="118" spans="1:1" x14ac:dyDescent="0.3">
      <c r="A118" t="s">
        <v>98</v>
      </c>
    </row>
    <row r="119" spans="1:1" x14ac:dyDescent="0.3">
      <c r="A119" t="s">
        <v>73</v>
      </c>
    </row>
    <row r="120" spans="1:1" x14ac:dyDescent="0.3">
      <c r="A120" t="s">
        <v>73</v>
      </c>
    </row>
    <row r="121" spans="1:1" x14ac:dyDescent="0.3">
      <c r="A121" t="s">
        <v>98</v>
      </c>
    </row>
    <row r="122" spans="1:1" x14ac:dyDescent="0.3">
      <c r="A122" t="s">
        <v>98</v>
      </c>
    </row>
    <row r="123" spans="1:1" x14ac:dyDescent="0.3">
      <c r="A123" t="s">
        <v>98</v>
      </c>
    </row>
    <row r="124" spans="1:1" x14ac:dyDescent="0.3">
      <c r="A124" t="s">
        <v>99</v>
      </c>
    </row>
    <row r="125" spans="1:1" x14ac:dyDescent="0.3">
      <c r="A125" t="s">
        <v>73</v>
      </c>
    </row>
    <row r="126" spans="1:1" x14ac:dyDescent="0.3">
      <c r="A126" t="s">
        <v>98</v>
      </c>
    </row>
    <row r="127" spans="1:1" x14ac:dyDescent="0.3">
      <c r="A127" t="s">
        <v>90</v>
      </c>
    </row>
    <row r="128" spans="1:1" x14ac:dyDescent="0.3">
      <c r="A128" t="s">
        <v>74</v>
      </c>
    </row>
    <row r="129" spans="1:1" x14ac:dyDescent="0.3">
      <c r="A129" t="s">
        <v>90</v>
      </c>
    </row>
    <row r="130" spans="1:1" x14ac:dyDescent="0.3">
      <c r="A130" t="s">
        <v>90</v>
      </c>
    </row>
    <row r="131" spans="1:1" x14ac:dyDescent="0.3">
      <c r="A131" t="s">
        <v>98</v>
      </c>
    </row>
    <row r="132" spans="1:1" x14ac:dyDescent="0.3">
      <c r="A132" t="s">
        <v>98</v>
      </c>
    </row>
    <row r="133" spans="1:1" x14ac:dyDescent="0.3">
      <c r="A133" t="s">
        <v>98</v>
      </c>
    </row>
    <row r="134" spans="1:1" x14ac:dyDescent="0.3">
      <c r="A134" t="s">
        <v>99</v>
      </c>
    </row>
    <row r="135" spans="1:1" x14ac:dyDescent="0.3">
      <c r="A135" t="s">
        <v>98</v>
      </c>
    </row>
    <row r="136" spans="1:1" x14ac:dyDescent="0.3">
      <c r="A136" t="s">
        <v>74</v>
      </c>
    </row>
    <row r="137" spans="1:1" x14ac:dyDescent="0.3">
      <c r="A137" t="s">
        <v>99</v>
      </c>
    </row>
    <row r="138" spans="1:1" x14ac:dyDescent="0.3">
      <c r="A138" t="s">
        <v>100</v>
      </c>
    </row>
    <row r="139" spans="1:1" x14ac:dyDescent="0.3">
      <c r="A139" t="s">
        <v>100</v>
      </c>
    </row>
    <row r="140" spans="1:1" x14ac:dyDescent="0.3">
      <c r="A140" t="s">
        <v>98</v>
      </c>
    </row>
    <row r="141" spans="1:1" x14ac:dyDescent="0.3">
      <c r="A141" t="s">
        <v>73</v>
      </c>
    </row>
    <row r="142" spans="1:1" x14ac:dyDescent="0.3">
      <c r="A142" t="s">
        <v>98</v>
      </c>
    </row>
    <row r="143" spans="1:1" x14ac:dyDescent="0.3">
      <c r="A143" t="s">
        <v>100</v>
      </c>
    </row>
    <row r="144" spans="1:1" x14ac:dyDescent="0.3">
      <c r="A144" t="s">
        <v>74</v>
      </c>
    </row>
    <row r="145" spans="1:1" x14ac:dyDescent="0.3">
      <c r="A145" t="s">
        <v>98</v>
      </c>
    </row>
    <row r="146" spans="1:1" x14ac:dyDescent="0.3">
      <c r="A146" t="s">
        <v>74</v>
      </c>
    </row>
    <row r="147" spans="1:1" x14ac:dyDescent="0.3">
      <c r="A147" t="s">
        <v>73</v>
      </c>
    </row>
    <row r="148" spans="1:1" x14ac:dyDescent="0.3">
      <c r="A148" t="s">
        <v>98</v>
      </c>
    </row>
    <row r="149" spans="1:1" x14ac:dyDescent="0.3">
      <c r="A149" t="s">
        <v>100</v>
      </c>
    </row>
    <row r="150" spans="1:1" x14ac:dyDescent="0.3">
      <c r="A150" t="s">
        <v>100</v>
      </c>
    </row>
    <row r="151" spans="1:1" x14ac:dyDescent="0.3">
      <c r="A151" t="s">
        <v>74</v>
      </c>
    </row>
    <row r="152" spans="1:1" x14ac:dyDescent="0.3">
      <c r="A152" t="s">
        <v>100</v>
      </c>
    </row>
    <row r="153" spans="1:1" x14ac:dyDescent="0.3">
      <c r="A153" t="s">
        <v>99</v>
      </c>
    </row>
    <row r="154" spans="1:1" x14ac:dyDescent="0.3">
      <c r="A154" t="s">
        <v>100</v>
      </c>
    </row>
    <row r="155" spans="1:1" x14ac:dyDescent="0.3">
      <c r="A155" t="s">
        <v>90</v>
      </c>
    </row>
    <row r="156" spans="1:1" x14ac:dyDescent="0.3">
      <c r="A156" t="s">
        <v>90</v>
      </c>
    </row>
    <row r="157" spans="1:1" x14ac:dyDescent="0.3">
      <c r="A157" t="s">
        <v>99</v>
      </c>
    </row>
    <row r="158" spans="1:1" x14ac:dyDescent="0.3">
      <c r="A158" t="s">
        <v>73</v>
      </c>
    </row>
    <row r="159" spans="1:1" x14ac:dyDescent="0.3">
      <c r="A159" t="s">
        <v>74</v>
      </c>
    </row>
    <row r="160" spans="1:1" x14ac:dyDescent="0.3">
      <c r="A160" t="s">
        <v>98</v>
      </c>
    </row>
    <row r="161" spans="1:1" x14ac:dyDescent="0.3">
      <c r="A161" t="s">
        <v>90</v>
      </c>
    </row>
    <row r="162" spans="1:1" x14ac:dyDescent="0.3">
      <c r="A162" t="s">
        <v>98</v>
      </c>
    </row>
    <row r="163" spans="1:1" x14ac:dyDescent="0.3">
      <c r="A163" t="s">
        <v>74</v>
      </c>
    </row>
    <row r="164" spans="1:1" x14ac:dyDescent="0.3">
      <c r="A164" t="s">
        <v>98</v>
      </c>
    </row>
    <row r="165" spans="1:1" x14ac:dyDescent="0.3">
      <c r="A165" t="s">
        <v>100</v>
      </c>
    </row>
    <row r="166" spans="1:1" x14ac:dyDescent="0.3">
      <c r="A166" t="s">
        <v>98</v>
      </c>
    </row>
    <row r="167" spans="1:1" x14ac:dyDescent="0.3">
      <c r="A167" t="s">
        <v>90</v>
      </c>
    </row>
    <row r="168" spans="1:1" x14ac:dyDescent="0.3">
      <c r="A168" t="s">
        <v>74</v>
      </c>
    </row>
    <row r="169" spans="1:1" x14ac:dyDescent="0.3">
      <c r="A169" t="s">
        <v>98</v>
      </c>
    </row>
    <row r="170" spans="1:1" x14ac:dyDescent="0.3">
      <c r="A170" t="s">
        <v>100</v>
      </c>
    </row>
    <row r="171" spans="1:1" x14ac:dyDescent="0.3">
      <c r="A171" t="s">
        <v>90</v>
      </c>
    </row>
    <row r="172" spans="1:1" x14ac:dyDescent="0.3">
      <c r="A172" t="s">
        <v>98</v>
      </c>
    </row>
    <row r="173" spans="1:1" x14ac:dyDescent="0.3">
      <c r="A173" t="s">
        <v>100</v>
      </c>
    </row>
    <row r="174" spans="1:1" x14ac:dyDescent="0.3">
      <c r="A174" t="s">
        <v>90</v>
      </c>
    </row>
    <row r="175" spans="1:1" x14ac:dyDescent="0.3">
      <c r="A175" t="s">
        <v>98</v>
      </c>
    </row>
    <row r="176" spans="1:1" x14ac:dyDescent="0.3">
      <c r="A176" t="s">
        <v>98</v>
      </c>
    </row>
    <row r="177" spans="1:1" x14ac:dyDescent="0.3">
      <c r="A177" t="s">
        <v>98</v>
      </c>
    </row>
    <row r="178" spans="1:1" x14ac:dyDescent="0.3">
      <c r="A178" t="s">
        <v>73</v>
      </c>
    </row>
    <row r="179" spans="1:1" x14ac:dyDescent="0.3">
      <c r="A179" t="s">
        <v>98</v>
      </c>
    </row>
    <row r="180" spans="1:1" x14ac:dyDescent="0.3">
      <c r="A180" t="s">
        <v>100</v>
      </c>
    </row>
    <row r="181" spans="1:1" x14ac:dyDescent="0.3">
      <c r="A181" t="s">
        <v>73</v>
      </c>
    </row>
    <row r="182" spans="1:1" x14ac:dyDescent="0.3">
      <c r="A182" t="s">
        <v>98</v>
      </c>
    </row>
    <row r="183" spans="1:1" x14ac:dyDescent="0.3">
      <c r="A183" t="s">
        <v>99</v>
      </c>
    </row>
    <row r="184" spans="1:1" x14ac:dyDescent="0.3">
      <c r="A184" t="s">
        <v>98</v>
      </c>
    </row>
    <row r="185" spans="1:1" x14ac:dyDescent="0.3">
      <c r="A185" t="s">
        <v>74</v>
      </c>
    </row>
    <row r="186" spans="1:1" x14ac:dyDescent="0.3">
      <c r="A186" t="s">
        <v>99</v>
      </c>
    </row>
    <row r="187" spans="1:1" x14ac:dyDescent="0.3">
      <c r="A187" t="s">
        <v>74</v>
      </c>
    </row>
    <row r="188" spans="1:1" x14ac:dyDescent="0.3">
      <c r="A188" t="s">
        <v>98</v>
      </c>
    </row>
    <row r="189" spans="1:1" x14ac:dyDescent="0.3">
      <c r="A189" t="s">
        <v>98</v>
      </c>
    </row>
    <row r="190" spans="1:1" x14ac:dyDescent="0.3">
      <c r="A190" t="s">
        <v>100</v>
      </c>
    </row>
    <row r="191" spans="1:1" x14ac:dyDescent="0.3">
      <c r="A191" t="s">
        <v>74</v>
      </c>
    </row>
    <row r="192" spans="1:1" x14ac:dyDescent="0.3">
      <c r="A192" t="s">
        <v>99</v>
      </c>
    </row>
    <row r="193" spans="1:1" x14ac:dyDescent="0.3">
      <c r="A193" t="s">
        <v>74</v>
      </c>
    </row>
    <row r="194" spans="1:1" x14ac:dyDescent="0.3">
      <c r="A194" t="s">
        <v>74</v>
      </c>
    </row>
    <row r="195" spans="1:1" x14ac:dyDescent="0.3">
      <c r="A195" t="s">
        <v>90</v>
      </c>
    </row>
    <row r="196" spans="1:1" x14ac:dyDescent="0.3">
      <c r="A196" t="s">
        <v>100</v>
      </c>
    </row>
    <row r="197" spans="1:1" x14ac:dyDescent="0.3">
      <c r="A197" t="s">
        <v>73</v>
      </c>
    </row>
    <row r="198" spans="1:1" x14ac:dyDescent="0.3">
      <c r="A198" t="s">
        <v>100</v>
      </c>
    </row>
    <row r="199" spans="1:1" x14ac:dyDescent="0.3">
      <c r="A199" t="s">
        <v>74</v>
      </c>
    </row>
    <row r="200" spans="1:1" x14ac:dyDescent="0.3">
      <c r="A200" t="s">
        <v>73</v>
      </c>
    </row>
    <row r="201" spans="1:1" x14ac:dyDescent="0.3">
      <c r="A201" t="s">
        <v>100</v>
      </c>
    </row>
    <row r="202" spans="1:1" x14ac:dyDescent="0.3">
      <c r="A202" t="s">
        <v>98</v>
      </c>
    </row>
    <row r="203" spans="1:1" x14ac:dyDescent="0.3">
      <c r="A203" t="s">
        <v>99</v>
      </c>
    </row>
    <row r="204" spans="1:1" x14ac:dyDescent="0.3">
      <c r="A204" t="s">
        <v>98</v>
      </c>
    </row>
    <row r="205" spans="1:1" x14ac:dyDescent="0.3">
      <c r="A205" t="s">
        <v>74</v>
      </c>
    </row>
    <row r="206" spans="1:1" x14ac:dyDescent="0.3">
      <c r="A206" t="s">
        <v>99</v>
      </c>
    </row>
    <row r="207" spans="1:1" x14ac:dyDescent="0.3">
      <c r="A207" t="s">
        <v>98</v>
      </c>
    </row>
    <row r="208" spans="1:1" x14ac:dyDescent="0.3">
      <c r="A208" t="s">
        <v>100</v>
      </c>
    </row>
    <row r="209" spans="1:1" x14ac:dyDescent="0.3">
      <c r="A209" t="s">
        <v>73</v>
      </c>
    </row>
    <row r="210" spans="1:1" x14ac:dyDescent="0.3">
      <c r="A210" t="s">
        <v>74</v>
      </c>
    </row>
    <row r="211" spans="1:1" x14ac:dyDescent="0.3">
      <c r="A211" t="s">
        <v>90</v>
      </c>
    </row>
    <row r="212" spans="1:1" x14ac:dyDescent="0.3">
      <c r="A212" t="s">
        <v>98</v>
      </c>
    </row>
    <row r="213" spans="1:1" x14ac:dyDescent="0.3">
      <c r="A213" t="s">
        <v>73</v>
      </c>
    </row>
    <row r="214" spans="1:1" x14ac:dyDescent="0.3">
      <c r="A214" t="s">
        <v>100</v>
      </c>
    </row>
    <row r="215" spans="1:1" x14ac:dyDescent="0.3">
      <c r="A215" t="s">
        <v>73</v>
      </c>
    </row>
    <row r="216" spans="1:1" x14ac:dyDescent="0.3">
      <c r="A216" t="s">
        <v>74</v>
      </c>
    </row>
    <row r="217" spans="1:1" x14ac:dyDescent="0.3">
      <c r="A217" t="s">
        <v>98</v>
      </c>
    </row>
    <row r="218" spans="1:1" x14ac:dyDescent="0.3">
      <c r="A218" t="s">
        <v>99</v>
      </c>
    </row>
    <row r="219" spans="1:1" x14ac:dyDescent="0.3">
      <c r="A219" t="s">
        <v>90</v>
      </c>
    </row>
    <row r="220" spans="1:1" x14ac:dyDescent="0.3">
      <c r="A220" t="s">
        <v>98</v>
      </c>
    </row>
    <row r="221" spans="1:1" x14ac:dyDescent="0.3">
      <c r="A221" t="s">
        <v>73</v>
      </c>
    </row>
    <row r="222" spans="1:1" x14ac:dyDescent="0.3">
      <c r="A222" t="s">
        <v>73</v>
      </c>
    </row>
    <row r="223" spans="1:1" x14ac:dyDescent="0.3">
      <c r="A223" t="s">
        <v>100</v>
      </c>
    </row>
    <row r="224" spans="1:1" x14ac:dyDescent="0.3">
      <c r="A224" t="s">
        <v>73</v>
      </c>
    </row>
    <row r="225" spans="1:1" x14ac:dyDescent="0.3">
      <c r="A225" t="s">
        <v>90</v>
      </c>
    </row>
    <row r="226" spans="1:1" x14ac:dyDescent="0.3">
      <c r="A226" t="s">
        <v>98</v>
      </c>
    </row>
    <row r="227" spans="1:1" x14ac:dyDescent="0.3">
      <c r="A227" t="s">
        <v>73</v>
      </c>
    </row>
    <row r="228" spans="1:1" x14ac:dyDescent="0.3">
      <c r="A228" t="s">
        <v>98</v>
      </c>
    </row>
    <row r="229" spans="1:1" x14ac:dyDescent="0.3">
      <c r="A229" t="s">
        <v>99</v>
      </c>
    </row>
    <row r="230" spans="1:1" x14ac:dyDescent="0.3">
      <c r="A230" t="s">
        <v>90</v>
      </c>
    </row>
    <row r="231" spans="1:1" x14ac:dyDescent="0.3">
      <c r="A231" t="s">
        <v>98</v>
      </c>
    </row>
    <row r="232" spans="1:1" x14ac:dyDescent="0.3">
      <c r="A232" t="s">
        <v>73</v>
      </c>
    </row>
    <row r="233" spans="1:1" x14ac:dyDescent="0.3">
      <c r="A233" t="s">
        <v>73</v>
      </c>
    </row>
    <row r="234" spans="1:1" x14ac:dyDescent="0.3">
      <c r="A234" t="s">
        <v>98</v>
      </c>
    </row>
    <row r="235" spans="1:1" x14ac:dyDescent="0.3">
      <c r="A235" t="s">
        <v>73</v>
      </c>
    </row>
    <row r="236" spans="1:1" x14ac:dyDescent="0.3">
      <c r="A236" t="s">
        <v>74</v>
      </c>
    </row>
    <row r="237" spans="1:1" x14ac:dyDescent="0.3">
      <c r="A237" t="s">
        <v>90</v>
      </c>
    </row>
    <row r="238" spans="1:1" x14ac:dyDescent="0.3">
      <c r="A238" t="s">
        <v>74</v>
      </c>
    </row>
    <row r="239" spans="1:1" x14ac:dyDescent="0.3">
      <c r="A239" t="s">
        <v>98</v>
      </c>
    </row>
    <row r="240" spans="1:1" x14ac:dyDescent="0.3">
      <c r="A240" t="s">
        <v>73</v>
      </c>
    </row>
    <row r="241" spans="1:1" x14ac:dyDescent="0.3">
      <c r="A241" t="s">
        <v>73</v>
      </c>
    </row>
    <row r="242" spans="1:1" x14ac:dyDescent="0.3">
      <c r="A242" t="s">
        <v>90</v>
      </c>
    </row>
    <row r="243" spans="1:1" x14ac:dyDescent="0.3">
      <c r="A243" t="s">
        <v>74</v>
      </c>
    </row>
    <row r="244" spans="1:1" x14ac:dyDescent="0.3">
      <c r="A244" t="s">
        <v>100</v>
      </c>
    </row>
    <row r="245" spans="1:1" x14ac:dyDescent="0.3">
      <c r="A245" t="s">
        <v>73</v>
      </c>
    </row>
    <row r="246" spans="1:1" x14ac:dyDescent="0.3">
      <c r="A246" t="s">
        <v>74</v>
      </c>
    </row>
    <row r="247" spans="1:1" x14ac:dyDescent="0.3">
      <c r="A247" t="s">
        <v>99</v>
      </c>
    </row>
    <row r="248" spans="1:1" x14ac:dyDescent="0.3">
      <c r="A248" t="s">
        <v>99</v>
      </c>
    </row>
    <row r="249" spans="1:1" x14ac:dyDescent="0.3">
      <c r="A249" t="s">
        <v>74</v>
      </c>
    </row>
    <row r="250" spans="1:1" x14ac:dyDescent="0.3">
      <c r="A250" t="s">
        <v>100</v>
      </c>
    </row>
    <row r="251" spans="1:1" x14ac:dyDescent="0.3">
      <c r="A251" t="s">
        <v>100</v>
      </c>
    </row>
  </sheetData>
  <autoFilter ref="A1:A251" xr:uid="{76A4F412-A061-42EA-978A-9927035141A4}"/>
  <mergeCells count="1">
    <mergeCell ref="C37:F37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887389-7C8E-4BC0-A55A-A7461A696F74}">
  <dimension ref="A1:G118"/>
  <sheetViews>
    <sheetView topLeftCell="A10" workbookViewId="0">
      <selection activeCell="E22" sqref="E22"/>
    </sheetView>
  </sheetViews>
  <sheetFormatPr defaultRowHeight="14.4" x14ac:dyDescent="0.3"/>
  <cols>
    <col min="1" max="2" width="13" bestFit="1" customWidth="1"/>
    <col min="4" max="4" width="53.109375" customWidth="1"/>
    <col min="5" max="5" width="27.44140625" customWidth="1"/>
    <col min="6" max="6" width="18.77734375" customWidth="1"/>
    <col min="7" max="7" width="18.109375" customWidth="1"/>
  </cols>
  <sheetData>
    <row r="1" spans="1:7" x14ac:dyDescent="0.3">
      <c r="A1" t="s">
        <v>73</v>
      </c>
      <c r="B1" t="s">
        <v>74</v>
      </c>
    </row>
    <row r="2" spans="1:7" x14ac:dyDescent="0.3">
      <c r="A2">
        <v>-207.7081</v>
      </c>
      <c r="B2">
        <v>-228.84700000000001</v>
      </c>
    </row>
    <row r="3" spans="1:7" x14ac:dyDescent="0.3">
      <c r="A3">
        <v>-124.63</v>
      </c>
      <c r="B3">
        <v>-219.483</v>
      </c>
      <c r="D3" s="22" t="s">
        <v>75</v>
      </c>
      <c r="E3">
        <f>CORREL(A2:A124,B2:B124)</f>
        <v>0.10114263303837698</v>
      </c>
    </row>
    <row r="4" spans="1:7" x14ac:dyDescent="0.3">
      <c r="A4">
        <v>-192.70249999999999</v>
      </c>
      <c r="B4">
        <v>-210.26900000000001</v>
      </c>
    </row>
    <row r="5" spans="1:7" x14ac:dyDescent="0.3">
      <c r="A5">
        <v>-175.4331</v>
      </c>
      <c r="B5">
        <v>-205.553</v>
      </c>
      <c r="E5" t="s">
        <v>76</v>
      </c>
    </row>
    <row r="6" spans="1:7" ht="15" thickBot="1" x14ac:dyDescent="0.35">
      <c r="A6">
        <v>-168.5615</v>
      </c>
      <c r="B6">
        <v>-205.458</v>
      </c>
    </row>
    <row r="7" spans="1:7" x14ac:dyDescent="0.3">
      <c r="A7">
        <v>-137.9742</v>
      </c>
      <c r="B7">
        <v>-203.35</v>
      </c>
      <c r="E7" s="17"/>
      <c r="F7" s="17" t="s">
        <v>77</v>
      </c>
      <c r="G7" s="17" t="s">
        <v>78</v>
      </c>
    </row>
    <row r="8" spans="1:7" x14ac:dyDescent="0.3">
      <c r="A8">
        <v>-185.03200000000001</v>
      </c>
      <c r="B8">
        <v>-202.571</v>
      </c>
      <c r="E8" s="1" t="s">
        <v>2</v>
      </c>
      <c r="F8" s="1">
        <v>-160.0990581196582</v>
      </c>
      <c r="G8" s="1">
        <v>-160.04729059829046</v>
      </c>
    </row>
    <row r="9" spans="1:7" x14ac:dyDescent="0.3">
      <c r="A9">
        <v>-132.90479999999999</v>
      </c>
      <c r="B9">
        <v>-199.62200000000001</v>
      </c>
      <c r="E9" s="1" t="s">
        <v>79</v>
      </c>
      <c r="F9" s="1">
        <v>597.8170702501867</v>
      </c>
      <c r="G9" s="1">
        <v>631.40278212176952</v>
      </c>
    </row>
    <row r="10" spans="1:7" x14ac:dyDescent="0.3">
      <c r="A10">
        <v>-145.27070000000001</v>
      </c>
      <c r="B10">
        <v>-196.846</v>
      </c>
      <c r="E10" s="1" t="s">
        <v>80</v>
      </c>
      <c r="F10" s="1">
        <v>117</v>
      </c>
      <c r="G10" s="1">
        <v>117</v>
      </c>
    </row>
    <row r="11" spans="1:7" x14ac:dyDescent="0.3">
      <c r="A11">
        <v>-155.8329</v>
      </c>
      <c r="B11">
        <v>-196.72399999999999</v>
      </c>
      <c r="E11" s="1" t="s">
        <v>81</v>
      </c>
      <c r="F11" s="1">
        <v>0</v>
      </c>
      <c r="G11" s="1"/>
    </row>
    <row r="12" spans="1:7" x14ac:dyDescent="0.3">
      <c r="A12">
        <v>-182.24449999999999</v>
      </c>
      <c r="B12">
        <v>-191.95500000000001</v>
      </c>
      <c r="E12" s="1" t="s">
        <v>82</v>
      </c>
      <c r="F12" s="1">
        <v>232</v>
      </c>
      <c r="G12" s="1"/>
    </row>
    <row r="13" spans="1:7" x14ac:dyDescent="0.3">
      <c r="A13">
        <v>-172.37180000000001</v>
      </c>
      <c r="B13">
        <v>-191.60599999999999</v>
      </c>
      <c r="E13" s="1" t="s">
        <v>83</v>
      </c>
      <c r="F13" s="1">
        <v>-1.5971125394165189E-2</v>
      </c>
      <c r="G13" s="1"/>
    </row>
    <row r="14" spans="1:7" x14ac:dyDescent="0.3">
      <c r="A14">
        <v>-194.55600000000001</v>
      </c>
      <c r="B14">
        <v>-189.113</v>
      </c>
      <c r="E14" s="1" t="s">
        <v>84</v>
      </c>
      <c r="F14" s="1">
        <v>0.49363557673442549</v>
      </c>
      <c r="G14" s="1"/>
    </row>
    <row r="15" spans="1:7" x14ac:dyDescent="0.3">
      <c r="A15">
        <v>-127.6521</v>
      </c>
      <c r="B15">
        <v>-189.00200000000001</v>
      </c>
      <c r="E15" s="1" t="s">
        <v>85</v>
      </c>
      <c r="F15" s="1">
        <v>1.2852112651565974</v>
      </c>
      <c r="G15" s="1"/>
    </row>
    <row r="16" spans="1:7" x14ac:dyDescent="0.3">
      <c r="A16">
        <v>-149.2381</v>
      </c>
      <c r="B16">
        <v>-187.804</v>
      </c>
      <c r="E16" s="1" t="s">
        <v>86</v>
      </c>
      <c r="F16" s="1">
        <v>0.98727115346885097</v>
      </c>
      <c r="G16" s="1"/>
    </row>
    <row r="17" spans="1:7" ht="15" thickBot="1" x14ac:dyDescent="0.35">
      <c r="A17">
        <v>-207.88130000000001</v>
      </c>
      <c r="B17">
        <v>-187.76400000000001</v>
      </c>
      <c r="E17" s="2" t="s">
        <v>87</v>
      </c>
      <c r="F17" s="2">
        <v>1.651448062340362</v>
      </c>
      <c r="G17" s="2"/>
    </row>
    <row r="18" spans="1:7" x14ac:dyDescent="0.3">
      <c r="A18">
        <v>-171.28989999999999</v>
      </c>
      <c r="B18">
        <v>-186.28399999999999</v>
      </c>
    </row>
    <row r="19" spans="1:7" x14ac:dyDescent="0.3">
      <c r="A19">
        <v>-159.6566</v>
      </c>
      <c r="B19">
        <v>-184.69</v>
      </c>
    </row>
    <row r="20" spans="1:7" x14ac:dyDescent="0.3">
      <c r="A20">
        <v>-166.58109999999999</v>
      </c>
      <c r="B20">
        <v>-184.333</v>
      </c>
    </row>
    <row r="21" spans="1:7" x14ac:dyDescent="0.3">
      <c r="A21">
        <v>-149.93450000000001</v>
      </c>
      <c r="B21">
        <v>-184.30799999999999</v>
      </c>
      <c r="D21" s="22" t="s">
        <v>88</v>
      </c>
      <c r="E21" s="24">
        <f>IF((F14&lt;0.05),1,0)</f>
        <v>0</v>
      </c>
    </row>
    <row r="22" spans="1:7" x14ac:dyDescent="0.3">
      <c r="A22">
        <v>-131.8648</v>
      </c>
      <c r="B22">
        <v>-184.27099999999999</v>
      </c>
    </row>
    <row r="23" spans="1:7" x14ac:dyDescent="0.3">
      <c r="A23">
        <v>-133.90369999999999</v>
      </c>
      <c r="B23">
        <v>-181.755</v>
      </c>
      <c r="E23" t="s">
        <v>89</v>
      </c>
    </row>
    <row r="24" spans="1:7" ht="15" thickBot="1" x14ac:dyDescent="0.35">
      <c r="A24">
        <v>-151.84479999999999</v>
      </c>
      <c r="B24">
        <v>-180.071</v>
      </c>
    </row>
    <row r="25" spans="1:7" x14ac:dyDescent="0.3">
      <c r="A25">
        <v>-174.10579999999999</v>
      </c>
      <c r="B25">
        <v>-180.00299999999999</v>
      </c>
      <c r="E25" s="17"/>
      <c r="F25" s="17" t="s">
        <v>77</v>
      </c>
      <c r="G25" s="17" t="s">
        <v>78</v>
      </c>
    </row>
    <row r="26" spans="1:7" x14ac:dyDescent="0.3">
      <c r="A26">
        <v>-184.357</v>
      </c>
      <c r="B26">
        <v>-179.91200000000001</v>
      </c>
      <c r="E26" s="1" t="s">
        <v>2</v>
      </c>
      <c r="F26" s="1">
        <v>-160.0990581196582</v>
      </c>
      <c r="G26" s="1">
        <v>-160.04729059829046</v>
      </c>
    </row>
    <row r="27" spans="1:7" x14ac:dyDescent="0.3">
      <c r="A27">
        <v>-164.76130000000001</v>
      </c>
      <c r="B27">
        <v>-178.333</v>
      </c>
      <c r="E27" s="1" t="s">
        <v>79</v>
      </c>
      <c r="F27" s="1">
        <v>597.8170702501867</v>
      </c>
      <c r="G27" s="1">
        <v>631.40278212176952</v>
      </c>
    </row>
    <row r="28" spans="1:7" x14ac:dyDescent="0.3">
      <c r="A28">
        <v>-177.35900000000001</v>
      </c>
      <c r="B28">
        <v>-178.102</v>
      </c>
      <c r="E28" s="1" t="s">
        <v>80</v>
      </c>
      <c r="F28" s="1">
        <v>117</v>
      </c>
      <c r="G28" s="1">
        <v>117</v>
      </c>
    </row>
    <row r="29" spans="1:7" x14ac:dyDescent="0.3">
      <c r="A29">
        <v>-179.24449999999999</v>
      </c>
      <c r="B29">
        <v>-177.82900000000001</v>
      </c>
      <c r="E29" s="1" t="s">
        <v>82</v>
      </c>
      <c r="F29" s="1">
        <v>116</v>
      </c>
      <c r="G29" s="1">
        <v>116</v>
      </c>
    </row>
    <row r="30" spans="1:7" x14ac:dyDescent="0.3">
      <c r="A30">
        <v>-195.5189</v>
      </c>
      <c r="B30">
        <v>-177.73599999999999</v>
      </c>
      <c r="E30" s="1" t="s">
        <v>90</v>
      </c>
      <c r="F30" s="1">
        <v>0.94680778605580229</v>
      </c>
      <c r="G30" s="1"/>
    </row>
    <row r="31" spans="1:7" x14ac:dyDescent="0.3">
      <c r="A31">
        <v>-144.12989999999999</v>
      </c>
      <c r="B31">
        <v>-176.923</v>
      </c>
      <c r="E31" s="1" t="s">
        <v>91</v>
      </c>
      <c r="F31" s="1">
        <v>0.38449481487106385</v>
      </c>
      <c r="G31" s="25">
        <f>F31*2</f>
        <v>0.7689896297421277</v>
      </c>
    </row>
    <row r="32" spans="1:7" ht="15" thickBot="1" x14ac:dyDescent="0.35">
      <c r="A32">
        <v>-122.5442</v>
      </c>
      <c r="B32">
        <v>-175.05600000000001</v>
      </c>
      <c r="E32" s="2" t="s">
        <v>92</v>
      </c>
      <c r="F32" s="2">
        <v>0.64751543810224743</v>
      </c>
      <c r="G32" s="2"/>
    </row>
    <row r="33" spans="1:5" x14ac:dyDescent="0.3">
      <c r="A33">
        <v>-161.3794</v>
      </c>
      <c r="B33">
        <v>-174.44499999999999</v>
      </c>
    </row>
    <row r="34" spans="1:5" x14ac:dyDescent="0.3">
      <c r="A34">
        <v>-175.96530000000001</v>
      </c>
      <c r="B34">
        <v>-174.23500000000001</v>
      </c>
    </row>
    <row r="35" spans="1:5" x14ac:dyDescent="0.3">
      <c r="A35">
        <v>-181.3227</v>
      </c>
      <c r="B35">
        <v>-173.15799999999999</v>
      </c>
    </row>
    <row r="36" spans="1:5" x14ac:dyDescent="0.3">
      <c r="A36">
        <v>-138.56049999999999</v>
      </c>
      <c r="B36">
        <v>-172.91399999999999</v>
      </c>
      <c r="D36" s="22" t="s">
        <v>93</v>
      </c>
      <c r="E36" s="24">
        <f>IF((G31&lt;0.05),1,0)</f>
        <v>0</v>
      </c>
    </row>
    <row r="37" spans="1:5" x14ac:dyDescent="0.3">
      <c r="A37">
        <v>-165.6669</v>
      </c>
      <c r="B37">
        <v>-172.88499999999999</v>
      </c>
    </row>
    <row r="38" spans="1:5" x14ac:dyDescent="0.3">
      <c r="A38">
        <v>-138.07769999999999</v>
      </c>
      <c r="B38">
        <v>-171.96</v>
      </c>
    </row>
    <row r="39" spans="1:5" x14ac:dyDescent="0.3">
      <c r="A39">
        <v>-136.786</v>
      </c>
      <c r="B39">
        <v>-169.863</v>
      </c>
    </row>
    <row r="40" spans="1:5" x14ac:dyDescent="0.3">
      <c r="A40">
        <v>-176.13460000000001</v>
      </c>
      <c r="B40">
        <v>-169.44300000000001</v>
      </c>
    </row>
    <row r="41" spans="1:5" x14ac:dyDescent="0.3">
      <c r="A41">
        <v>-150.29310000000001</v>
      </c>
      <c r="B41">
        <v>-168.851</v>
      </c>
    </row>
    <row r="42" spans="1:5" x14ac:dyDescent="0.3">
      <c r="A42">
        <v>-165.9015</v>
      </c>
      <c r="B42">
        <v>-167.876</v>
      </c>
    </row>
    <row r="43" spans="1:5" x14ac:dyDescent="0.3">
      <c r="A43">
        <v>-149.52670000000001</v>
      </c>
      <c r="B43">
        <v>-167.61699999999999</v>
      </c>
    </row>
    <row r="44" spans="1:5" x14ac:dyDescent="0.3">
      <c r="A44">
        <v>-164.6935</v>
      </c>
      <c r="B44">
        <v>-166.66800000000001</v>
      </c>
    </row>
    <row r="45" spans="1:5" x14ac:dyDescent="0.3">
      <c r="A45">
        <v>-156.708</v>
      </c>
      <c r="B45">
        <v>-165.773</v>
      </c>
    </row>
    <row r="46" spans="1:5" x14ac:dyDescent="0.3">
      <c r="A46">
        <v>-172.5975</v>
      </c>
      <c r="B46">
        <v>-165.75700000000001</v>
      </c>
    </row>
    <row r="47" spans="1:5" x14ac:dyDescent="0.3">
      <c r="A47">
        <v>-144.8347</v>
      </c>
      <c r="B47">
        <v>-165.40700000000001</v>
      </c>
    </row>
    <row r="48" spans="1:5" x14ac:dyDescent="0.3">
      <c r="A48">
        <v>-117.5949</v>
      </c>
      <c r="B48">
        <v>-165.26400000000001</v>
      </c>
    </row>
    <row r="49" spans="1:2" x14ac:dyDescent="0.3">
      <c r="A49">
        <v>-173.27</v>
      </c>
      <c r="B49">
        <v>-165.25299999999999</v>
      </c>
    </row>
    <row r="50" spans="1:2" x14ac:dyDescent="0.3">
      <c r="A50">
        <v>-145.80950000000001</v>
      </c>
      <c r="B50">
        <v>-165.154</v>
      </c>
    </row>
    <row r="51" spans="1:2" x14ac:dyDescent="0.3">
      <c r="A51">
        <v>-185.8475</v>
      </c>
      <c r="B51">
        <v>-164.86600000000001</v>
      </c>
    </row>
    <row r="52" spans="1:2" x14ac:dyDescent="0.3">
      <c r="A52">
        <v>-153.7611</v>
      </c>
      <c r="B52">
        <v>-163.464</v>
      </c>
    </row>
    <row r="53" spans="1:2" x14ac:dyDescent="0.3">
      <c r="A53">
        <v>-169.50550000000001</v>
      </c>
      <c r="B53">
        <v>-163.45599999999999</v>
      </c>
    </row>
    <row r="54" spans="1:2" x14ac:dyDescent="0.3">
      <c r="A54">
        <v>-150.2063</v>
      </c>
      <c r="B54">
        <v>-163.18899999999999</v>
      </c>
    </row>
    <row r="55" spans="1:2" x14ac:dyDescent="0.3">
      <c r="A55">
        <v>-181.3124</v>
      </c>
      <c r="B55">
        <v>-162.43600000000001</v>
      </c>
    </row>
    <row r="56" spans="1:2" x14ac:dyDescent="0.3">
      <c r="A56">
        <v>-114.8366</v>
      </c>
      <c r="B56">
        <v>-162.10499999999999</v>
      </c>
    </row>
    <row r="57" spans="1:2" x14ac:dyDescent="0.3">
      <c r="A57">
        <v>-161.38030000000001</v>
      </c>
      <c r="B57">
        <v>-161.80099999999999</v>
      </c>
    </row>
    <row r="58" spans="1:2" x14ac:dyDescent="0.3">
      <c r="A58">
        <v>-154.91990000000001</v>
      </c>
      <c r="B58">
        <v>-161.78299999999999</v>
      </c>
    </row>
    <row r="59" spans="1:2" x14ac:dyDescent="0.3">
      <c r="A59">
        <v>-205.6985</v>
      </c>
      <c r="B59">
        <v>-160.499</v>
      </c>
    </row>
    <row r="60" spans="1:2" x14ac:dyDescent="0.3">
      <c r="A60">
        <v>-169.33029999999999</v>
      </c>
      <c r="B60">
        <v>-160.23699999999999</v>
      </c>
    </row>
    <row r="61" spans="1:2" x14ac:dyDescent="0.3">
      <c r="A61">
        <v>-154.34350000000001</v>
      </c>
      <c r="B61">
        <v>-160.21100000000001</v>
      </c>
    </row>
    <row r="62" spans="1:2" x14ac:dyDescent="0.3">
      <c r="A62">
        <v>-164.12989999999999</v>
      </c>
      <c r="B62">
        <v>-159.446</v>
      </c>
    </row>
    <row r="63" spans="1:2" x14ac:dyDescent="0.3">
      <c r="A63">
        <v>-180.60239999999999</v>
      </c>
      <c r="B63">
        <v>-159.267</v>
      </c>
    </row>
    <row r="64" spans="1:2" x14ac:dyDescent="0.3">
      <c r="A64">
        <v>-209.2603</v>
      </c>
      <c r="B64">
        <v>-157.72</v>
      </c>
    </row>
    <row r="65" spans="1:2" x14ac:dyDescent="0.3">
      <c r="A65">
        <v>-174.68950000000001</v>
      </c>
      <c r="B65">
        <v>-157.352</v>
      </c>
    </row>
    <row r="66" spans="1:2" x14ac:dyDescent="0.3">
      <c r="A66">
        <v>-139.88810000000001</v>
      </c>
      <c r="B66">
        <v>-157.04300000000001</v>
      </c>
    </row>
    <row r="67" spans="1:2" x14ac:dyDescent="0.3">
      <c r="A67">
        <v>-166.20070000000001</v>
      </c>
      <c r="B67">
        <v>-156.11199999999999</v>
      </c>
    </row>
    <row r="68" spans="1:2" x14ac:dyDescent="0.3">
      <c r="A68">
        <v>-124.1198</v>
      </c>
      <c r="B68">
        <v>-155.93299999999999</v>
      </c>
    </row>
    <row r="69" spans="1:2" x14ac:dyDescent="0.3">
      <c r="A69">
        <v>-169.19159999999999</v>
      </c>
      <c r="B69">
        <v>-155.13200000000001</v>
      </c>
    </row>
    <row r="70" spans="1:2" x14ac:dyDescent="0.3">
      <c r="A70">
        <v>-125.3907</v>
      </c>
      <c r="B70">
        <v>-155.12899999999999</v>
      </c>
    </row>
    <row r="71" spans="1:2" x14ac:dyDescent="0.3">
      <c r="A71">
        <v>-163.18960000000001</v>
      </c>
      <c r="B71">
        <v>-155.03800000000001</v>
      </c>
    </row>
    <row r="72" spans="1:2" x14ac:dyDescent="0.3">
      <c r="A72">
        <v>-156.7346</v>
      </c>
      <c r="B72">
        <v>-154.827</v>
      </c>
    </row>
    <row r="73" spans="1:2" x14ac:dyDescent="0.3">
      <c r="A73">
        <v>-160.976</v>
      </c>
      <c r="B73">
        <v>-154.38300000000001</v>
      </c>
    </row>
    <row r="74" spans="1:2" x14ac:dyDescent="0.3">
      <c r="A74">
        <v>-156.5718</v>
      </c>
      <c r="B74">
        <v>-154.12100000000001</v>
      </c>
    </row>
    <row r="75" spans="1:2" x14ac:dyDescent="0.3">
      <c r="A75">
        <v>-167.33320000000001</v>
      </c>
      <c r="B75">
        <v>-153.60499999999999</v>
      </c>
    </row>
    <row r="76" spans="1:2" x14ac:dyDescent="0.3">
      <c r="A76">
        <v>-156.07679999999999</v>
      </c>
      <c r="B76">
        <v>-151.994</v>
      </c>
    </row>
    <row r="77" spans="1:2" x14ac:dyDescent="0.3">
      <c r="A77">
        <v>-168.12090000000001</v>
      </c>
      <c r="B77">
        <v>-150.077</v>
      </c>
    </row>
    <row r="78" spans="1:2" x14ac:dyDescent="0.3">
      <c r="A78">
        <v>-158.02350000000001</v>
      </c>
      <c r="B78">
        <v>-149.964</v>
      </c>
    </row>
    <row r="79" spans="1:2" x14ac:dyDescent="0.3">
      <c r="A79">
        <v>-211.39879999999999</v>
      </c>
      <c r="B79">
        <v>-149.89599999999999</v>
      </c>
    </row>
    <row r="80" spans="1:2" x14ac:dyDescent="0.3">
      <c r="A80">
        <v>-154.44380000000001</v>
      </c>
      <c r="B80">
        <v>-148.934</v>
      </c>
    </row>
    <row r="81" spans="1:2" x14ac:dyDescent="0.3">
      <c r="A81">
        <v>-148.14429999999999</v>
      </c>
      <c r="B81">
        <v>-148.577</v>
      </c>
    </row>
    <row r="82" spans="1:2" x14ac:dyDescent="0.3">
      <c r="A82">
        <v>-124.3644</v>
      </c>
      <c r="B82">
        <v>-148.10300000000001</v>
      </c>
    </row>
    <row r="83" spans="1:2" x14ac:dyDescent="0.3">
      <c r="A83">
        <v>-170.22970000000001</v>
      </c>
      <c r="B83">
        <v>-146.61099999999999</v>
      </c>
    </row>
    <row r="84" spans="1:2" x14ac:dyDescent="0.3">
      <c r="A84">
        <v>-195.07669999999999</v>
      </c>
      <c r="B84">
        <v>-145.80199999999999</v>
      </c>
    </row>
    <row r="85" spans="1:2" x14ac:dyDescent="0.3">
      <c r="A85">
        <v>-139.63730000000001</v>
      </c>
      <c r="B85">
        <v>-145.72399999999999</v>
      </c>
    </row>
    <row r="86" spans="1:2" x14ac:dyDescent="0.3">
      <c r="A86">
        <v>-202.68549999999999</v>
      </c>
      <c r="B86">
        <v>-144.84100000000001</v>
      </c>
    </row>
    <row r="87" spans="1:2" x14ac:dyDescent="0.3">
      <c r="A87">
        <v>-178.2216</v>
      </c>
      <c r="B87">
        <v>-144.554</v>
      </c>
    </row>
    <row r="88" spans="1:2" x14ac:dyDescent="0.3">
      <c r="A88">
        <v>-154.91210000000001</v>
      </c>
      <c r="B88">
        <v>-143.84</v>
      </c>
    </row>
    <row r="89" spans="1:2" x14ac:dyDescent="0.3">
      <c r="A89">
        <v>-187.44149999999999</v>
      </c>
      <c r="B89">
        <v>-142.05099999999999</v>
      </c>
    </row>
    <row r="90" spans="1:2" x14ac:dyDescent="0.3">
      <c r="A90">
        <v>-150.24170000000001</v>
      </c>
      <c r="B90">
        <v>-141.98099999999999</v>
      </c>
    </row>
    <row r="91" spans="1:2" x14ac:dyDescent="0.3">
      <c r="A91">
        <v>-180.6533</v>
      </c>
      <c r="B91">
        <v>-141.387</v>
      </c>
    </row>
    <row r="92" spans="1:2" x14ac:dyDescent="0.3">
      <c r="A92">
        <v>-109.8459</v>
      </c>
      <c r="B92">
        <v>-141.06299999999999</v>
      </c>
    </row>
    <row r="93" spans="1:2" x14ac:dyDescent="0.3">
      <c r="A93">
        <v>-123.63979999999999</v>
      </c>
      <c r="B93">
        <v>-140.54900000000001</v>
      </c>
    </row>
    <row r="94" spans="1:2" x14ac:dyDescent="0.3">
      <c r="A94">
        <v>-164.0831</v>
      </c>
      <c r="B94">
        <v>-139.57599999999999</v>
      </c>
    </row>
    <row r="95" spans="1:2" x14ac:dyDescent="0.3">
      <c r="A95">
        <v>-185.3082</v>
      </c>
      <c r="B95">
        <v>-139.14500000000001</v>
      </c>
    </row>
    <row r="96" spans="1:2" x14ac:dyDescent="0.3">
      <c r="A96">
        <v>-115.5938</v>
      </c>
      <c r="B96">
        <v>-138.369</v>
      </c>
    </row>
    <row r="97" spans="1:2" x14ac:dyDescent="0.3">
      <c r="A97">
        <v>-157.49449999999999</v>
      </c>
      <c r="B97">
        <v>-137.63300000000001</v>
      </c>
    </row>
    <row r="98" spans="1:2" x14ac:dyDescent="0.3">
      <c r="A98">
        <v>-192.405</v>
      </c>
      <c r="B98">
        <v>-137.221</v>
      </c>
    </row>
    <row r="99" spans="1:2" x14ac:dyDescent="0.3">
      <c r="A99">
        <v>-122.9731</v>
      </c>
      <c r="B99">
        <v>-137.179</v>
      </c>
    </row>
    <row r="100" spans="1:2" x14ac:dyDescent="0.3">
      <c r="A100">
        <v>-126.0337</v>
      </c>
      <c r="B100">
        <v>-137.053</v>
      </c>
    </row>
    <row r="101" spans="1:2" x14ac:dyDescent="0.3">
      <c r="A101">
        <v>-160.00720000000001</v>
      </c>
      <c r="B101">
        <v>-136.37799999999999</v>
      </c>
    </row>
    <row r="102" spans="1:2" x14ac:dyDescent="0.3">
      <c r="A102">
        <v>-145.09530000000001</v>
      </c>
      <c r="B102">
        <v>-135.97900000000001</v>
      </c>
    </row>
    <row r="103" spans="1:2" x14ac:dyDescent="0.3">
      <c r="A103">
        <v>-124.90309999999999</v>
      </c>
      <c r="B103">
        <v>-133.47900000000001</v>
      </c>
    </row>
    <row r="104" spans="1:2" x14ac:dyDescent="0.3">
      <c r="A104">
        <v>-175.82050000000001</v>
      </c>
      <c r="B104">
        <v>-133.39099999999999</v>
      </c>
    </row>
    <row r="105" spans="1:2" x14ac:dyDescent="0.3">
      <c r="A105">
        <v>-195.601</v>
      </c>
      <c r="B105">
        <v>-133.30799999999999</v>
      </c>
    </row>
    <row r="106" spans="1:2" x14ac:dyDescent="0.3">
      <c r="A106">
        <v>-134.3262</v>
      </c>
      <c r="B106">
        <v>-132.126</v>
      </c>
    </row>
    <row r="107" spans="1:2" x14ac:dyDescent="0.3">
      <c r="A107">
        <v>-154.60149999999999</v>
      </c>
      <c r="B107">
        <v>-131.88800000000001</v>
      </c>
    </row>
    <row r="108" spans="1:2" x14ac:dyDescent="0.3">
      <c r="A108">
        <v>-143.5513</v>
      </c>
      <c r="B108">
        <v>-130.74600000000001</v>
      </c>
    </row>
    <row r="109" spans="1:2" x14ac:dyDescent="0.3">
      <c r="A109">
        <v>-135.3098</v>
      </c>
      <c r="B109">
        <v>-130.048</v>
      </c>
    </row>
    <row r="110" spans="1:2" x14ac:dyDescent="0.3">
      <c r="A110">
        <v>-175.5685</v>
      </c>
      <c r="B110">
        <v>-129.154</v>
      </c>
    </row>
    <row r="111" spans="1:2" x14ac:dyDescent="0.3">
      <c r="A111">
        <v>-182.48070000000001</v>
      </c>
      <c r="B111">
        <v>-126.895</v>
      </c>
    </row>
    <row r="112" spans="1:2" x14ac:dyDescent="0.3">
      <c r="A112">
        <v>-145.31549999999999</v>
      </c>
      <c r="B112">
        <v>-124.831</v>
      </c>
    </row>
    <row r="113" spans="1:2" x14ac:dyDescent="0.3">
      <c r="A113">
        <v>-129.28149999999999</v>
      </c>
      <c r="B113">
        <v>-122.401</v>
      </c>
    </row>
    <row r="114" spans="1:2" x14ac:dyDescent="0.3">
      <c r="A114">
        <v>-103.08710000000001</v>
      </c>
      <c r="B114">
        <v>-109.31699999999999</v>
      </c>
    </row>
    <row r="115" spans="1:2" x14ac:dyDescent="0.3">
      <c r="A115">
        <v>-193.52420000000001</v>
      </c>
      <c r="B115">
        <v>-108.43</v>
      </c>
    </row>
    <row r="116" spans="1:2" x14ac:dyDescent="0.3">
      <c r="A116">
        <v>-141.46289999999999</v>
      </c>
      <c r="B116">
        <v>-106.53</v>
      </c>
    </row>
    <row r="117" spans="1:2" x14ac:dyDescent="0.3">
      <c r="A117">
        <v>-216.03440000000001</v>
      </c>
      <c r="B117">
        <v>-103.673</v>
      </c>
    </row>
    <row r="118" spans="1:2" x14ac:dyDescent="0.3">
      <c r="A118">
        <v>-156.93790000000001</v>
      </c>
      <c r="B118">
        <v>-77.584000000000003</v>
      </c>
    </row>
  </sheetData>
  <phoneticPr fontId="2" type="noConversion"/>
  <pageMargins left="0.7" right="0.7" top="0.75" bottom="0.75" header="0.3" footer="0.3"/>
  <drawing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57571-A10B-48B7-B628-A1B4840E574F}">
  <dimension ref="A1:L243"/>
  <sheetViews>
    <sheetView zoomScaleNormal="85" workbookViewId="0">
      <selection activeCell="K25" sqref="K25"/>
    </sheetView>
  </sheetViews>
  <sheetFormatPr defaultRowHeight="14.4" x14ac:dyDescent="0.3"/>
  <cols>
    <col min="3" max="3" width="26.77734375" customWidth="1"/>
    <col min="4" max="4" width="17.77734375" customWidth="1"/>
    <col min="7" max="7" width="15.21875" customWidth="1"/>
    <col min="11" max="11" width="24.88671875" customWidth="1"/>
  </cols>
  <sheetData>
    <row r="1" spans="1:12" ht="15" thickBot="1" x14ac:dyDescent="0.35">
      <c r="A1" t="s">
        <v>101</v>
      </c>
    </row>
    <row r="2" spans="1:12" x14ac:dyDescent="0.3">
      <c r="A2">
        <v>-133.804192</v>
      </c>
      <c r="C2" s="3" t="s">
        <v>0</v>
      </c>
      <c r="D2" s="3"/>
    </row>
    <row r="3" spans="1:12" x14ac:dyDescent="0.3">
      <c r="A3">
        <v>-143.089763</v>
      </c>
      <c r="C3" s="1"/>
      <c r="D3" s="1"/>
    </row>
    <row r="4" spans="1:12" x14ac:dyDescent="0.3">
      <c r="A4">
        <v>-150.85174599999999</v>
      </c>
      <c r="C4" s="1" t="s">
        <v>2</v>
      </c>
      <c r="D4" s="1">
        <v>-148.08336460123971</v>
      </c>
      <c r="F4" t="s">
        <v>15</v>
      </c>
      <c r="H4">
        <f>_xlfn.QUARTILE.EXC(A2:A243,1)</f>
        <v>-165.36545649999999</v>
      </c>
      <c r="J4" t="s">
        <v>24</v>
      </c>
      <c r="L4">
        <f>H4-H8*1.5</f>
        <v>-213.34742087499995</v>
      </c>
    </row>
    <row r="5" spans="1:12" x14ac:dyDescent="0.3">
      <c r="A5">
        <v>-125.258162</v>
      </c>
      <c r="C5" s="1" t="s">
        <v>3</v>
      </c>
      <c r="D5" s="1">
        <v>1.9481295415466213</v>
      </c>
    </row>
    <row r="6" spans="1:12" x14ac:dyDescent="0.3">
      <c r="A6">
        <v>-140.84307699999999</v>
      </c>
      <c r="C6" s="1" t="s">
        <v>4</v>
      </c>
      <c r="D6" s="1">
        <v>-149.1649415</v>
      </c>
      <c r="F6" t="s">
        <v>16</v>
      </c>
      <c r="H6">
        <f>_xlfn.QUARTILE.EXC(A2:A243,3)</f>
        <v>-133.37748025000002</v>
      </c>
      <c r="J6" t="s">
        <v>25</v>
      </c>
      <c r="L6">
        <f>H6+H8*1.5</f>
        <v>-85.395515875000058</v>
      </c>
    </row>
    <row r="7" spans="1:12" x14ac:dyDescent="0.3">
      <c r="A7">
        <v>-135.90287799999999</v>
      </c>
      <c r="C7" s="1" t="s">
        <v>5</v>
      </c>
      <c r="D7" s="1" t="e">
        <v>#N/A</v>
      </c>
    </row>
    <row r="8" spans="1:12" x14ac:dyDescent="0.3">
      <c r="A8">
        <v>-149.50195299999999</v>
      </c>
      <c r="C8" s="1" t="s">
        <v>6</v>
      </c>
      <c r="D8" s="1">
        <v>30.30578340806403</v>
      </c>
      <c r="F8" t="s">
        <v>26</v>
      </c>
      <c r="H8">
        <f>H6-H4</f>
        <v>31.987976249999974</v>
      </c>
      <c r="J8" t="s">
        <v>21</v>
      </c>
      <c r="L8">
        <f>D16-1</f>
        <v>241</v>
      </c>
    </row>
    <row r="9" spans="1:12" x14ac:dyDescent="0.3">
      <c r="A9">
        <v>-107.86008699999999</v>
      </c>
      <c r="C9" s="1" t="s">
        <v>7</v>
      </c>
      <c r="D9" s="1">
        <v>918.44050797648902</v>
      </c>
      <c r="F9" t="s">
        <v>27</v>
      </c>
      <c r="H9">
        <f>H6-H4</f>
        <v>31.987976249999974</v>
      </c>
    </row>
    <row r="10" spans="1:12" x14ac:dyDescent="0.3">
      <c r="A10">
        <v>-205.50721300000001</v>
      </c>
      <c r="C10" s="1" t="s">
        <v>8</v>
      </c>
      <c r="D10" s="1">
        <v>3.8536867403100334</v>
      </c>
      <c r="J10" t="s">
        <v>22</v>
      </c>
      <c r="K10">
        <f>(100-95)/100</f>
        <v>0.05</v>
      </c>
    </row>
    <row r="11" spans="1:12" x14ac:dyDescent="0.3">
      <c r="A11">
        <v>-192.869912</v>
      </c>
      <c r="C11" s="1" t="s">
        <v>9</v>
      </c>
      <c r="D11" s="1">
        <v>0.7690195924466583</v>
      </c>
    </row>
    <row r="12" spans="1:12" x14ac:dyDescent="0.3">
      <c r="A12">
        <v>-91.171493999999996</v>
      </c>
      <c r="C12" s="1" t="s">
        <v>10</v>
      </c>
      <c r="D12" s="1">
        <v>226.81960212500002</v>
      </c>
      <c r="F12" t="s">
        <v>17</v>
      </c>
      <c r="H12">
        <f>D14-D13</f>
        <v>226.81960212500002</v>
      </c>
    </row>
    <row r="13" spans="1:12" x14ac:dyDescent="0.3">
      <c r="A13">
        <v>-156.31646900000001</v>
      </c>
      <c r="C13" s="1" t="s">
        <v>11</v>
      </c>
      <c r="D13" s="1">
        <v>-250.189886</v>
      </c>
      <c r="J13" t="s">
        <v>28</v>
      </c>
      <c r="L13" s="21">
        <f>COUNTIF(A2:A243,"&lt;"&amp;L4)</f>
        <v>3</v>
      </c>
    </row>
    <row r="14" spans="1:12" x14ac:dyDescent="0.3">
      <c r="A14">
        <v>-140.11659900000001</v>
      </c>
      <c r="C14" s="1" t="s">
        <v>12</v>
      </c>
      <c r="D14" s="1">
        <v>-23.370283874999998</v>
      </c>
      <c r="F14" t="s">
        <v>18</v>
      </c>
    </row>
    <row r="15" spans="1:12" x14ac:dyDescent="0.3">
      <c r="A15">
        <v>-133.63206700000001</v>
      </c>
      <c r="C15" s="1" t="s">
        <v>13</v>
      </c>
      <c r="D15" s="1">
        <v>-35836.174233500009</v>
      </c>
      <c r="F15" t="s">
        <v>19</v>
      </c>
      <c r="H15">
        <f>D4+D17</f>
        <v>-144.24582952088213</v>
      </c>
      <c r="J15" t="s">
        <v>29</v>
      </c>
      <c r="L15" s="21">
        <f>COUNTIF(A2:A243,"&gt;"&amp;L6)</f>
        <v>6</v>
      </c>
    </row>
    <row r="16" spans="1:12" x14ac:dyDescent="0.3">
      <c r="A16">
        <v>-138.73070100000001</v>
      </c>
      <c r="C16" s="1" t="s">
        <v>14</v>
      </c>
      <c r="D16" s="1">
        <v>242</v>
      </c>
      <c r="F16" t="s">
        <v>20</v>
      </c>
      <c r="H16">
        <f>D4-D17</f>
        <v>-151.92089968159729</v>
      </c>
    </row>
    <row r="17" spans="1:12" ht="15" thickBot="1" x14ac:dyDescent="0.35">
      <c r="A17">
        <v>-165.53793099999999</v>
      </c>
      <c r="C17" s="2" t="s">
        <v>1</v>
      </c>
      <c r="D17" s="2">
        <v>3.8375350803575947</v>
      </c>
      <c r="J17" t="s">
        <v>97</v>
      </c>
      <c r="L17">
        <f>L13+L15</f>
        <v>9</v>
      </c>
    </row>
    <row r="18" spans="1:12" x14ac:dyDescent="0.3">
      <c r="A18">
        <v>-140.00867199999999</v>
      </c>
      <c r="F18" t="s">
        <v>23</v>
      </c>
    </row>
    <row r="19" spans="1:12" x14ac:dyDescent="0.3">
      <c r="A19">
        <v>-127.97060999999999</v>
      </c>
      <c r="F19" t="s">
        <v>19</v>
      </c>
      <c r="H19">
        <f>D8^2*L8/_xlfn.CHISQ.INV(K10/2,L8)</f>
        <v>1107.3053342400553</v>
      </c>
      <c r="K19" s="28" t="s">
        <v>96</v>
      </c>
      <c r="L19">
        <f>PERCENTILE(A1:A273,0.1)</f>
        <v>-182.13932510000001</v>
      </c>
    </row>
    <row r="20" spans="1:12" x14ac:dyDescent="0.3">
      <c r="A20">
        <v>-159.95693600000001</v>
      </c>
      <c r="F20" t="s">
        <v>20</v>
      </c>
      <c r="H20">
        <f>D8^2*L8/_xlfn.CHISQ.INV.RT(K10/2,L8)</f>
        <v>774.22321823450079</v>
      </c>
    </row>
    <row r="21" spans="1:12" x14ac:dyDescent="0.3">
      <c r="A21">
        <v>-151.126924</v>
      </c>
    </row>
    <row r="22" spans="1:12" x14ac:dyDescent="0.3">
      <c r="A22">
        <v>-154.81704999999999</v>
      </c>
    </row>
    <row r="23" spans="1:12" x14ac:dyDescent="0.3">
      <c r="A23">
        <v>-186.450255</v>
      </c>
    </row>
    <row r="24" spans="1:12" x14ac:dyDescent="0.3">
      <c r="A24">
        <v>-124.784372</v>
      </c>
    </row>
    <row r="25" spans="1:12" x14ac:dyDescent="0.3">
      <c r="A25">
        <v>-138.904673</v>
      </c>
    </row>
    <row r="26" spans="1:12" x14ac:dyDescent="0.3">
      <c r="A26">
        <v>-162.442857</v>
      </c>
    </row>
    <row r="27" spans="1:12" x14ac:dyDescent="0.3">
      <c r="A27">
        <v>-147.18497099999999</v>
      </c>
    </row>
    <row r="28" spans="1:12" x14ac:dyDescent="0.3">
      <c r="A28">
        <v>-99.097536000000005</v>
      </c>
    </row>
    <row r="29" spans="1:12" x14ac:dyDescent="0.3">
      <c r="A29">
        <v>-104.887418</v>
      </c>
    </row>
    <row r="30" spans="1:12" x14ac:dyDescent="0.3">
      <c r="A30">
        <v>-98.188908999999995</v>
      </c>
    </row>
    <row r="31" spans="1:12" x14ac:dyDescent="0.3">
      <c r="A31">
        <v>-146.92563100000001</v>
      </c>
    </row>
    <row r="32" spans="1:12" x14ac:dyDescent="0.3">
      <c r="A32">
        <v>-155.93526</v>
      </c>
    </row>
    <row r="33" spans="1:1" x14ac:dyDescent="0.3">
      <c r="A33">
        <v>-147.19848200000001</v>
      </c>
    </row>
    <row r="34" spans="1:1" x14ac:dyDescent="0.3">
      <c r="A34">
        <v>-168.38674</v>
      </c>
    </row>
    <row r="35" spans="1:1" x14ac:dyDescent="0.3">
      <c r="A35">
        <v>-139.52703500000001</v>
      </c>
    </row>
    <row r="36" spans="1:1" x14ac:dyDescent="0.3">
      <c r="A36">
        <v>-170.12820600000001</v>
      </c>
    </row>
    <row r="37" spans="1:1" x14ac:dyDescent="0.3">
      <c r="A37">
        <v>-145.94728000000001</v>
      </c>
    </row>
    <row r="38" spans="1:1" x14ac:dyDescent="0.3">
      <c r="A38">
        <v>-143.413827</v>
      </c>
    </row>
    <row r="39" spans="1:1" x14ac:dyDescent="0.3">
      <c r="A39">
        <v>-151.562106</v>
      </c>
    </row>
    <row r="40" spans="1:1" x14ac:dyDescent="0.3">
      <c r="A40">
        <v>-142.11078599999999</v>
      </c>
    </row>
    <row r="41" spans="1:1" x14ac:dyDescent="0.3">
      <c r="A41">
        <v>-164.83914300000001</v>
      </c>
    </row>
    <row r="42" spans="1:1" x14ac:dyDescent="0.3">
      <c r="A42">
        <v>-154.89612700000001</v>
      </c>
    </row>
    <row r="43" spans="1:1" x14ac:dyDescent="0.3">
      <c r="A43">
        <v>-148.64110199999999</v>
      </c>
    </row>
    <row r="44" spans="1:1" x14ac:dyDescent="0.3">
      <c r="A44">
        <v>-149.091926</v>
      </c>
    </row>
    <row r="45" spans="1:1" x14ac:dyDescent="0.3">
      <c r="A45">
        <v>-177.909559</v>
      </c>
    </row>
    <row r="46" spans="1:1" x14ac:dyDescent="0.3">
      <c r="A46">
        <v>-171.637653</v>
      </c>
    </row>
    <row r="47" spans="1:1" x14ac:dyDescent="0.3">
      <c r="A47">
        <v>-125.81277</v>
      </c>
    </row>
    <row r="48" spans="1:1" x14ac:dyDescent="0.3">
      <c r="A48">
        <v>-155.863057</v>
      </c>
    </row>
    <row r="49" spans="1:1" x14ac:dyDescent="0.3">
      <c r="A49">
        <v>-176.38634200000001</v>
      </c>
    </row>
    <row r="50" spans="1:1" x14ac:dyDescent="0.3">
      <c r="A50">
        <v>-195.53316000000001</v>
      </c>
    </row>
    <row r="51" spans="1:1" x14ac:dyDescent="0.3">
      <c r="A51">
        <v>-146.99372600000001</v>
      </c>
    </row>
    <row r="52" spans="1:1" x14ac:dyDescent="0.3">
      <c r="A52">
        <v>-148.06715800000001</v>
      </c>
    </row>
    <row r="53" spans="1:1" x14ac:dyDescent="0.3">
      <c r="A53">
        <v>-117.878204</v>
      </c>
    </row>
    <row r="54" spans="1:1" x14ac:dyDescent="0.3">
      <c r="A54">
        <v>-158.77079599999999</v>
      </c>
    </row>
    <row r="55" spans="1:1" x14ac:dyDescent="0.3">
      <c r="A55">
        <v>-138.22415899999999</v>
      </c>
    </row>
    <row r="56" spans="1:1" x14ac:dyDescent="0.3">
      <c r="A56">
        <v>-168.805286</v>
      </c>
    </row>
    <row r="57" spans="1:1" x14ac:dyDescent="0.3">
      <c r="A57">
        <v>-136.00073</v>
      </c>
    </row>
    <row r="58" spans="1:1" x14ac:dyDescent="0.3">
      <c r="A58">
        <v>-153.40440699999999</v>
      </c>
    </row>
    <row r="59" spans="1:1" x14ac:dyDescent="0.3">
      <c r="A59">
        <v>-97.109286999999995</v>
      </c>
    </row>
    <row r="60" spans="1:1" x14ac:dyDescent="0.3">
      <c r="A60">
        <v>-94.351619999999997</v>
      </c>
    </row>
    <row r="61" spans="1:1" x14ac:dyDescent="0.3">
      <c r="A61">
        <v>-176.66140999999999</v>
      </c>
    </row>
    <row r="62" spans="1:1" x14ac:dyDescent="0.3">
      <c r="A62">
        <v>-184.642696</v>
      </c>
    </row>
    <row r="63" spans="1:1" x14ac:dyDescent="0.3">
      <c r="A63">
        <v>-178.10387499999999</v>
      </c>
    </row>
    <row r="64" spans="1:1" x14ac:dyDescent="0.3">
      <c r="A64">
        <v>-151.29118099999999</v>
      </c>
    </row>
    <row r="65" spans="1:1" x14ac:dyDescent="0.3">
      <c r="A65">
        <v>-150.19664900000001</v>
      </c>
    </row>
    <row r="66" spans="1:1" x14ac:dyDescent="0.3">
      <c r="A66">
        <v>-245.301165</v>
      </c>
    </row>
    <row r="67" spans="1:1" x14ac:dyDescent="0.3">
      <c r="A67">
        <v>-164.33281299999999</v>
      </c>
    </row>
    <row r="68" spans="1:1" x14ac:dyDescent="0.3">
      <c r="A68">
        <v>-176.16865100000001</v>
      </c>
    </row>
    <row r="69" spans="1:1" x14ac:dyDescent="0.3">
      <c r="A69">
        <v>-107.09338</v>
      </c>
    </row>
    <row r="70" spans="1:1" x14ac:dyDescent="0.3">
      <c r="A70">
        <v>-153.55035699999999</v>
      </c>
    </row>
    <row r="71" spans="1:1" x14ac:dyDescent="0.3">
      <c r="A71">
        <v>-183.691532</v>
      </c>
    </row>
    <row r="72" spans="1:1" x14ac:dyDescent="0.3">
      <c r="A72">
        <v>-161.23894300000001</v>
      </c>
    </row>
    <row r="73" spans="1:1" x14ac:dyDescent="0.3">
      <c r="A73">
        <v>-144.93313900000001</v>
      </c>
    </row>
    <row r="74" spans="1:1" x14ac:dyDescent="0.3">
      <c r="A74">
        <v>-158.739172</v>
      </c>
    </row>
    <row r="75" spans="1:1" x14ac:dyDescent="0.3">
      <c r="A75">
        <v>-243.979912625</v>
      </c>
    </row>
    <row r="76" spans="1:1" x14ac:dyDescent="0.3">
      <c r="A76">
        <v>-139.646772</v>
      </c>
    </row>
    <row r="77" spans="1:1" x14ac:dyDescent="0.3">
      <c r="A77">
        <v>-135.75080500000001</v>
      </c>
    </row>
    <row r="78" spans="1:1" x14ac:dyDescent="0.3">
      <c r="A78">
        <v>-156.68629000000001</v>
      </c>
    </row>
    <row r="79" spans="1:1" x14ac:dyDescent="0.3">
      <c r="A79">
        <v>-142.94527600000001</v>
      </c>
    </row>
    <row r="80" spans="1:1" x14ac:dyDescent="0.3">
      <c r="A80">
        <v>-161.54393999999999</v>
      </c>
    </row>
    <row r="81" spans="1:1" x14ac:dyDescent="0.3">
      <c r="A81">
        <v>-129.92279199999999</v>
      </c>
    </row>
    <row r="82" spans="1:1" x14ac:dyDescent="0.3">
      <c r="A82">
        <v>-170.26040499999999</v>
      </c>
    </row>
    <row r="83" spans="1:1" x14ac:dyDescent="0.3">
      <c r="A83">
        <v>-179.125395</v>
      </c>
    </row>
    <row r="84" spans="1:1" x14ac:dyDescent="0.3">
      <c r="A84">
        <v>-133.107764</v>
      </c>
    </row>
    <row r="85" spans="1:1" x14ac:dyDescent="0.3">
      <c r="A85">
        <v>-123.68991699999999</v>
      </c>
    </row>
    <row r="86" spans="1:1" x14ac:dyDescent="0.3">
      <c r="A86">
        <v>-167.45281900000001</v>
      </c>
    </row>
    <row r="87" spans="1:1" x14ac:dyDescent="0.3">
      <c r="A87">
        <v>-129.85935599999999</v>
      </c>
    </row>
    <row r="88" spans="1:1" x14ac:dyDescent="0.3">
      <c r="A88">
        <v>-134.638645</v>
      </c>
    </row>
    <row r="89" spans="1:1" x14ac:dyDescent="0.3">
      <c r="A89">
        <v>-138.190068</v>
      </c>
    </row>
    <row r="90" spans="1:1" x14ac:dyDescent="0.3">
      <c r="A90">
        <v>-176.91933299999999</v>
      </c>
    </row>
    <row r="91" spans="1:1" x14ac:dyDescent="0.3">
      <c r="A91">
        <v>-123.274895</v>
      </c>
    </row>
    <row r="92" spans="1:1" x14ac:dyDescent="0.3">
      <c r="A92">
        <v>-166.586105</v>
      </c>
    </row>
    <row r="93" spans="1:1" x14ac:dyDescent="0.3">
      <c r="A93">
        <v>-169.86259799999999</v>
      </c>
    </row>
    <row r="94" spans="1:1" x14ac:dyDescent="0.3">
      <c r="A94">
        <v>-171.08433099999999</v>
      </c>
    </row>
    <row r="95" spans="1:1" x14ac:dyDescent="0.3">
      <c r="A95">
        <v>-116.127653</v>
      </c>
    </row>
    <row r="96" spans="1:1" x14ac:dyDescent="0.3">
      <c r="A96">
        <v>-142.358555</v>
      </c>
    </row>
    <row r="97" spans="1:1" x14ac:dyDescent="0.3">
      <c r="A97">
        <v>-150.640603</v>
      </c>
    </row>
    <row r="98" spans="1:1" x14ac:dyDescent="0.3">
      <c r="A98">
        <v>-184.04056</v>
      </c>
    </row>
    <row r="99" spans="1:1" x14ac:dyDescent="0.3">
      <c r="A99">
        <v>-142.66807800000001</v>
      </c>
    </row>
    <row r="100" spans="1:1" x14ac:dyDescent="0.3">
      <c r="A100">
        <v>-185.33077599999999</v>
      </c>
    </row>
    <row r="101" spans="1:1" x14ac:dyDescent="0.3">
      <c r="A101">
        <v>-117.090504</v>
      </c>
    </row>
    <row r="102" spans="1:1" x14ac:dyDescent="0.3">
      <c r="A102">
        <v>-195.758377</v>
      </c>
    </row>
    <row r="103" spans="1:1" x14ac:dyDescent="0.3">
      <c r="A103">
        <v>-137.444425</v>
      </c>
    </row>
    <row r="104" spans="1:1" x14ac:dyDescent="0.3">
      <c r="A104">
        <v>-159.204947</v>
      </c>
    </row>
    <row r="105" spans="1:1" x14ac:dyDescent="0.3">
      <c r="A105">
        <v>-130.20931200000001</v>
      </c>
    </row>
    <row r="106" spans="1:1" x14ac:dyDescent="0.3">
      <c r="A106">
        <v>-144.31824700000001</v>
      </c>
    </row>
    <row r="107" spans="1:1" x14ac:dyDescent="0.3">
      <c r="A107">
        <v>-166.51218600000001</v>
      </c>
    </row>
    <row r="108" spans="1:1" x14ac:dyDescent="0.3">
      <c r="A108">
        <v>-145.159549</v>
      </c>
    </row>
    <row r="109" spans="1:1" x14ac:dyDescent="0.3">
      <c r="A109">
        <v>-194.42195699999999</v>
      </c>
    </row>
    <row r="110" spans="1:1" x14ac:dyDescent="0.3">
      <c r="A110">
        <v>-159.61491799999999</v>
      </c>
    </row>
    <row r="111" spans="1:1" x14ac:dyDescent="0.3">
      <c r="A111">
        <v>-161.21471</v>
      </c>
    </row>
    <row r="112" spans="1:1" x14ac:dyDescent="0.3">
      <c r="A112">
        <v>-187.82925399999999</v>
      </c>
    </row>
    <row r="113" spans="1:1" x14ac:dyDescent="0.3">
      <c r="A113">
        <v>-152.36704399999999</v>
      </c>
    </row>
    <row r="114" spans="1:1" x14ac:dyDescent="0.3">
      <c r="A114">
        <v>-142.77098100000001</v>
      </c>
    </row>
    <row r="115" spans="1:1" x14ac:dyDescent="0.3">
      <c r="A115">
        <v>-160.770692</v>
      </c>
    </row>
    <row r="116" spans="1:1" x14ac:dyDescent="0.3">
      <c r="A116">
        <v>-130.95247599999999</v>
      </c>
    </row>
    <row r="117" spans="1:1" x14ac:dyDescent="0.3">
      <c r="A117">
        <v>-106.16207199999999</v>
      </c>
    </row>
    <row r="118" spans="1:1" x14ac:dyDescent="0.3">
      <c r="A118">
        <v>-168.41330400000001</v>
      </c>
    </row>
    <row r="119" spans="1:1" x14ac:dyDescent="0.3">
      <c r="A119">
        <v>-164.49177399999999</v>
      </c>
    </row>
    <row r="120" spans="1:1" x14ac:dyDescent="0.3">
      <c r="A120">
        <v>-151.72291799999999</v>
      </c>
    </row>
    <row r="121" spans="1:1" x14ac:dyDescent="0.3">
      <c r="A121">
        <v>-154.27775500000001</v>
      </c>
    </row>
    <row r="122" spans="1:1" x14ac:dyDescent="0.3">
      <c r="A122">
        <v>-169.91929999999999</v>
      </c>
    </row>
    <row r="123" spans="1:1" x14ac:dyDescent="0.3">
      <c r="A123">
        <v>-198.64440300000001</v>
      </c>
    </row>
    <row r="124" spans="1:1" x14ac:dyDescent="0.3">
      <c r="A124">
        <v>-124.967845</v>
      </c>
    </row>
    <row r="125" spans="1:1" x14ac:dyDescent="0.3">
      <c r="A125">
        <v>-107.544146</v>
      </c>
    </row>
    <row r="126" spans="1:1" x14ac:dyDescent="0.3">
      <c r="A126">
        <v>-154.751801</v>
      </c>
    </row>
    <row r="127" spans="1:1" x14ac:dyDescent="0.3">
      <c r="A127">
        <v>-167.1591</v>
      </c>
    </row>
    <row r="128" spans="1:1" x14ac:dyDescent="0.3">
      <c r="A128">
        <v>-128.88032000000001</v>
      </c>
    </row>
    <row r="129" spans="1:1" x14ac:dyDescent="0.3">
      <c r="A129">
        <v>-128.63190499999999</v>
      </c>
    </row>
    <row r="130" spans="1:1" x14ac:dyDescent="0.3">
      <c r="A130">
        <v>-190.40829099999999</v>
      </c>
    </row>
    <row r="131" spans="1:1" x14ac:dyDescent="0.3">
      <c r="A131">
        <v>-126.21298400000001</v>
      </c>
    </row>
    <row r="132" spans="1:1" x14ac:dyDescent="0.3">
      <c r="A132">
        <v>-191.171716</v>
      </c>
    </row>
    <row r="133" spans="1:1" x14ac:dyDescent="0.3">
      <c r="A133">
        <v>-160.23093700000001</v>
      </c>
    </row>
    <row r="134" spans="1:1" x14ac:dyDescent="0.3">
      <c r="A134">
        <v>-154.73215099999999</v>
      </c>
    </row>
    <row r="135" spans="1:1" x14ac:dyDescent="0.3">
      <c r="A135">
        <v>-157.532319</v>
      </c>
    </row>
    <row r="136" spans="1:1" x14ac:dyDescent="0.3">
      <c r="A136">
        <v>-154.12736200000001</v>
      </c>
    </row>
    <row r="137" spans="1:1" x14ac:dyDescent="0.3">
      <c r="A137">
        <v>-122.55340200000001</v>
      </c>
    </row>
    <row r="138" spans="1:1" x14ac:dyDescent="0.3">
      <c r="A138">
        <v>-155.721407</v>
      </c>
    </row>
    <row r="139" spans="1:1" x14ac:dyDescent="0.3">
      <c r="A139">
        <v>-182.288512</v>
      </c>
    </row>
    <row r="140" spans="1:1" x14ac:dyDescent="0.3">
      <c r="A140">
        <v>-140.173044</v>
      </c>
    </row>
    <row r="141" spans="1:1" x14ac:dyDescent="0.3">
      <c r="A141">
        <v>-174.816191</v>
      </c>
    </row>
    <row r="142" spans="1:1" x14ac:dyDescent="0.3">
      <c r="A142">
        <v>-159.32909900000001</v>
      </c>
    </row>
    <row r="143" spans="1:1" x14ac:dyDescent="0.3">
      <c r="A143">
        <v>-133.43947900000001</v>
      </c>
    </row>
    <row r="144" spans="1:1" x14ac:dyDescent="0.3">
      <c r="A144">
        <v>-140.53394</v>
      </c>
    </row>
    <row r="145" spans="1:1" x14ac:dyDescent="0.3">
      <c r="A145">
        <v>-171.78086500000001</v>
      </c>
    </row>
    <row r="146" spans="1:1" x14ac:dyDescent="0.3">
      <c r="A146">
        <v>-129.18683799999999</v>
      </c>
    </row>
    <row r="147" spans="1:1" x14ac:dyDescent="0.3">
      <c r="A147">
        <v>-166.527086</v>
      </c>
    </row>
    <row r="148" spans="1:1" x14ac:dyDescent="0.3">
      <c r="A148">
        <v>-148.20620299999999</v>
      </c>
    </row>
    <row r="149" spans="1:1" x14ac:dyDescent="0.3">
      <c r="A149">
        <v>-149.23795699999999</v>
      </c>
    </row>
    <row r="150" spans="1:1" x14ac:dyDescent="0.3">
      <c r="A150">
        <v>-167.97533000000001</v>
      </c>
    </row>
    <row r="151" spans="1:1" x14ac:dyDescent="0.3">
      <c r="A151">
        <v>-115.767236</v>
      </c>
    </row>
    <row r="152" spans="1:1" x14ac:dyDescent="0.3">
      <c r="A152">
        <v>-168.08094800000001</v>
      </c>
    </row>
    <row r="153" spans="1:1" x14ac:dyDescent="0.3">
      <c r="A153">
        <v>-52.005854999999997</v>
      </c>
    </row>
    <row r="154" spans="1:1" x14ac:dyDescent="0.3">
      <c r="A154">
        <v>-127.38217899999999</v>
      </c>
    </row>
    <row r="155" spans="1:1" x14ac:dyDescent="0.3">
      <c r="A155">
        <v>-160.209192</v>
      </c>
    </row>
    <row r="156" spans="1:1" x14ac:dyDescent="0.3">
      <c r="A156">
        <v>-157.70204000000001</v>
      </c>
    </row>
    <row r="157" spans="1:1" x14ac:dyDescent="0.3">
      <c r="A157">
        <v>-182.64367200000001</v>
      </c>
    </row>
    <row r="158" spans="1:1" x14ac:dyDescent="0.3">
      <c r="A158">
        <v>-111.27807799999999</v>
      </c>
    </row>
    <row r="159" spans="1:1" x14ac:dyDescent="0.3">
      <c r="A159">
        <v>-138.86449999999999</v>
      </c>
    </row>
    <row r="160" spans="1:1" x14ac:dyDescent="0.3">
      <c r="A160">
        <v>-162.21444399999999</v>
      </c>
    </row>
    <row r="161" spans="1:1" x14ac:dyDescent="0.3">
      <c r="A161">
        <v>-146.514319</v>
      </c>
    </row>
    <row r="162" spans="1:1" x14ac:dyDescent="0.3">
      <c r="A162">
        <v>-164.589572</v>
      </c>
    </row>
    <row r="163" spans="1:1" x14ac:dyDescent="0.3">
      <c r="A163">
        <v>-153.18042600000001</v>
      </c>
    </row>
    <row r="164" spans="1:1" x14ac:dyDescent="0.3">
      <c r="A164">
        <v>-146.28422699999999</v>
      </c>
    </row>
    <row r="165" spans="1:1" x14ac:dyDescent="0.3">
      <c r="A165">
        <v>-162.353376</v>
      </c>
    </row>
    <row r="166" spans="1:1" x14ac:dyDescent="0.3">
      <c r="A166">
        <v>-135.98792499999999</v>
      </c>
    </row>
    <row r="167" spans="1:1" x14ac:dyDescent="0.3">
      <c r="A167">
        <v>-177.4675</v>
      </c>
    </row>
    <row r="168" spans="1:1" x14ac:dyDescent="0.3">
      <c r="A168">
        <v>-158.54726700000001</v>
      </c>
    </row>
    <row r="169" spans="1:1" x14ac:dyDescent="0.3">
      <c r="A169">
        <v>-35.781623000000003</v>
      </c>
    </row>
    <row r="170" spans="1:1" x14ac:dyDescent="0.3">
      <c r="A170">
        <v>-128.82284000000001</v>
      </c>
    </row>
    <row r="171" spans="1:1" x14ac:dyDescent="0.3">
      <c r="A171">
        <v>-139.653235</v>
      </c>
    </row>
    <row r="172" spans="1:1" x14ac:dyDescent="0.3">
      <c r="A172">
        <v>-108.654417</v>
      </c>
    </row>
    <row r="173" spans="1:1" x14ac:dyDescent="0.3">
      <c r="A173">
        <v>-114.420985</v>
      </c>
    </row>
    <row r="174" spans="1:1" x14ac:dyDescent="0.3">
      <c r="A174">
        <v>-153.48710199999999</v>
      </c>
    </row>
    <row r="175" spans="1:1" x14ac:dyDescent="0.3">
      <c r="A175">
        <v>-140.524674</v>
      </c>
    </row>
    <row r="176" spans="1:1" x14ac:dyDescent="0.3">
      <c r="A176">
        <v>-144.234441</v>
      </c>
    </row>
    <row r="177" spans="1:1" x14ac:dyDescent="0.3">
      <c r="A177">
        <v>-144.059888</v>
      </c>
    </row>
    <row r="178" spans="1:1" x14ac:dyDescent="0.3">
      <c r="A178">
        <v>-155.95898199999999</v>
      </c>
    </row>
    <row r="179" spans="1:1" x14ac:dyDescent="0.3">
      <c r="A179">
        <v>-137.00491500000001</v>
      </c>
    </row>
    <row r="180" spans="1:1" x14ac:dyDescent="0.3">
      <c r="A180">
        <v>-177.280632</v>
      </c>
    </row>
    <row r="181" spans="1:1" x14ac:dyDescent="0.3">
      <c r="A181">
        <v>-184.59814</v>
      </c>
    </row>
    <row r="182" spans="1:1" x14ac:dyDescent="0.3">
      <c r="A182">
        <v>-180.79664299999999</v>
      </c>
    </row>
    <row r="183" spans="1:1" x14ac:dyDescent="0.3">
      <c r="A183">
        <v>-138.91447700000001</v>
      </c>
    </row>
    <row r="184" spans="1:1" x14ac:dyDescent="0.3">
      <c r="A184">
        <v>-165.307965</v>
      </c>
    </row>
    <row r="185" spans="1:1" x14ac:dyDescent="0.3">
      <c r="A185">
        <v>-153.22663499999999</v>
      </c>
    </row>
    <row r="186" spans="1:1" x14ac:dyDescent="0.3">
      <c r="A186">
        <v>-151.00553199999999</v>
      </c>
    </row>
    <row r="187" spans="1:1" x14ac:dyDescent="0.3">
      <c r="A187">
        <v>-143.384804</v>
      </c>
    </row>
    <row r="188" spans="1:1" x14ac:dyDescent="0.3">
      <c r="A188">
        <v>-94.883516</v>
      </c>
    </row>
    <row r="189" spans="1:1" x14ac:dyDescent="0.3">
      <c r="A189">
        <v>-185.151241</v>
      </c>
    </row>
    <row r="190" spans="1:1" x14ac:dyDescent="0.3">
      <c r="A190">
        <v>-141.02796499999999</v>
      </c>
    </row>
    <row r="191" spans="1:1" x14ac:dyDescent="0.3">
      <c r="A191">
        <v>-23.370283874999998</v>
      </c>
    </row>
    <row r="192" spans="1:1" x14ac:dyDescent="0.3">
      <c r="A192">
        <v>-143.294107</v>
      </c>
    </row>
    <row r="193" spans="1:1" x14ac:dyDescent="0.3">
      <c r="A193">
        <v>-171.28079700000001</v>
      </c>
    </row>
    <row r="194" spans="1:1" x14ac:dyDescent="0.3">
      <c r="A194">
        <v>-173.08066500000001</v>
      </c>
    </row>
    <row r="195" spans="1:1" x14ac:dyDescent="0.3">
      <c r="A195">
        <v>-126.985985</v>
      </c>
    </row>
    <row r="196" spans="1:1" x14ac:dyDescent="0.3">
      <c r="A196">
        <v>-184.67626899999999</v>
      </c>
    </row>
    <row r="197" spans="1:1" x14ac:dyDescent="0.3">
      <c r="A197">
        <v>-134.14035699999999</v>
      </c>
    </row>
    <row r="198" spans="1:1" x14ac:dyDescent="0.3">
      <c r="A198">
        <v>-147.14775599999999</v>
      </c>
    </row>
    <row r="199" spans="1:1" x14ac:dyDescent="0.3">
      <c r="A199">
        <v>-38.17069</v>
      </c>
    </row>
    <row r="200" spans="1:1" x14ac:dyDescent="0.3">
      <c r="A200">
        <v>-132.623097</v>
      </c>
    </row>
    <row r="201" spans="1:1" x14ac:dyDescent="0.3">
      <c r="A201">
        <v>-177.05547000000001</v>
      </c>
    </row>
    <row r="202" spans="1:1" x14ac:dyDescent="0.3">
      <c r="A202">
        <v>-129.16128399999999</v>
      </c>
    </row>
    <row r="203" spans="1:1" x14ac:dyDescent="0.3">
      <c r="A203">
        <v>-161.72783100000001</v>
      </c>
    </row>
    <row r="204" spans="1:1" x14ac:dyDescent="0.3">
      <c r="A204">
        <v>-156.99905899999999</v>
      </c>
    </row>
    <row r="205" spans="1:1" x14ac:dyDescent="0.3">
      <c r="A205">
        <v>-177.617761</v>
      </c>
    </row>
    <row r="206" spans="1:1" x14ac:dyDescent="0.3">
      <c r="A206">
        <v>-187.074003</v>
      </c>
    </row>
    <row r="207" spans="1:1" x14ac:dyDescent="0.3">
      <c r="A207">
        <v>-122.461242</v>
      </c>
    </row>
    <row r="208" spans="1:1" x14ac:dyDescent="0.3">
      <c r="A208">
        <v>-148.212873</v>
      </c>
    </row>
    <row r="209" spans="1:1" x14ac:dyDescent="0.3">
      <c r="A209">
        <v>-143.00711000000001</v>
      </c>
    </row>
    <row r="210" spans="1:1" x14ac:dyDescent="0.3">
      <c r="A210">
        <v>-131.84645499999999</v>
      </c>
    </row>
    <row r="211" spans="1:1" x14ac:dyDescent="0.3">
      <c r="A211">
        <v>-146.77294800000001</v>
      </c>
    </row>
    <row r="212" spans="1:1" x14ac:dyDescent="0.3">
      <c r="A212">
        <v>-162.26121499999999</v>
      </c>
    </row>
    <row r="213" spans="1:1" x14ac:dyDescent="0.3">
      <c r="A213">
        <v>-127.309737</v>
      </c>
    </row>
    <row r="214" spans="1:1" x14ac:dyDescent="0.3">
      <c r="A214">
        <v>-33.979719000000003</v>
      </c>
    </row>
    <row r="215" spans="1:1" x14ac:dyDescent="0.3">
      <c r="A215">
        <v>-133.191484</v>
      </c>
    </row>
    <row r="216" spans="1:1" x14ac:dyDescent="0.3">
      <c r="A216">
        <v>-46.028064999999998</v>
      </c>
    </row>
    <row r="217" spans="1:1" x14ac:dyDescent="0.3">
      <c r="A217">
        <v>-137.56573800000001</v>
      </c>
    </row>
    <row r="218" spans="1:1" x14ac:dyDescent="0.3">
      <c r="A218">
        <v>-125.436138</v>
      </c>
    </row>
    <row r="219" spans="1:1" x14ac:dyDescent="0.3">
      <c r="A219">
        <v>-119.61842</v>
      </c>
    </row>
    <row r="220" spans="1:1" x14ac:dyDescent="0.3">
      <c r="A220">
        <v>-142.42667900000001</v>
      </c>
    </row>
    <row r="221" spans="1:1" x14ac:dyDescent="0.3">
      <c r="A221">
        <v>-159.77202299999999</v>
      </c>
    </row>
    <row r="222" spans="1:1" x14ac:dyDescent="0.3">
      <c r="A222">
        <v>-170.949884</v>
      </c>
    </row>
    <row r="223" spans="1:1" x14ac:dyDescent="0.3">
      <c r="A223">
        <v>-161.69211000000001</v>
      </c>
    </row>
    <row r="224" spans="1:1" x14ac:dyDescent="0.3">
      <c r="A224">
        <v>-134.06220300000001</v>
      </c>
    </row>
    <row r="225" spans="1:1" x14ac:dyDescent="0.3">
      <c r="A225">
        <v>-130.91311200000001</v>
      </c>
    </row>
    <row r="226" spans="1:1" x14ac:dyDescent="0.3">
      <c r="A226">
        <v>-168.72274100000001</v>
      </c>
    </row>
    <row r="227" spans="1:1" x14ac:dyDescent="0.3">
      <c r="A227">
        <v>-160.48189500000001</v>
      </c>
    </row>
    <row r="228" spans="1:1" x14ac:dyDescent="0.3">
      <c r="A228">
        <v>-127.539158</v>
      </c>
    </row>
    <row r="229" spans="1:1" x14ac:dyDescent="0.3">
      <c r="A229">
        <v>-132.69102000000001</v>
      </c>
    </row>
    <row r="230" spans="1:1" x14ac:dyDescent="0.3">
      <c r="A230">
        <v>-151.137079</v>
      </c>
    </row>
    <row r="231" spans="1:1" x14ac:dyDescent="0.3">
      <c r="A231">
        <v>-132.19800799999999</v>
      </c>
    </row>
    <row r="232" spans="1:1" x14ac:dyDescent="0.3">
      <c r="A232">
        <v>-155.10296</v>
      </c>
    </row>
    <row r="233" spans="1:1" x14ac:dyDescent="0.3">
      <c r="A233">
        <v>-157.57378499999999</v>
      </c>
    </row>
    <row r="234" spans="1:1" x14ac:dyDescent="0.3">
      <c r="A234">
        <v>-88.271629000000004</v>
      </c>
    </row>
    <row r="235" spans="1:1" x14ac:dyDescent="0.3">
      <c r="A235">
        <v>-143.28840099999999</v>
      </c>
    </row>
    <row r="236" spans="1:1" x14ac:dyDescent="0.3">
      <c r="A236">
        <v>-134.127984</v>
      </c>
    </row>
    <row r="237" spans="1:1" x14ac:dyDescent="0.3">
      <c r="A237">
        <v>-129.89003700000001</v>
      </c>
    </row>
    <row r="238" spans="1:1" x14ac:dyDescent="0.3">
      <c r="A238">
        <v>-250.189886</v>
      </c>
    </row>
    <row r="239" spans="1:1" x14ac:dyDescent="0.3">
      <c r="A239">
        <v>-126.749441</v>
      </c>
    </row>
    <row r="240" spans="1:1" x14ac:dyDescent="0.3">
      <c r="A240">
        <v>-183.66415499999999</v>
      </c>
    </row>
    <row r="241" spans="1:1" x14ac:dyDescent="0.3">
      <c r="A241">
        <v>-128.22860700000001</v>
      </c>
    </row>
    <row r="242" spans="1:1" x14ac:dyDescent="0.3">
      <c r="A242">
        <v>-185.86445699999999</v>
      </c>
    </row>
    <row r="243" spans="1:1" x14ac:dyDescent="0.3">
      <c r="A243">
        <v>-162.090079</v>
      </c>
    </row>
  </sheetData>
  <autoFilter ref="A1:A243" xr:uid="{5FA57571-A10B-48B7-B628-A1B4840E574F}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ECA90-AE00-4B50-AAE1-D53C938952A3}">
  <dimension ref="A1:F272"/>
  <sheetViews>
    <sheetView workbookViewId="0">
      <selection activeCell="P11" sqref="P11"/>
    </sheetView>
  </sheetViews>
  <sheetFormatPr defaultRowHeight="14.4" x14ac:dyDescent="0.3"/>
  <cols>
    <col min="3" max="3" width="19.33203125" customWidth="1"/>
    <col min="4" max="4" width="19.88671875" customWidth="1"/>
    <col min="5" max="5" width="15.77734375" customWidth="1"/>
    <col min="6" max="6" width="18.21875" customWidth="1"/>
  </cols>
  <sheetData>
    <row r="1" spans="1:5" x14ac:dyDescent="0.3">
      <c r="A1" t="s">
        <v>101</v>
      </c>
      <c r="C1" s="13" t="s">
        <v>50</v>
      </c>
      <c r="D1" s="12" t="s">
        <v>66</v>
      </c>
      <c r="E1" s="12" t="s">
        <v>65</v>
      </c>
    </row>
    <row r="2" spans="1:5" x14ac:dyDescent="0.3">
      <c r="A2" t="s">
        <v>69</v>
      </c>
      <c r="C2" s="11" t="s">
        <v>69</v>
      </c>
      <c r="D2" s="18">
        <f t="shared" ref="D2:D7" si="0">COUNTIF(A$2:A$1048576,C2)</f>
        <v>62</v>
      </c>
      <c r="E2" s="11">
        <f t="shared" ref="E2:E7" si="1">D2/$D$8</f>
        <v>0.22878228782287824</v>
      </c>
    </row>
    <row r="3" spans="1:5" x14ac:dyDescent="0.3">
      <c r="A3" t="s">
        <v>69</v>
      </c>
      <c r="C3" s="11" t="s">
        <v>68</v>
      </c>
      <c r="D3" s="11">
        <f t="shared" si="0"/>
        <v>59</v>
      </c>
      <c r="E3" s="18">
        <f t="shared" si="1"/>
        <v>0.21771217712177121</v>
      </c>
    </row>
    <row r="4" spans="1:5" x14ac:dyDescent="0.3">
      <c r="A4" t="s">
        <v>67</v>
      </c>
      <c r="C4" s="11" t="s">
        <v>67</v>
      </c>
      <c r="D4" s="11">
        <f t="shared" si="0"/>
        <v>55</v>
      </c>
      <c r="E4" s="11">
        <f t="shared" si="1"/>
        <v>0.2029520295202952</v>
      </c>
    </row>
    <row r="5" spans="1:5" x14ac:dyDescent="0.3">
      <c r="A5" t="s">
        <v>71</v>
      </c>
      <c r="C5" s="11" t="s">
        <v>70</v>
      </c>
      <c r="D5" s="11">
        <f t="shared" si="0"/>
        <v>52</v>
      </c>
      <c r="E5" s="11">
        <f t="shared" si="1"/>
        <v>0.1918819188191882</v>
      </c>
    </row>
    <row r="6" spans="1:5" x14ac:dyDescent="0.3">
      <c r="A6" t="s">
        <v>70</v>
      </c>
      <c r="C6" s="19" t="s">
        <v>71</v>
      </c>
      <c r="D6" s="19">
        <f t="shared" si="0"/>
        <v>43</v>
      </c>
      <c r="E6" s="19">
        <f t="shared" si="1"/>
        <v>0.15867158671586715</v>
      </c>
    </row>
    <row r="7" spans="1:5" x14ac:dyDescent="0.3">
      <c r="A7" t="s">
        <v>67</v>
      </c>
      <c r="C7" s="19"/>
      <c r="D7" s="19"/>
      <c r="E7" s="19"/>
    </row>
    <row r="8" spans="1:5" x14ac:dyDescent="0.3">
      <c r="A8" t="s">
        <v>68</v>
      </c>
      <c r="C8" s="9" t="s">
        <v>13</v>
      </c>
      <c r="D8" s="20">
        <f>SUM(D2:D7)</f>
        <v>271</v>
      </c>
      <c r="E8" s="9">
        <f>SUM(E2:E7)</f>
        <v>0.99999999999999989</v>
      </c>
    </row>
    <row r="9" spans="1:5" x14ac:dyDescent="0.3">
      <c r="A9" t="s">
        <v>70</v>
      </c>
    </row>
    <row r="10" spans="1:5" x14ac:dyDescent="0.3">
      <c r="A10" t="s">
        <v>69</v>
      </c>
      <c r="C10" s="10" t="s">
        <v>72</v>
      </c>
    </row>
    <row r="11" spans="1:5" x14ac:dyDescent="0.3">
      <c r="A11" t="s">
        <v>69</v>
      </c>
      <c r="C11" t="s">
        <v>60</v>
      </c>
      <c r="D11">
        <f>E3</f>
        <v>0.21771217712177121</v>
      </c>
    </row>
    <row r="12" spans="1:5" x14ac:dyDescent="0.3">
      <c r="A12" t="s">
        <v>70</v>
      </c>
      <c r="C12" t="s">
        <v>59</v>
      </c>
      <c r="D12">
        <f>1-D11</f>
        <v>0.78228782287822884</v>
      </c>
    </row>
    <row r="13" spans="1:5" x14ac:dyDescent="0.3">
      <c r="A13" t="s">
        <v>69</v>
      </c>
      <c r="C13" t="s">
        <v>58</v>
      </c>
      <c r="D13" s="7">
        <v>0.99</v>
      </c>
    </row>
    <row r="14" spans="1:5" x14ac:dyDescent="0.3">
      <c r="A14" t="s">
        <v>67</v>
      </c>
      <c r="C14" t="s">
        <v>57</v>
      </c>
    </row>
    <row r="15" spans="1:5" x14ac:dyDescent="0.3">
      <c r="A15" t="s">
        <v>69</v>
      </c>
      <c r="C15" t="s">
        <v>56</v>
      </c>
      <c r="D15">
        <f>_xlfn.CONFIDENCE.NORM(1-D13,SQRT(D11*D12),D8)</f>
        <v>6.4573909328795948E-2</v>
      </c>
    </row>
    <row r="16" spans="1:5" x14ac:dyDescent="0.3">
      <c r="A16" t="s">
        <v>69</v>
      </c>
    </row>
    <row r="17" spans="1:6" x14ac:dyDescent="0.3">
      <c r="A17" t="s">
        <v>70</v>
      </c>
      <c r="C17" t="s">
        <v>55</v>
      </c>
      <c r="E17" s="21">
        <f>D11-D15</f>
        <v>0.15313826779297526</v>
      </c>
    </row>
    <row r="18" spans="1:6" x14ac:dyDescent="0.3">
      <c r="A18" t="s">
        <v>70</v>
      </c>
      <c r="C18" t="s">
        <v>53</v>
      </c>
      <c r="E18" s="21">
        <f>D11+D15</f>
        <v>0.28228608645056719</v>
      </c>
    </row>
    <row r="19" spans="1:6" x14ac:dyDescent="0.3">
      <c r="A19" t="s">
        <v>67</v>
      </c>
    </row>
    <row r="20" spans="1:6" x14ac:dyDescent="0.3">
      <c r="A20" t="s">
        <v>71</v>
      </c>
      <c r="C20" t="s">
        <v>51</v>
      </c>
    </row>
    <row r="21" spans="1:6" x14ac:dyDescent="0.3">
      <c r="A21" t="s">
        <v>70</v>
      </c>
    </row>
    <row r="22" spans="1:6" ht="72" customHeight="1" x14ac:dyDescent="0.3">
      <c r="A22" t="s">
        <v>69</v>
      </c>
      <c r="C22" s="13" t="s">
        <v>50</v>
      </c>
      <c r="D22" s="12" t="s">
        <v>49</v>
      </c>
      <c r="E22" s="13" t="s">
        <v>48</v>
      </c>
      <c r="F22" s="12" t="s">
        <v>47</v>
      </c>
    </row>
    <row r="23" spans="1:6" x14ac:dyDescent="0.3">
      <c r="A23" t="s">
        <v>69</v>
      </c>
      <c r="C23" s="11" t="s">
        <v>69</v>
      </c>
      <c r="D23" s="11">
        <f>COUNTIF(A$2:A$1048576,C23)</f>
        <v>62</v>
      </c>
      <c r="E23" s="11">
        <f>1/5</f>
        <v>0.2</v>
      </c>
      <c r="F23" s="11">
        <f>(D23-$D$8*E23)^2/($D$8*E23)</f>
        <v>1.1225092250922499</v>
      </c>
    </row>
    <row r="24" spans="1:6" x14ac:dyDescent="0.3">
      <c r="A24" t="s">
        <v>67</v>
      </c>
      <c r="C24" s="11" t="s">
        <v>68</v>
      </c>
      <c r="D24" s="11">
        <f t="shared" ref="D24:D28" si="2">COUNTIF(A$2:A$1048576,C24)</f>
        <v>59</v>
      </c>
      <c r="E24" s="11">
        <f t="shared" ref="E24:E27" si="3">1/5</f>
        <v>0.2</v>
      </c>
      <c r="F24" s="11">
        <f>(D24-$D$8*E24)^2/($D$8*E24)</f>
        <v>0.42509225092250874</v>
      </c>
    </row>
    <row r="25" spans="1:6" x14ac:dyDescent="0.3">
      <c r="A25" t="s">
        <v>68</v>
      </c>
      <c r="C25" s="11" t="s">
        <v>67</v>
      </c>
      <c r="D25" s="11">
        <f t="shared" si="2"/>
        <v>55</v>
      </c>
      <c r="E25" s="11">
        <f t="shared" si="3"/>
        <v>0.2</v>
      </c>
      <c r="F25" s="11">
        <f>(D25-$D$8*E25)^2/($D$8*E25)</f>
        <v>1.1808118081180728E-2</v>
      </c>
    </row>
    <row r="26" spans="1:6" x14ac:dyDescent="0.3">
      <c r="A26" t="s">
        <v>68</v>
      </c>
      <c r="C26" s="11" t="s">
        <v>70</v>
      </c>
      <c r="D26" s="11">
        <f t="shared" si="2"/>
        <v>52</v>
      </c>
      <c r="E26" s="11">
        <f t="shared" si="3"/>
        <v>0.2</v>
      </c>
      <c r="F26" s="11">
        <f>(D26-$D$8*E26)^2/($D$8*E26)</f>
        <v>8.9298892988930109E-2</v>
      </c>
    </row>
    <row r="27" spans="1:6" x14ac:dyDescent="0.3">
      <c r="A27" t="s">
        <v>70</v>
      </c>
      <c r="C27" s="19" t="s">
        <v>71</v>
      </c>
      <c r="D27" s="11">
        <f t="shared" si="2"/>
        <v>43</v>
      </c>
      <c r="E27" s="11">
        <f t="shared" si="3"/>
        <v>0.2</v>
      </c>
      <c r="F27" s="11">
        <f t="shared" ref="F27:F28" si="4">(D27-$D$8*E27)^2/($D$8*E27)</f>
        <v>2.3143911439114402</v>
      </c>
    </row>
    <row r="28" spans="1:6" x14ac:dyDescent="0.3">
      <c r="A28" t="s">
        <v>69</v>
      </c>
      <c r="C28" s="19"/>
      <c r="D28" s="11"/>
      <c r="E28" s="11"/>
      <c r="F28" s="11"/>
    </row>
    <row r="29" spans="1:6" x14ac:dyDescent="0.3">
      <c r="A29" t="s">
        <v>67</v>
      </c>
      <c r="C29" s="10" t="s">
        <v>46</v>
      </c>
      <c r="F29" s="6">
        <f>SUM(F23:F28)</f>
        <v>3.9630996309963096</v>
      </c>
    </row>
    <row r="30" spans="1:6" x14ac:dyDescent="0.3">
      <c r="A30" t="s">
        <v>67</v>
      </c>
    </row>
    <row r="31" spans="1:6" x14ac:dyDescent="0.3">
      <c r="A31" t="s">
        <v>68</v>
      </c>
      <c r="C31" t="s">
        <v>44</v>
      </c>
      <c r="F31" s="9">
        <f xml:space="preserve"> 5 - 0 - 1</f>
        <v>4</v>
      </c>
    </row>
    <row r="32" spans="1:6" x14ac:dyDescent="0.3">
      <c r="A32" t="s">
        <v>70</v>
      </c>
    </row>
    <row r="33" spans="1:6" x14ac:dyDescent="0.3">
      <c r="A33" t="s">
        <v>68</v>
      </c>
      <c r="C33" s="8" t="s">
        <v>42</v>
      </c>
      <c r="D33" s="7">
        <v>0.1</v>
      </c>
    </row>
    <row r="34" spans="1:6" x14ac:dyDescent="0.3">
      <c r="A34" t="s">
        <v>71</v>
      </c>
    </row>
    <row r="35" spans="1:6" x14ac:dyDescent="0.3">
      <c r="A35" t="s">
        <v>68</v>
      </c>
      <c r="C35" t="s">
        <v>41</v>
      </c>
      <c r="F35" s="6">
        <f>_xlfn.CHISQ.INV.RT(D33,F31)</f>
        <v>7.7794403397348582</v>
      </c>
    </row>
    <row r="36" spans="1:6" x14ac:dyDescent="0.3">
      <c r="A36" t="s">
        <v>68</v>
      </c>
    </row>
    <row r="37" spans="1:6" ht="26.4" customHeight="1" x14ac:dyDescent="0.3">
      <c r="A37" t="s">
        <v>69</v>
      </c>
      <c r="C37" s="29" t="s">
        <v>39</v>
      </c>
      <c r="D37" s="29"/>
      <c r="E37" s="29"/>
      <c r="F37" s="29"/>
    </row>
    <row r="38" spans="1:6" x14ac:dyDescent="0.3">
      <c r="A38" t="s">
        <v>71</v>
      </c>
      <c r="F38" s="6">
        <f>IF((F29&gt;F35),1,0)</f>
        <v>0</v>
      </c>
    </row>
    <row r="39" spans="1:6" x14ac:dyDescent="0.3">
      <c r="A39" t="s">
        <v>70</v>
      </c>
    </row>
    <row r="40" spans="1:6" x14ac:dyDescent="0.3">
      <c r="A40" t="s">
        <v>67</v>
      </c>
    </row>
    <row r="41" spans="1:6" x14ac:dyDescent="0.3">
      <c r="A41" t="s">
        <v>67</v>
      </c>
    </row>
    <row r="42" spans="1:6" x14ac:dyDescent="0.3">
      <c r="A42" t="s">
        <v>70</v>
      </c>
    </row>
    <row r="43" spans="1:6" x14ac:dyDescent="0.3">
      <c r="A43" t="s">
        <v>70</v>
      </c>
    </row>
    <row r="44" spans="1:6" x14ac:dyDescent="0.3">
      <c r="A44" t="s">
        <v>68</v>
      </c>
    </row>
    <row r="45" spans="1:6" x14ac:dyDescent="0.3">
      <c r="A45" t="s">
        <v>68</v>
      </c>
    </row>
    <row r="46" spans="1:6" x14ac:dyDescent="0.3">
      <c r="A46" t="s">
        <v>69</v>
      </c>
    </row>
    <row r="47" spans="1:6" x14ac:dyDescent="0.3">
      <c r="A47" t="s">
        <v>71</v>
      </c>
    </row>
    <row r="48" spans="1:6" x14ac:dyDescent="0.3">
      <c r="A48" t="s">
        <v>71</v>
      </c>
    </row>
    <row r="49" spans="1:1" x14ac:dyDescent="0.3">
      <c r="A49" t="s">
        <v>68</v>
      </c>
    </row>
    <row r="50" spans="1:1" x14ac:dyDescent="0.3">
      <c r="A50" t="s">
        <v>71</v>
      </c>
    </row>
    <row r="51" spans="1:1" x14ac:dyDescent="0.3">
      <c r="A51" t="s">
        <v>69</v>
      </c>
    </row>
    <row r="52" spans="1:1" x14ac:dyDescent="0.3">
      <c r="A52" t="s">
        <v>68</v>
      </c>
    </row>
    <row r="53" spans="1:1" x14ac:dyDescent="0.3">
      <c r="A53" t="s">
        <v>68</v>
      </c>
    </row>
    <row r="54" spans="1:1" x14ac:dyDescent="0.3">
      <c r="A54" t="s">
        <v>69</v>
      </c>
    </row>
    <row r="55" spans="1:1" x14ac:dyDescent="0.3">
      <c r="A55" t="s">
        <v>67</v>
      </c>
    </row>
    <row r="56" spans="1:1" x14ac:dyDescent="0.3">
      <c r="A56" t="s">
        <v>69</v>
      </c>
    </row>
    <row r="57" spans="1:1" x14ac:dyDescent="0.3">
      <c r="A57" t="s">
        <v>70</v>
      </c>
    </row>
    <row r="58" spans="1:1" x14ac:dyDescent="0.3">
      <c r="A58" t="s">
        <v>70</v>
      </c>
    </row>
    <row r="59" spans="1:1" x14ac:dyDescent="0.3">
      <c r="A59" t="s">
        <v>68</v>
      </c>
    </row>
    <row r="60" spans="1:1" x14ac:dyDescent="0.3">
      <c r="A60" t="s">
        <v>71</v>
      </c>
    </row>
    <row r="61" spans="1:1" x14ac:dyDescent="0.3">
      <c r="A61" t="s">
        <v>70</v>
      </c>
    </row>
    <row r="62" spans="1:1" x14ac:dyDescent="0.3">
      <c r="A62" t="s">
        <v>71</v>
      </c>
    </row>
    <row r="63" spans="1:1" x14ac:dyDescent="0.3">
      <c r="A63" t="s">
        <v>70</v>
      </c>
    </row>
    <row r="64" spans="1:1" x14ac:dyDescent="0.3">
      <c r="A64" t="s">
        <v>69</v>
      </c>
    </row>
    <row r="65" spans="1:1" x14ac:dyDescent="0.3">
      <c r="A65" t="s">
        <v>68</v>
      </c>
    </row>
    <row r="66" spans="1:1" x14ac:dyDescent="0.3">
      <c r="A66" t="s">
        <v>67</v>
      </c>
    </row>
    <row r="67" spans="1:1" x14ac:dyDescent="0.3">
      <c r="A67" t="s">
        <v>68</v>
      </c>
    </row>
    <row r="68" spans="1:1" x14ac:dyDescent="0.3">
      <c r="A68" t="s">
        <v>70</v>
      </c>
    </row>
    <row r="69" spans="1:1" x14ac:dyDescent="0.3">
      <c r="A69" t="s">
        <v>68</v>
      </c>
    </row>
    <row r="70" spans="1:1" x14ac:dyDescent="0.3">
      <c r="A70" t="s">
        <v>71</v>
      </c>
    </row>
    <row r="71" spans="1:1" x14ac:dyDescent="0.3">
      <c r="A71" t="s">
        <v>68</v>
      </c>
    </row>
    <row r="72" spans="1:1" x14ac:dyDescent="0.3">
      <c r="A72" t="s">
        <v>68</v>
      </c>
    </row>
    <row r="73" spans="1:1" x14ac:dyDescent="0.3">
      <c r="A73" t="s">
        <v>69</v>
      </c>
    </row>
    <row r="74" spans="1:1" x14ac:dyDescent="0.3">
      <c r="A74" t="s">
        <v>71</v>
      </c>
    </row>
    <row r="75" spans="1:1" x14ac:dyDescent="0.3">
      <c r="A75" t="s">
        <v>70</v>
      </c>
    </row>
    <row r="76" spans="1:1" x14ac:dyDescent="0.3">
      <c r="A76" t="s">
        <v>69</v>
      </c>
    </row>
    <row r="77" spans="1:1" x14ac:dyDescent="0.3">
      <c r="A77" t="s">
        <v>67</v>
      </c>
    </row>
    <row r="78" spans="1:1" x14ac:dyDescent="0.3">
      <c r="A78" t="s">
        <v>70</v>
      </c>
    </row>
    <row r="79" spans="1:1" x14ac:dyDescent="0.3">
      <c r="A79" t="s">
        <v>69</v>
      </c>
    </row>
    <row r="80" spans="1:1" x14ac:dyDescent="0.3">
      <c r="A80" t="s">
        <v>67</v>
      </c>
    </row>
    <row r="81" spans="1:1" x14ac:dyDescent="0.3">
      <c r="A81" t="s">
        <v>68</v>
      </c>
    </row>
    <row r="82" spans="1:1" x14ac:dyDescent="0.3">
      <c r="A82" t="s">
        <v>67</v>
      </c>
    </row>
    <row r="83" spans="1:1" x14ac:dyDescent="0.3">
      <c r="A83" t="s">
        <v>67</v>
      </c>
    </row>
    <row r="84" spans="1:1" x14ac:dyDescent="0.3">
      <c r="A84" t="s">
        <v>71</v>
      </c>
    </row>
    <row r="85" spans="1:1" x14ac:dyDescent="0.3">
      <c r="A85" t="s">
        <v>67</v>
      </c>
    </row>
    <row r="86" spans="1:1" x14ac:dyDescent="0.3">
      <c r="A86" t="s">
        <v>69</v>
      </c>
    </row>
    <row r="87" spans="1:1" x14ac:dyDescent="0.3">
      <c r="A87" t="s">
        <v>70</v>
      </c>
    </row>
    <row r="88" spans="1:1" x14ac:dyDescent="0.3">
      <c r="A88" t="s">
        <v>69</v>
      </c>
    </row>
    <row r="89" spans="1:1" x14ac:dyDescent="0.3">
      <c r="A89" t="s">
        <v>70</v>
      </c>
    </row>
    <row r="90" spans="1:1" x14ac:dyDescent="0.3">
      <c r="A90" t="s">
        <v>67</v>
      </c>
    </row>
    <row r="91" spans="1:1" x14ac:dyDescent="0.3">
      <c r="A91" t="s">
        <v>69</v>
      </c>
    </row>
    <row r="92" spans="1:1" x14ac:dyDescent="0.3">
      <c r="A92" t="s">
        <v>67</v>
      </c>
    </row>
    <row r="93" spans="1:1" x14ac:dyDescent="0.3">
      <c r="A93" t="s">
        <v>67</v>
      </c>
    </row>
    <row r="94" spans="1:1" x14ac:dyDescent="0.3">
      <c r="A94" t="s">
        <v>71</v>
      </c>
    </row>
    <row r="95" spans="1:1" x14ac:dyDescent="0.3">
      <c r="A95" t="s">
        <v>67</v>
      </c>
    </row>
    <row r="96" spans="1:1" x14ac:dyDescent="0.3">
      <c r="A96" t="s">
        <v>71</v>
      </c>
    </row>
    <row r="97" spans="1:1" x14ac:dyDescent="0.3">
      <c r="A97" t="s">
        <v>69</v>
      </c>
    </row>
    <row r="98" spans="1:1" x14ac:dyDescent="0.3">
      <c r="A98" t="s">
        <v>67</v>
      </c>
    </row>
    <row r="99" spans="1:1" x14ac:dyDescent="0.3">
      <c r="A99" t="s">
        <v>69</v>
      </c>
    </row>
    <row r="100" spans="1:1" x14ac:dyDescent="0.3">
      <c r="A100" t="s">
        <v>69</v>
      </c>
    </row>
    <row r="101" spans="1:1" x14ac:dyDescent="0.3">
      <c r="A101" t="s">
        <v>69</v>
      </c>
    </row>
    <row r="102" spans="1:1" x14ac:dyDescent="0.3">
      <c r="A102" t="s">
        <v>68</v>
      </c>
    </row>
    <row r="103" spans="1:1" x14ac:dyDescent="0.3">
      <c r="A103" t="s">
        <v>70</v>
      </c>
    </row>
    <row r="104" spans="1:1" x14ac:dyDescent="0.3">
      <c r="A104" t="s">
        <v>69</v>
      </c>
    </row>
    <row r="105" spans="1:1" x14ac:dyDescent="0.3">
      <c r="A105" t="s">
        <v>71</v>
      </c>
    </row>
    <row r="106" spans="1:1" x14ac:dyDescent="0.3">
      <c r="A106" t="s">
        <v>69</v>
      </c>
    </row>
    <row r="107" spans="1:1" x14ac:dyDescent="0.3">
      <c r="A107" t="s">
        <v>70</v>
      </c>
    </row>
    <row r="108" spans="1:1" x14ac:dyDescent="0.3">
      <c r="A108" t="s">
        <v>69</v>
      </c>
    </row>
    <row r="109" spans="1:1" x14ac:dyDescent="0.3">
      <c r="A109" t="s">
        <v>67</v>
      </c>
    </row>
    <row r="110" spans="1:1" x14ac:dyDescent="0.3">
      <c r="A110" t="s">
        <v>71</v>
      </c>
    </row>
    <row r="111" spans="1:1" x14ac:dyDescent="0.3">
      <c r="A111" t="s">
        <v>70</v>
      </c>
    </row>
    <row r="112" spans="1:1" x14ac:dyDescent="0.3">
      <c r="A112" t="s">
        <v>69</v>
      </c>
    </row>
    <row r="113" spans="1:1" x14ac:dyDescent="0.3">
      <c r="A113" t="s">
        <v>67</v>
      </c>
    </row>
    <row r="114" spans="1:1" x14ac:dyDescent="0.3">
      <c r="A114" t="s">
        <v>70</v>
      </c>
    </row>
    <row r="115" spans="1:1" x14ac:dyDescent="0.3">
      <c r="A115" t="s">
        <v>71</v>
      </c>
    </row>
    <row r="116" spans="1:1" x14ac:dyDescent="0.3">
      <c r="A116" t="s">
        <v>69</v>
      </c>
    </row>
    <row r="117" spans="1:1" x14ac:dyDescent="0.3">
      <c r="A117" t="s">
        <v>67</v>
      </c>
    </row>
    <row r="118" spans="1:1" x14ac:dyDescent="0.3">
      <c r="A118" t="s">
        <v>69</v>
      </c>
    </row>
    <row r="119" spans="1:1" x14ac:dyDescent="0.3">
      <c r="A119" t="s">
        <v>70</v>
      </c>
    </row>
    <row r="120" spans="1:1" x14ac:dyDescent="0.3">
      <c r="A120" t="s">
        <v>68</v>
      </c>
    </row>
    <row r="121" spans="1:1" x14ac:dyDescent="0.3">
      <c r="A121" t="s">
        <v>70</v>
      </c>
    </row>
    <row r="122" spans="1:1" x14ac:dyDescent="0.3">
      <c r="A122" t="s">
        <v>70</v>
      </c>
    </row>
    <row r="123" spans="1:1" x14ac:dyDescent="0.3">
      <c r="A123" t="s">
        <v>69</v>
      </c>
    </row>
    <row r="124" spans="1:1" x14ac:dyDescent="0.3">
      <c r="A124" t="s">
        <v>70</v>
      </c>
    </row>
    <row r="125" spans="1:1" x14ac:dyDescent="0.3">
      <c r="A125" t="s">
        <v>67</v>
      </c>
    </row>
    <row r="126" spans="1:1" x14ac:dyDescent="0.3">
      <c r="A126" t="s">
        <v>69</v>
      </c>
    </row>
    <row r="127" spans="1:1" x14ac:dyDescent="0.3">
      <c r="A127" t="s">
        <v>67</v>
      </c>
    </row>
    <row r="128" spans="1:1" x14ac:dyDescent="0.3">
      <c r="A128" t="s">
        <v>68</v>
      </c>
    </row>
    <row r="129" spans="1:1" x14ac:dyDescent="0.3">
      <c r="A129" t="s">
        <v>68</v>
      </c>
    </row>
    <row r="130" spans="1:1" x14ac:dyDescent="0.3">
      <c r="A130" t="s">
        <v>68</v>
      </c>
    </row>
    <row r="131" spans="1:1" x14ac:dyDescent="0.3">
      <c r="A131" t="s">
        <v>67</v>
      </c>
    </row>
    <row r="132" spans="1:1" x14ac:dyDescent="0.3">
      <c r="A132" t="s">
        <v>69</v>
      </c>
    </row>
    <row r="133" spans="1:1" x14ac:dyDescent="0.3">
      <c r="A133" t="s">
        <v>71</v>
      </c>
    </row>
    <row r="134" spans="1:1" x14ac:dyDescent="0.3">
      <c r="A134" t="s">
        <v>68</v>
      </c>
    </row>
    <row r="135" spans="1:1" x14ac:dyDescent="0.3">
      <c r="A135" t="s">
        <v>71</v>
      </c>
    </row>
    <row r="136" spans="1:1" x14ac:dyDescent="0.3">
      <c r="A136" t="s">
        <v>68</v>
      </c>
    </row>
    <row r="137" spans="1:1" x14ac:dyDescent="0.3">
      <c r="A137" t="s">
        <v>69</v>
      </c>
    </row>
    <row r="138" spans="1:1" x14ac:dyDescent="0.3">
      <c r="A138" t="s">
        <v>68</v>
      </c>
    </row>
    <row r="139" spans="1:1" x14ac:dyDescent="0.3">
      <c r="A139" t="s">
        <v>68</v>
      </c>
    </row>
    <row r="140" spans="1:1" x14ac:dyDescent="0.3">
      <c r="A140" t="s">
        <v>67</v>
      </c>
    </row>
    <row r="141" spans="1:1" x14ac:dyDescent="0.3">
      <c r="A141" t="s">
        <v>67</v>
      </c>
    </row>
    <row r="142" spans="1:1" x14ac:dyDescent="0.3">
      <c r="A142" t="s">
        <v>70</v>
      </c>
    </row>
    <row r="143" spans="1:1" x14ac:dyDescent="0.3">
      <c r="A143" t="s">
        <v>71</v>
      </c>
    </row>
    <row r="144" spans="1:1" x14ac:dyDescent="0.3">
      <c r="A144" t="s">
        <v>68</v>
      </c>
    </row>
    <row r="145" spans="1:1" x14ac:dyDescent="0.3">
      <c r="A145" t="s">
        <v>70</v>
      </c>
    </row>
    <row r="146" spans="1:1" x14ac:dyDescent="0.3">
      <c r="A146" t="s">
        <v>69</v>
      </c>
    </row>
    <row r="147" spans="1:1" x14ac:dyDescent="0.3">
      <c r="A147" t="s">
        <v>68</v>
      </c>
    </row>
    <row r="148" spans="1:1" x14ac:dyDescent="0.3">
      <c r="A148" t="s">
        <v>70</v>
      </c>
    </row>
    <row r="149" spans="1:1" x14ac:dyDescent="0.3">
      <c r="A149" t="s">
        <v>67</v>
      </c>
    </row>
    <row r="150" spans="1:1" x14ac:dyDescent="0.3">
      <c r="A150" t="s">
        <v>70</v>
      </c>
    </row>
    <row r="151" spans="1:1" x14ac:dyDescent="0.3">
      <c r="A151" t="s">
        <v>70</v>
      </c>
    </row>
    <row r="152" spans="1:1" x14ac:dyDescent="0.3">
      <c r="A152" t="s">
        <v>67</v>
      </c>
    </row>
    <row r="153" spans="1:1" x14ac:dyDescent="0.3">
      <c r="A153" t="s">
        <v>70</v>
      </c>
    </row>
    <row r="154" spans="1:1" x14ac:dyDescent="0.3">
      <c r="A154" t="s">
        <v>68</v>
      </c>
    </row>
    <row r="155" spans="1:1" x14ac:dyDescent="0.3">
      <c r="A155" t="s">
        <v>68</v>
      </c>
    </row>
    <row r="156" spans="1:1" x14ac:dyDescent="0.3">
      <c r="A156" t="s">
        <v>70</v>
      </c>
    </row>
    <row r="157" spans="1:1" x14ac:dyDescent="0.3">
      <c r="A157" t="s">
        <v>70</v>
      </c>
    </row>
    <row r="158" spans="1:1" x14ac:dyDescent="0.3">
      <c r="A158" t="s">
        <v>68</v>
      </c>
    </row>
    <row r="159" spans="1:1" x14ac:dyDescent="0.3">
      <c r="A159" t="s">
        <v>71</v>
      </c>
    </row>
    <row r="160" spans="1:1" x14ac:dyDescent="0.3">
      <c r="A160" t="s">
        <v>69</v>
      </c>
    </row>
    <row r="161" spans="1:1" x14ac:dyDescent="0.3">
      <c r="A161" t="s">
        <v>70</v>
      </c>
    </row>
    <row r="162" spans="1:1" x14ac:dyDescent="0.3">
      <c r="A162" t="s">
        <v>69</v>
      </c>
    </row>
    <row r="163" spans="1:1" x14ac:dyDescent="0.3">
      <c r="A163" t="s">
        <v>70</v>
      </c>
    </row>
    <row r="164" spans="1:1" x14ac:dyDescent="0.3">
      <c r="A164" t="s">
        <v>71</v>
      </c>
    </row>
    <row r="165" spans="1:1" x14ac:dyDescent="0.3">
      <c r="A165" t="s">
        <v>69</v>
      </c>
    </row>
    <row r="166" spans="1:1" x14ac:dyDescent="0.3">
      <c r="A166" t="s">
        <v>68</v>
      </c>
    </row>
    <row r="167" spans="1:1" x14ac:dyDescent="0.3">
      <c r="A167" t="s">
        <v>68</v>
      </c>
    </row>
    <row r="168" spans="1:1" x14ac:dyDescent="0.3">
      <c r="A168" t="s">
        <v>71</v>
      </c>
    </row>
    <row r="169" spans="1:1" x14ac:dyDescent="0.3">
      <c r="A169" t="s">
        <v>68</v>
      </c>
    </row>
    <row r="170" spans="1:1" x14ac:dyDescent="0.3">
      <c r="A170" t="s">
        <v>71</v>
      </c>
    </row>
    <row r="171" spans="1:1" x14ac:dyDescent="0.3">
      <c r="A171" t="s">
        <v>67</v>
      </c>
    </row>
    <row r="172" spans="1:1" x14ac:dyDescent="0.3">
      <c r="A172" t="s">
        <v>69</v>
      </c>
    </row>
    <row r="173" spans="1:1" x14ac:dyDescent="0.3">
      <c r="A173" t="s">
        <v>70</v>
      </c>
    </row>
    <row r="174" spans="1:1" x14ac:dyDescent="0.3">
      <c r="A174" t="s">
        <v>68</v>
      </c>
    </row>
    <row r="175" spans="1:1" x14ac:dyDescent="0.3">
      <c r="A175" t="s">
        <v>71</v>
      </c>
    </row>
    <row r="176" spans="1:1" x14ac:dyDescent="0.3">
      <c r="A176" t="s">
        <v>69</v>
      </c>
    </row>
    <row r="177" spans="1:1" x14ac:dyDescent="0.3">
      <c r="A177" t="s">
        <v>68</v>
      </c>
    </row>
    <row r="178" spans="1:1" x14ac:dyDescent="0.3">
      <c r="A178" t="s">
        <v>68</v>
      </c>
    </row>
    <row r="179" spans="1:1" x14ac:dyDescent="0.3">
      <c r="A179" t="s">
        <v>68</v>
      </c>
    </row>
    <row r="180" spans="1:1" x14ac:dyDescent="0.3">
      <c r="A180" t="s">
        <v>70</v>
      </c>
    </row>
    <row r="181" spans="1:1" x14ac:dyDescent="0.3">
      <c r="A181" t="s">
        <v>68</v>
      </c>
    </row>
    <row r="182" spans="1:1" x14ac:dyDescent="0.3">
      <c r="A182" t="s">
        <v>67</v>
      </c>
    </row>
    <row r="183" spans="1:1" x14ac:dyDescent="0.3">
      <c r="A183" t="s">
        <v>67</v>
      </c>
    </row>
    <row r="184" spans="1:1" x14ac:dyDescent="0.3">
      <c r="A184" t="s">
        <v>69</v>
      </c>
    </row>
    <row r="185" spans="1:1" x14ac:dyDescent="0.3">
      <c r="A185" t="s">
        <v>70</v>
      </c>
    </row>
    <row r="186" spans="1:1" x14ac:dyDescent="0.3">
      <c r="A186" t="s">
        <v>71</v>
      </c>
    </row>
    <row r="187" spans="1:1" x14ac:dyDescent="0.3">
      <c r="A187" t="s">
        <v>70</v>
      </c>
    </row>
    <row r="188" spans="1:1" x14ac:dyDescent="0.3">
      <c r="A188" t="s">
        <v>71</v>
      </c>
    </row>
    <row r="189" spans="1:1" x14ac:dyDescent="0.3">
      <c r="A189" t="s">
        <v>71</v>
      </c>
    </row>
    <row r="190" spans="1:1" x14ac:dyDescent="0.3">
      <c r="A190" t="s">
        <v>71</v>
      </c>
    </row>
    <row r="191" spans="1:1" x14ac:dyDescent="0.3">
      <c r="A191" t="s">
        <v>68</v>
      </c>
    </row>
    <row r="192" spans="1:1" x14ac:dyDescent="0.3">
      <c r="A192" t="s">
        <v>71</v>
      </c>
    </row>
    <row r="193" spans="1:1" x14ac:dyDescent="0.3">
      <c r="A193" t="s">
        <v>69</v>
      </c>
    </row>
    <row r="194" spans="1:1" x14ac:dyDescent="0.3">
      <c r="A194" t="s">
        <v>68</v>
      </c>
    </row>
    <row r="195" spans="1:1" x14ac:dyDescent="0.3">
      <c r="A195" t="s">
        <v>67</v>
      </c>
    </row>
    <row r="196" spans="1:1" x14ac:dyDescent="0.3">
      <c r="A196" t="s">
        <v>70</v>
      </c>
    </row>
    <row r="197" spans="1:1" x14ac:dyDescent="0.3">
      <c r="A197" t="s">
        <v>69</v>
      </c>
    </row>
    <row r="198" spans="1:1" x14ac:dyDescent="0.3">
      <c r="A198" t="s">
        <v>68</v>
      </c>
    </row>
    <row r="199" spans="1:1" x14ac:dyDescent="0.3">
      <c r="A199" t="s">
        <v>67</v>
      </c>
    </row>
    <row r="200" spans="1:1" x14ac:dyDescent="0.3">
      <c r="A200" t="s">
        <v>69</v>
      </c>
    </row>
    <row r="201" spans="1:1" x14ac:dyDescent="0.3">
      <c r="A201" t="s">
        <v>69</v>
      </c>
    </row>
    <row r="202" spans="1:1" x14ac:dyDescent="0.3">
      <c r="A202" t="s">
        <v>67</v>
      </c>
    </row>
    <row r="203" spans="1:1" x14ac:dyDescent="0.3">
      <c r="A203" t="s">
        <v>71</v>
      </c>
    </row>
    <row r="204" spans="1:1" x14ac:dyDescent="0.3">
      <c r="A204" t="s">
        <v>70</v>
      </c>
    </row>
    <row r="205" spans="1:1" x14ac:dyDescent="0.3">
      <c r="A205" t="s">
        <v>67</v>
      </c>
    </row>
    <row r="206" spans="1:1" x14ac:dyDescent="0.3">
      <c r="A206" t="s">
        <v>67</v>
      </c>
    </row>
    <row r="207" spans="1:1" x14ac:dyDescent="0.3">
      <c r="A207" t="s">
        <v>71</v>
      </c>
    </row>
    <row r="208" spans="1:1" x14ac:dyDescent="0.3">
      <c r="A208" t="s">
        <v>71</v>
      </c>
    </row>
    <row r="209" spans="1:1" x14ac:dyDescent="0.3">
      <c r="A209" t="s">
        <v>68</v>
      </c>
    </row>
    <row r="210" spans="1:1" x14ac:dyDescent="0.3">
      <c r="A210" t="s">
        <v>67</v>
      </c>
    </row>
    <row r="211" spans="1:1" x14ac:dyDescent="0.3">
      <c r="A211" t="s">
        <v>68</v>
      </c>
    </row>
    <row r="212" spans="1:1" x14ac:dyDescent="0.3">
      <c r="A212" t="s">
        <v>71</v>
      </c>
    </row>
    <row r="213" spans="1:1" x14ac:dyDescent="0.3">
      <c r="A213" t="s">
        <v>68</v>
      </c>
    </row>
    <row r="214" spans="1:1" x14ac:dyDescent="0.3">
      <c r="A214" t="s">
        <v>67</v>
      </c>
    </row>
    <row r="215" spans="1:1" x14ac:dyDescent="0.3">
      <c r="A215" t="s">
        <v>69</v>
      </c>
    </row>
    <row r="216" spans="1:1" x14ac:dyDescent="0.3">
      <c r="A216" t="s">
        <v>68</v>
      </c>
    </row>
    <row r="217" spans="1:1" x14ac:dyDescent="0.3">
      <c r="A217" t="s">
        <v>69</v>
      </c>
    </row>
    <row r="218" spans="1:1" x14ac:dyDescent="0.3">
      <c r="A218" t="s">
        <v>67</v>
      </c>
    </row>
    <row r="219" spans="1:1" x14ac:dyDescent="0.3">
      <c r="A219" t="s">
        <v>67</v>
      </c>
    </row>
    <row r="220" spans="1:1" x14ac:dyDescent="0.3">
      <c r="A220" t="s">
        <v>70</v>
      </c>
    </row>
    <row r="221" spans="1:1" x14ac:dyDescent="0.3">
      <c r="A221" t="s">
        <v>71</v>
      </c>
    </row>
    <row r="222" spans="1:1" x14ac:dyDescent="0.3">
      <c r="A222" t="s">
        <v>71</v>
      </c>
    </row>
    <row r="223" spans="1:1" x14ac:dyDescent="0.3">
      <c r="A223" t="s">
        <v>67</v>
      </c>
    </row>
    <row r="224" spans="1:1" x14ac:dyDescent="0.3">
      <c r="A224" t="s">
        <v>69</v>
      </c>
    </row>
    <row r="225" spans="1:1" x14ac:dyDescent="0.3">
      <c r="A225" t="s">
        <v>67</v>
      </c>
    </row>
    <row r="226" spans="1:1" x14ac:dyDescent="0.3">
      <c r="A226" t="s">
        <v>67</v>
      </c>
    </row>
    <row r="227" spans="1:1" x14ac:dyDescent="0.3">
      <c r="A227" t="s">
        <v>68</v>
      </c>
    </row>
    <row r="228" spans="1:1" x14ac:dyDescent="0.3">
      <c r="A228" t="s">
        <v>69</v>
      </c>
    </row>
    <row r="229" spans="1:1" x14ac:dyDescent="0.3">
      <c r="A229" t="s">
        <v>69</v>
      </c>
    </row>
    <row r="230" spans="1:1" x14ac:dyDescent="0.3">
      <c r="A230" t="s">
        <v>71</v>
      </c>
    </row>
    <row r="231" spans="1:1" x14ac:dyDescent="0.3">
      <c r="A231" t="s">
        <v>70</v>
      </c>
    </row>
    <row r="232" spans="1:1" x14ac:dyDescent="0.3">
      <c r="A232" t="s">
        <v>68</v>
      </c>
    </row>
    <row r="233" spans="1:1" x14ac:dyDescent="0.3">
      <c r="A233" t="s">
        <v>69</v>
      </c>
    </row>
    <row r="234" spans="1:1" x14ac:dyDescent="0.3">
      <c r="A234" t="s">
        <v>67</v>
      </c>
    </row>
    <row r="235" spans="1:1" x14ac:dyDescent="0.3">
      <c r="A235" t="s">
        <v>68</v>
      </c>
    </row>
    <row r="236" spans="1:1" x14ac:dyDescent="0.3">
      <c r="A236" t="s">
        <v>69</v>
      </c>
    </row>
    <row r="237" spans="1:1" x14ac:dyDescent="0.3">
      <c r="A237" t="s">
        <v>67</v>
      </c>
    </row>
    <row r="238" spans="1:1" x14ac:dyDescent="0.3">
      <c r="A238" t="s">
        <v>69</v>
      </c>
    </row>
    <row r="239" spans="1:1" x14ac:dyDescent="0.3">
      <c r="A239" t="s">
        <v>69</v>
      </c>
    </row>
    <row r="240" spans="1:1" x14ac:dyDescent="0.3">
      <c r="A240" t="s">
        <v>68</v>
      </c>
    </row>
    <row r="241" spans="1:1" x14ac:dyDescent="0.3">
      <c r="A241" t="s">
        <v>68</v>
      </c>
    </row>
    <row r="242" spans="1:1" x14ac:dyDescent="0.3">
      <c r="A242" t="s">
        <v>71</v>
      </c>
    </row>
    <row r="243" spans="1:1" x14ac:dyDescent="0.3">
      <c r="A243" t="s">
        <v>70</v>
      </c>
    </row>
    <row r="244" spans="1:1" x14ac:dyDescent="0.3">
      <c r="A244" t="s">
        <v>71</v>
      </c>
    </row>
    <row r="245" spans="1:1" x14ac:dyDescent="0.3">
      <c r="A245" t="s">
        <v>70</v>
      </c>
    </row>
    <row r="246" spans="1:1" x14ac:dyDescent="0.3">
      <c r="A246" t="s">
        <v>67</v>
      </c>
    </row>
    <row r="247" spans="1:1" x14ac:dyDescent="0.3">
      <c r="A247" t="s">
        <v>71</v>
      </c>
    </row>
    <row r="248" spans="1:1" x14ac:dyDescent="0.3">
      <c r="A248" t="s">
        <v>68</v>
      </c>
    </row>
    <row r="249" spans="1:1" x14ac:dyDescent="0.3">
      <c r="A249" t="s">
        <v>67</v>
      </c>
    </row>
    <row r="250" spans="1:1" x14ac:dyDescent="0.3">
      <c r="A250" t="s">
        <v>68</v>
      </c>
    </row>
    <row r="251" spans="1:1" x14ac:dyDescent="0.3">
      <c r="A251" t="s">
        <v>70</v>
      </c>
    </row>
    <row r="252" spans="1:1" x14ac:dyDescent="0.3">
      <c r="A252" t="s">
        <v>71</v>
      </c>
    </row>
    <row r="253" spans="1:1" x14ac:dyDescent="0.3">
      <c r="A253" t="s">
        <v>69</v>
      </c>
    </row>
    <row r="254" spans="1:1" x14ac:dyDescent="0.3">
      <c r="A254" t="s">
        <v>68</v>
      </c>
    </row>
    <row r="255" spans="1:1" x14ac:dyDescent="0.3">
      <c r="A255" t="s">
        <v>71</v>
      </c>
    </row>
    <row r="256" spans="1:1" x14ac:dyDescent="0.3">
      <c r="A256" t="s">
        <v>68</v>
      </c>
    </row>
    <row r="257" spans="1:1" x14ac:dyDescent="0.3">
      <c r="A257" t="s">
        <v>68</v>
      </c>
    </row>
    <row r="258" spans="1:1" x14ac:dyDescent="0.3">
      <c r="A258" t="s">
        <v>69</v>
      </c>
    </row>
    <row r="259" spans="1:1" x14ac:dyDescent="0.3">
      <c r="A259" t="s">
        <v>68</v>
      </c>
    </row>
    <row r="260" spans="1:1" x14ac:dyDescent="0.3">
      <c r="A260" t="s">
        <v>69</v>
      </c>
    </row>
    <row r="261" spans="1:1" x14ac:dyDescent="0.3">
      <c r="A261" t="s">
        <v>67</v>
      </c>
    </row>
    <row r="262" spans="1:1" x14ac:dyDescent="0.3">
      <c r="A262" t="s">
        <v>70</v>
      </c>
    </row>
    <row r="263" spans="1:1" x14ac:dyDescent="0.3">
      <c r="A263" t="s">
        <v>69</v>
      </c>
    </row>
    <row r="264" spans="1:1" x14ac:dyDescent="0.3">
      <c r="A264" t="s">
        <v>69</v>
      </c>
    </row>
    <row r="265" spans="1:1" x14ac:dyDescent="0.3">
      <c r="A265" t="s">
        <v>67</v>
      </c>
    </row>
    <row r="266" spans="1:1" x14ac:dyDescent="0.3">
      <c r="A266" t="s">
        <v>67</v>
      </c>
    </row>
    <row r="267" spans="1:1" x14ac:dyDescent="0.3">
      <c r="A267" t="s">
        <v>67</v>
      </c>
    </row>
    <row r="268" spans="1:1" x14ac:dyDescent="0.3">
      <c r="A268" t="s">
        <v>70</v>
      </c>
    </row>
    <row r="269" spans="1:1" x14ac:dyDescent="0.3">
      <c r="A269" t="s">
        <v>71</v>
      </c>
    </row>
    <row r="270" spans="1:1" x14ac:dyDescent="0.3">
      <c r="A270" t="s">
        <v>67</v>
      </c>
    </row>
    <row r="271" spans="1:1" x14ac:dyDescent="0.3">
      <c r="A271" t="s">
        <v>69</v>
      </c>
    </row>
    <row r="272" spans="1:1" x14ac:dyDescent="0.3">
      <c r="A272" t="s">
        <v>70</v>
      </c>
    </row>
  </sheetData>
  <autoFilter ref="A1:A272" xr:uid="{CA8ECA90-AE00-4B50-AAE1-D53C938952A3}"/>
  <mergeCells count="1">
    <mergeCell ref="C37:F37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F6E114-65FF-420B-999E-7576217EA02C}">
  <dimension ref="A1:G117"/>
  <sheetViews>
    <sheetView tabSelected="1" topLeftCell="A10" workbookViewId="0">
      <selection activeCell="E19" sqref="E19"/>
    </sheetView>
  </sheetViews>
  <sheetFormatPr defaultRowHeight="14.4" x14ac:dyDescent="0.3"/>
  <cols>
    <col min="1" max="2" width="13" bestFit="1" customWidth="1"/>
    <col min="4" max="4" width="53.21875" customWidth="1"/>
    <col min="5" max="5" width="31" customWidth="1"/>
    <col min="6" max="6" width="17.88671875" customWidth="1"/>
    <col min="7" max="7" width="17.77734375" customWidth="1"/>
  </cols>
  <sheetData>
    <row r="1" spans="1:7" x14ac:dyDescent="0.3">
      <c r="A1" t="s">
        <v>73</v>
      </c>
      <c r="B1" t="s">
        <v>74</v>
      </c>
    </row>
    <row r="2" spans="1:7" x14ac:dyDescent="0.3">
      <c r="A2">
        <v>235.54429999999999</v>
      </c>
      <c r="B2">
        <v>245.12</v>
      </c>
    </row>
    <row r="3" spans="1:7" x14ac:dyDescent="0.3">
      <c r="A3">
        <v>262.3184</v>
      </c>
      <c r="B3">
        <v>227.07</v>
      </c>
      <c r="D3" s="22" t="s">
        <v>75</v>
      </c>
      <c r="E3">
        <f>CORREL(A2:A124,B2:B124)</f>
        <v>4.9613820788252931E-2</v>
      </c>
    </row>
    <row r="4" spans="1:7" x14ac:dyDescent="0.3">
      <c r="A4">
        <v>243.08369999999999</v>
      </c>
      <c r="B4">
        <v>210.99</v>
      </c>
    </row>
    <row r="5" spans="1:7" x14ac:dyDescent="0.3">
      <c r="A5">
        <v>228.4768</v>
      </c>
      <c r="B5">
        <v>210.07</v>
      </c>
      <c r="E5" t="s">
        <v>76</v>
      </c>
    </row>
    <row r="6" spans="1:7" ht="15" thickBot="1" x14ac:dyDescent="0.35">
      <c r="A6">
        <v>198.74940000000001</v>
      </c>
      <c r="B6">
        <v>206.28</v>
      </c>
    </row>
    <row r="7" spans="1:7" x14ac:dyDescent="0.3">
      <c r="A7">
        <v>183.28380000000001</v>
      </c>
      <c r="B7">
        <v>204.44</v>
      </c>
      <c r="E7" s="17"/>
      <c r="F7" s="17" t="s">
        <v>77</v>
      </c>
      <c r="G7" s="17" t="s">
        <v>78</v>
      </c>
    </row>
    <row r="8" spans="1:7" x14ac:dyDescent="0.3">
      <c r="A8">
        <v>204.7287</v>
      </c>
      <c r="B8">
        <v>197.09</v>
      </c>
      <c r="E8" s="1" t="s">
        <v>2</v>
      </c>
      <c r="F8" s="1">
        <v>217.96134568965519</v>
      </c>
      <c r="G8" s="1">
        <v>152.2072413793104</v>
      </c>
    </row>
    <row r="9" spans="1:7" x14ac:dyDescent="0.3">
      <c r="A9">
        <v>284.88150000000002</v>
      </c>
      <c r="B9">
        <v>196.28</v>
      </c>
      <c r="E9" s="1" t="s">
        <v>79</v>
      </c>
      <c r="F9" s="1">
        <v>677.27660419465565</v>
      </c>
      <c r="G9" s="1">
        <v>885.68393667163332</v>
      </c>
    </row>
    <row r="10" spans="1:7" x14ac:dyDescent="0.3">
      <c r="A10">
        <v>240.06729999999999</v>
      </c>
      <c r="B10">
        <v>192.89</v>
      </c>
      <c r="E10" s="1" t="s">
        <v>80</v>
      </c>
      <c r="F10" s="1">
        <v>116</v>
      </c>
      <c r="G10" s="1">
        <v>116</v>
      </c>
    </row>
    <row r="11" spans="1:7" x14ac:dyDescent="0.3">
      <c r="A11">
        <v>255.29640000000001</v>
      </c>
      <c r="B11">
        <v>190.93</v>
      </c>
      <c r="E11" s="1" t="s">
        <v>81</v>
      </c>
      <c r="F11" s="1">
        <v>0</v>
      </c>
      <c r="G11" s="1"/>
    </row>
    <row r="12" spans="1:7" x14ac:dyDescent="0.3">
      <c r="A12">
        <v>189.34209999999999</v>
      </c>
      <c r="B12">
        <v>189.57</v>
      </c>
      <c r="E12" s="1" t="s">
        <v>82</v>
      </c>
      <c r="F12" s="1">
        <v>226</v>
      </c>
      <c r="G12" s="1"/>
    </row>
    <row r="13" spans="1:7" x14ac:dyDescent="0.3">
      <c r="A13">
        <v>179.6662</v>
      </c>
      <c r="B13">
        <v>189.24</v>
      </c>
      <c r="E13" s="1" t="s">
        <v>83</v>
      </c>
      <c r="F13" s="1">
        <v>17.913393001790869</v>
      </c>
      <c r="G13" s="1"/>
    </row>
    <row r="14" spans="1:7" x14ac:dyDescent="0.3">
      <c r="A14">
        <v>195.31720000000001</v>
      </c>
      <c r="B14">
        <v>189.06</v>
      </c>
      <c r="E14" s="1" t="s">
        <v>84</v>
      </c>
      <c r="F14" s="1">
        <v>1.4770769986419379E-45</v>
      </c>
      <c r="G14" s="1"/>
    </row>
    <row r="15" spans="1:7" x14ac:dyDescent="0.3">
      <c r="A15">
        <v>210.2937</v>
      </c>
      <c r="B15">
        <v>188.33</v>
      </c>
      <c r="E15" s="1" t="s">
        <v>85</v>
      </c>
      <c r="F15" s="1">
        <v>1.6516238593191253</v>
      </c>
      <c r="G15" s="1"/>
    </row>
    <row r="16" spans="1:7" x14ac:dyDescent="0.3">
      <c r="A16">
        <v>245.3715</v>
      </c>
      <c r="B16">
        <v>187.93</v>
      </c>
      <c r="E16" s="1" t="s">
        <v>86</v>
      </c>
      <c r="F16" s="1">
        <v>2.9541539972838759E-45</v>
      </c>
      <c r="G16" s="1"/>
    </row>
    <row r="17" spans="1:7" ht="15" thickBot="1" x14ac:dyDescent="0.35">
      <c r="A17">
        <v>233.55529999999999</v>
      </c>
      <c r="B17">
        <v>186.97</v>
      </c>
      <c r="E17" s="2" t="s">
        <v>87</v>
      </c>
      <c r="F17" s="2">
        <v>1.9705162426831593</v>
      </c>
      <c r="G17" s="2"/>
    </row>
    <row r="18" spans="1:7" x14ac:dyDescent="0.3">
      <c r="A18">
        <v>231.47380000000001</v>
      </c>
      <c r="B18">
        <v>185.25</v>
      </c>
    </row>
    <row r="19" spans="1:7" x14ac:dyDescent="0.3">
      <c r="A19">
        <v>223.63130000000001</v>
      </c>
      <c r="B19">
        <v>184.74</v>
      </c>
      <c r="D19" s="22" t="s">
        <v>88</v>
      </c>
      <c r="E19" s="24">
        <f>IF((F14&lt;0.05),1,0)</f>
        <v>1</v>
      </c>
    </row>
    <row r="20" spans="1:7" x14ac:dyDescent="0.3">
      <c r="A20">
        <v>263.58499999999998</v>
      </c>
      <c r="B20">
        <v>184.5</v>
      </c>
    </row>
    <row r="21" spans="1:7" x14ac:dyDescent="0.3">
      <c r="A21">
        <v>229.37450000000001</v>
      </c>
      <c r="B21">
        <v>181.71</v>
      </c>
      <c r="E21" t="s">
        <v>89</v>
      </c>
    </row>
    <row r="22" spans="1:7" ht="15" thickBot="1" x14ac:dyDescent="0.35">
      <c r="A22">
        <v>232.48349999999999</v>
      </c>
      <c r="B22">
        <v>181.54</v>
      </c>
    </row>
    <row r="23" spans="1:7" x14ac:dyDescent="0.3">
      <c r="A23">
        <v>216.82509999999999</v>
      </c>
      <c r="B23">
        <v>177.36</v>
      </c>
      <c r="E23" s="17"/>
      <c r="F23" s="17" t="s">
        <v>77</v>
      </c>
      <c r="G23" s="17" t="s">
        <v>78</v>
      </c>
    </row>
    <row r="24" spans="1:7" x14ac:dyDescent="0.3">
      <c r="A24">
        <v>178.95099999999999</v>
      </c>
      <c r="B24">
        <v>176.29</v>
      </c>
      <c r="E24" s="1" t="s">
        <v>2</v>
      </c>
      <c r="F24" s="1">
        <v>217.96134568965519</v>
      </c>
      <c r="G24" s="1">
        <v>152.2072413793104</v>
      </c>
    </row>
    <row r="25" spans="1:7" x14ac:dyDescent="0.3">
      <c r="A25">
        <v>233.64529999999999</v>
      </c>
      <c r="B25">
        <v>173.6</v>
      </c>
      <c r="E25" s="1" t="s">
        <v>79</v>
      </c>
      <c r="F25" s="1">
        <v>677.27660419465565</v>
      </c>
      <c r="G25" s="1">
        <v>885.68393667163332</v>
      </c>
    </row>
    <row r="26" spans="1:7" x14ac:dyDescent="0.3">
      <c r="A26">
        <v>218.4111</v>
      </c>
      <c r="B26">
        <v>171.62</v>
      </c>
      <c r="E26" s="1" t="s">
        <v>80</v>
      </c>
      <c r="F26" s="1">
        <v>116</v>
      </c>
      <c r="G26" s="1">
        <v>116</v>
      </c>
    </row>
    <row r="27" spans="1:7" x14ac:dyDescent="0.3">
      <c r="A27">
        <v>213.60830000000001</v>
      </c>
      <c r="B27">
        <v>171.6</v>
      </c>
      <c r="E27" s="1" t="s">
        <v>82</v>
      </c>
      <c r="F27" s="1">
        <v>115</v>
      </c>
      <c r="G27" s="1">
        <v>115</v>
      </c>
    </row>
    <row r="28" spans="1:7" x14ac:dyDescent="0.3">
      <c r="A28">
        <v>249.4503</v>
      </c>
      <c r="B28">
        <v>170.22</v>
      </c>
      <c r="E28" s="1" t="s">
        <v>90</v>
      </c>
      <c r="F28" s="1">
        <v>0.76469333602214296</v>
      </c>
      <c r="G28" s="1"/>
    </row>
    <row r="29" spans="1:7" x14ac:dyDescent="0.3">
      <c r="A29">
        <v>223.81270000000001</v>
      </c>
      <c r="B29">
        <v>169.39</v>
      </c>
      <c r="E29" s="1" t="s">
        <v>91</v>
      </c>
      <c r="F29" s="1">
        <v>7.5895961044703419E-2</v>
      </c>
      <c r="G29" s="25">
        <f>F29*2</f>
        <v>0.15179192208940684</v>
      </c>
    </row>
    <row r="30" spans="1:7" ht="15" thickBot="1" x14ac:dyDescent="0.35">
      <c r="A30">
        <v>226.10759999999999</v>
      </c>
      <c r="B30">
        <v>169.33</v>
      </c>
      <c r="E30" s="2" t="s">
        <v>92</v>
      </c>
      <c r="F30" s="2">
        <v>0.73488682266416183</v>
      </c>
      <c r="G30" s="2"/>
    </row>
    <row r="31" spans="1:7" x14ac:dyDescent="0.3">
      <c r="A31">
        <v>267.67340000000002</v>
      </c>
      <c r="B31">
        <v>168.29</v>
      </c>
    </row>
    <row r="32" spans="1:7" x14ac:dyDescent="0.3">
      <c r="A32">
        <v>178.53460000000001</v>
      </c>
      <c r="B32">
        <v>166.37</v>
      </c>
      <c r="D32" s="22" t="s">
        <v>93</v>
      </c>
      <c r="E32" s="24">
        <f>IF((G29&lt;0.05),1,0)</f>
        <v>0</v>
      </c>
    </row>
    <row r="33" spans="1:2" x14ac:dyDescent="0.3">
      <c r="A33">
        <v>251.15600000000001</v>
      </c>
      <c r="B33">
        <v>166.34</v>
      </c>
    </row>
    <row r="34" spans="1:2" x14ac:dyDescent="0.3">
      <c r="A34">
        <v>213.3492</v>
      </c>
      <c r="B34">
        <v>165.92</v>
      </c>
    </row>
    <row r="35" spans="1:2" x14ac:dyDescent="0.3">
      <c r="A35">
        <v>173.62270000000001</v>
      </c>
      <c r="B35">
        <v>165.62</v>
      </c>
    </row>
    <row r="36" spans="1:2" x14ac:dyDescent="0.3">
      <c r="A36">
        <v>228.59049999999999</v>
      </c>
      <c r="B36">
        <v>165.05</v>
      </c>
    </row>
    <row r="37" spans="1:2" x14ac:dyDescent="0.3">
      <c r="A37">
        <v>211.53450000000001</v>
      </c>
      <c r="B37">
        <v>164.8</v>
      </c>
    </row>
    <row r="38" spans="1:2" x14ac:dyDescent="0.3">
      <c r="A38">
        <v>177.87610000000001</v>
      </c>
      <c r="B38">
        <v>164.64</v>
      </c>
    </row>
    <row r="39" spans="1:2" x14ac:dyDescent="0.3">
      <c r="A39">
        <v>216.6456</v>
      </c>
      <c r="B39">
        <v>164.61</v>
      </c>
    </row>
    <row r="40" spans="1:2" x14ac:dyDescent="0.3">
      <c r="A40">
        <v>227.6634</v>
      </c>
      <c r="B40">
        <v>164.26</v>
      </c>
    </row>
    <row r="41" spans="1:2" x14ac:dyDescent="0.3">
      <c r="A41">
        <v>198.8115</v>
      </c>
      <c r="B41">
        <v>164.15</v>
      </c>
    </row>
    <row r="42" spans="1:2" x14ac:dyDescent="0.3">
      <c r="A42">
        <v>209.47120000000001</v>
      </c>
      <c r="B42">
        <v>163.93</v>
      </c>
    </row>
    <row r="43" spans="1:2" x14ac:dyDescent="0.3">
      <c r="A43">
        <v>177.84710000000001</v>
      </c>
      <c r="B43">
        <v>163.18</v>
      </c>
    </row>
    <row r="44" spans="1:2" x14ac:dyDescent="0.3">
      <c r="A44">
        <v>200.8578</v>
      </c>
      <c r="B44">
        <v>163.1</v>
      </c>
    </row>
    <row r="45" spans="1:2" x14ac:dyDescent="0.3">
      <c r="A45">
        <v>229.56809999999999</v>
      </c>
      <c r="B45">
        <v>160.02000000000001</v>
      </c>
    </row>
    <row r="46" spans="1:2" x14ac:dyDescent="0.3">
      <c r="A46">
        <v>165.22829999999999</v>
      </c>
      <c r="B46">
        <v>159.36000000000001</v>
      </c>
    </row>
    <row r="47" spans="1:2" x14ac:dyDescent="0.3">
      <c r="A47">
        <v>215.78630000000001</v>
      </c>
      <c r="B47">
        <v>158.47999999999999</v>
      </c>
    </row>
    <row r="48" spans="1:2" x14ac:dyDescent="0.3">
      <c r="A48">
        <v>194.75810000000001</v>
      </c>
      <c r="B48">
        <v>158.37</v>
      </c>
    </row>
    <row r="49" spans="1:2" x14ac:dyDescent="0.3">
      <c r="A49">
        <v>217.5804</v>
      </c>
      <c r="B49">
        <v>157.38</v>
      </c>
    </row>
    <row r="50" spans="1:2" x14ac:dyDescent="0.3">
      <c r="A50">
        <v>227.50739999999999</v>
      </c>
      <c r="B50">
        <v>157.16999999999999</v>
      </c>
    </row>
    <row r="51" spans="1:2" x14ac:dyDescent="0.3">
      <c r="A51">
        <v>236.3244</v>
      </c>
      <c r="B51">
        <v>156.84</v>
      </c>
    </row>
    <row r="52" spans="1:2" x14ac:dyDescent="0.3">
      <c r="A52">
        <v>205.4563</v>
      </c>
      <c r="B52">
        <v>156.47</v>
      </c>
    </row>
    <row r="53" spans="1:2" x14ac:dyDescent="0.3">
      <c r="A53">
        <v>232.24629999999999</v>
      </c>
      <c r="B53">
        <v>156.35</v>
      </c>
    </row>
    <row r="54" spans="1:2" x14ac:dyDescent="0.3">
      <c r="A54">
        <v>226.1489</v>
      </c>
      <c r="B54">
        <v>156.24</v>
      </c>
    </row>
    <row r="55" spans="1:2" x14ac:dyDescent="0.3">
      <c r="A55">
        <v>198.09219999999999</v>
      </c>
      <c r="B55">
        <v>155.28</v>
      </c>
    </row>
    <row r="56" spans="1:2" x14ac:dyDescent="0.3">
      <c r="A56">
        <v>187.7664</v>
      </c>
      <c r="B56">
        <v>155.12</v>
      </c>
    </row>
    <row r="57" spans="1:2" x14ac:dyDescent="0.3">
      <c r="A57">
        <v>212.7689</v>
      </c>
      <c r="B57">
        <v>154.63</v>
      </c>
    </row>
    <row r="58" spans="1:2" x14ac:dyDescent="0.3">
      <c r="A58">
        <v>196.8133</v>
      </c>
      <c r="B58">
        <v>154.35</v>
      </c>
    </row>
    <row r="59" spans="1:2" x14ac:dyDescent="0.3">
      <c r="A59">
        <v>207.92240000000001</v>
      </c>
      <c r="B59">
        <v>153.61000000000001</v>
      </c>
    </row>
    <row r="60" spans="1:2" x14ac:dyDescent="0.3">
      <c r="A60">
        <v>207.39</v>
      </c>
      <c r="B60">
        <v>152.94</v>
      </c>
    </row>
    <row r="61" spans="1:2" x14ac:dyDescent="0.3">
      <c r="A61">
        <v>226.09870000000001</v>
      </c>
      <c r="B61">
        <v>152.36000000000001</v>
      </c>
    </row>
    <row r="62" spans="1:2" x14ac:dyDescent="0.3">
      <c r="A62">
        <v>214.06960000000001</v>
      </c>
      <c r="B62">
        <v>152.35</v>
      </c>
    </row>
    <row r="63" spans="1:2" x14ac:dyDescent="0.3">
      <c r="A63">
        <v>196.83840000000001</v>
      </c>
      <c r="B63">
        <v>150.77000000000001</v>
      </c>
    </row>
    <row r="64" spans="1:2" x14ac:dyDescent="0.3">
      <c r="A64">
        <v>219.03129999999999</v>
      </c>
      <c r="B64">
        <v>150.02000000000001</v>
      </c>
    </row>
    <row r="65" spans="1:2" x14ac:dyDescent="0.3">
      <c r="A65">
        <v>266.07679999999999</v>
      </c>
      <c r="B65">
        <v>150.02000000000001</v>
      </c>
    </row>
    <row r="66" spans="1:2" x14ac:dyDescent="0.3">
      <c r="A66">
        <v>214.39089999999999</v>
      </c>
      <c r="B66">
        <v>149.88999999999999</v>
      </c>
    </row>
    <row r="67" spans="1:2" x14ac:dyDescent="0.3">
      <c r="A67">
        <v>202.44239999999999</v>
      </c>
      <c r="B67">
        <v>149.34</v>
      </c>
    </row>
    <row r="68" spans="1:2" x14ac:dyDescent="0.3">
      <c r="A68">
        <v>199.49549999999999</v>
      </c>
      <c r="B68">
        <v>148.53</v>
      </c>
    </row>
    <row r="69" spans="1:2" x14ac:dyDescent="0.3">
      <c r="A69">
        <v>221.30930000000001</v>
      </c>
      <c r="B69">
        <v>147.71</v>
      </c>
    </row>
    <row r="70" spans="1:2" x14ac:dyDescent="0.3">
      <c r="A70">
        <v>216.0076</v>
      </c>
      <c r="B70">
        <v>147.05000000000001</v>
      </c>
    </row>
    <row r="71" spans="1:2" x14ac:dyDescent="0.3">
      <c r="A71">
        <v>204.1651</v>
      </c>
      <c r="B71">
        <v>146.52000000000001</v>
      </c>
    </row>
    <row r="72" spans="1:2" x14ac:dyDescent="0.3">
      <c r="A72">
        <v>180.34309999999999</v>
      </c>
      <c r="B72">
        <v>145.79</v>
      </c>
    </row>
    <row r="73" spans="1:2" x14ac:dyDescent="0.3">
      <c r="A73">
        <v>261.52719999999999</v>
      </c>
      <c r="B73">
        <v>145.19999999999999</v>
      </c>
    </row>
    <row r="74" spans="1:2" x14ac:dyDescent="0.3">
      <c r="A74">
        <v>228.06870000000001</v>
      </c>
      <c r="B74">
        <v>143.11000000000001</v>
      </c>
    </row>
    <row r="75" spans="1:2" x14ac:dyDescent="0.3">
      <c r="A75">
        <v>174.19649999999999</v>
      </c>
      <c r="B75">
        <v>143.01</v>
      </c>
    </row>
    <row r="76" spans="1:2" x14ac:dyDescent="0.3">
      <c r="A76">
        <v>221.88550000000001</v>
      </c>
      <c r="B76">
        <v>142.6</v>
      </c>
    </row>
    <row r="77" spans="1:2" x14ac:dyDescent="0.3">
      <c r="A77">
        <v>193.8176</v>
      </c>
      <c r="B77">
        <v>138.68</v>
      </c>
    </row>
    <row r="78" spans="1:2" x14ac:dyDescent="0.3">
      <c r="A78">
        <v>191.36359999999999</v>
      </c>
      <c r="B78">
        <v>138.05000000000001</v>
      </c>
    </row>
    <row r="79" spans="1:2" x14ac:dyDescent="0.3">
      <c r="A79">
        <v>235.65719999999999</v>
      </c>
      <c r="B79">
        <v>137.88</v>
      </c>
    </row>
    <row r="80" spans="1:2" x14ac:dyDescent="0.3">
      <c r="A80">
        <v>284.39920000000001</v>
      </c>
      <c r="B80">
        <v>137.09</v>
      </c>
    </row>
    <row r="81" spans="1:2" x14ac:dyDescent="0.3">
      <c r="A81">
        <v>264.65539999999999</v>
      </c>
      <c r="B81">
        <v>136.52000000000001</v>
      </c>
    </row>
    <row r="82" spans="1:2" x14ac:dyDescent="0.3">
      <c r="A82">
        <v>185.60720000000001</v>
      </c>
      <c r="B82">
        <v>135.66</v>
      </c>
    </row>
    <row r="83" spans="1:2" x14ac:dyDescent="0.3">
      <c r="A83">
        <v>235.3656</v>
      </c>
      <c r="B83">
        <v>135.41999999999999</v>
      </c>
    </row>
    <row r="84" spans="1:2" x14ac:dyDescent="0.3">
      <c r="A84">
        <v>235.33510000000001</v>
      </c>
      <c r="B84">
        <v>135.03</v>
      </c>
    </row>
    <row r="85" spans="1:2" x14ac:dyDescent="0.3">
      <c r="A85">
        <v>176.02770000000001</v>
      </c>
      <c r="B85">
        <v>134.85</v>
      </c>
    </row>
    <row r="86" spans="1:2" x14ac:dyDescent="0.3">
      <c r="A86">
        <v>192.9306</v>
      </c>
      <c r="B86">
        <v>134.4</v>
      </c>
    </row>
    <row r="87" spans="1:2" x14ac:dyDescent="0.3">
      <c r="A87">
        <v>268.32130000000001</v>
      </c>
      <c r="B87">
        <v>133.06</v>
      </c>
    </row>
    <row r="88" spans="1:2" x14ac:dyDescent="0.3">
      <c r="A88">
        <v>218.9391</v>
      </c>
      <c r="B88">
        <v>132.08000000000001</v>
      </c>
    </row>
    <row r="89" spans="1:2" x14ac:dyDescent="0.3">
      <c r="A89">
        <v>220.56270000000001</v>
      </c>
      <c r="B89">
        <v>132.03</v>
      </c>
    </row>
    <row r="90" spans="1:2" x14ac:dyDescent="0.3">
      <c r="A90">
        <v>190.07429999999999</v>
      </c>
      <c r="B90">
        <v>131.9</v>
      </c>
    </row>
    <row r="91" spans="1:2" x14ac:dyDescent="0.3">
      <c r="A91">
        <v>200.57490000000001</v>
      </c>
      <c r="B91">
        <v>131.09</v>
      </c>
    </row>
    <row r="92" spans="1:2" x14ac:dyDescent="0.3">
      <c r="A92">
        <v>236.30119999999999</v>
      </c>
      <c r="B92">
        <v>129.05000000000001</v>
      </c>
    </row>
    <row r="93" spans="1:2" x14ac:dyDescent="0.3">
      <c r="A93">
        <v>255.4547</v>
      </c>
      <c r="B93">
        <v>128.22</v>
      </c>
    </row>
    <row r="94" spans="1:2" x14ac:dyDescent="0.3">
      <c r="A94">
        <v>234.74440000000001</v>
      </c>
      <c r="B94">
        <v>127.48</v>
      </c>
    </row>
    <row r="95" spans="1:2" x14ac:dyDescent="0.3">
      <c r="A95">
        <v>203.2491</v>
      </c>
      <c r="B95">
        <v>126.4</v>
      </c>
    </row>
    <row r="96" spans="1:2" x14ac:dyDescent="0.3">
      <c r="A96">
        <v>200.3733</v>
      </c>
      <c r="B96">
        <v>124.74</v>
      </c>
    </row>
    <row r="97" spans="1:2" x14ac:dyDescent="0.3">
      <c r="A97">
        <v>178.76060000000001</v>
      </c>
      <c r="B97">
        <v>123.25</v>
      </c>
    </row>
    <row r="98" spans="1:2" x14ac:dyDescent="0.3">
      <c r="A98">
        <v>242.12809999999999</v>
      </c>
      <c r="B98">
        <v>123.15</v>
      </c>
    </row>
    <row r="99" spans="1:2" x14ac:dyDescent="0.3">
      <c r="A99">
        <v>221.762</v>
      </c>
      <c r="B99">
        <v>121.99</v>
      </c>
    </row>
    <row r="100" spans="1:2" x14ac:dyDescent="0.3">
      <c r="A100">
        <v>237.22399999999999</v>
      </c>
      <c r="B100">
        <v>121</v>
      </c>
    </row>
    <row r="101" spans="1:2" x14ac:dyDescent="0.3">
      <c r="A101">
        <v>193.12799999999999</v>
      </c>
      <c r="B101">
        <v>120.65</v>
      </c>
    </row>
    <row r="102" spans="1:2" x14ac:dyDescent="0.3">
      <c r="A102">
        <v>218.1174</v>
      </c>
      <c r="B102">
        <v>120.2</v>
      </c>
    </row>
    <row r="103" spans="1:2" x14ac:dyDescent="0.3">
      <c r="A103">
        <v>181.7765</v>
      </c>
      <c r="B103">
        <v>117.41</v>
      </c>
    </row>
    <row r="104" spans="1:2" x14ac:dyDescent="0.3">
      <c r="A104">
        <v>196.48480000000001</v>
      </c>
      <c r="B104">
        <v>116.49</v>
      </c>
    </row>
    <row r="105" spans="1:2" x14ac:dyDescent="0.3">
      <c r="A105">
        <v>219.35319999999999</v>
      </c>
      <c r="B105">
        <v>115.66</v>
      </c>
    </row>
    <row r="106" spans="1:2" x14ac:dyDescent="0.3">
      <c r="A106">
        <v>264.84649999999999</v>
      </c>
      <c r="B106">
        <v>113.37</v>
      </c>
    </row>
    <row r="107" spans="1:2" x14ac:dyDescent="0.3">
      <c r="A107">
        <v>203.66149999999999</v>
      </c>
      <c r="B107">
        <v>113.04</v>
      </c>
    </row>
    <row r="108" spans="1:2" x14ac:dyDescent="0.3">
      <c r="A108">
        <v>235.97620000000001</v>
      </c>
      <c r="B108">
        <v>112.9</v>
      </c>
    </row>
    <row r="109" spans="1:2" x14ac:dyDescent="0.3">
      <c r="A109">
        <v>213.3323</v>
      </c>
      <c r="B109">
        <v>110.33</v>
      </c>
    </row>
    <row r="110" spans="1:2" x14ac:dyDescent="0.3">
      <c r="A110">
        <v>219.6722</v>
      </c>
      <c r="B110">
        <v>109.37</v>
      </c>
    </row>
    <row r="111" spans="1:2" x14ac:dyDescent="0.3">
      <c r="A111">
        <v>181.13220000000001</v>
      </c>
      <c r="B111">
        <v>108.94</v>
      </c>
    </row>
    <row r="112" spans="1:2" x14ac:dyDescent="0.3">
      <c r="A112">
        <v>226.13759999999999</v>
      </c>
      <c r="B112">
        <v>108.13</v>
      </c>
    </row>
    <row r="113" spans="1:2" x14ac:dyDescent="0.3">
      <c r="A113">
        <v>192.80269999999999</v>
      </c>
      <c r="B113">
        <v>107.46</v>
      </c>
    </row>
    <row r="114" spans="1:2" x14ac:dyDescent="0.3">
      <c r="A114">
        <v>229.7637</v>
      </c>
      <c r="B114">
        <v>99.98</v>
      </c>
    </row>
    <row r="115" spans="1:2" x14ac:dyDescent="0.3">
      <c r="A115">
        <v>245.00020000000001</v>
      </c>
      <c r="B115">
        <v>87.79</v>
      </c>
    </row>
    <row r="116" spans="1:2" x14ac:dyDescent="0.3">
      <c r="A116">
        <v>259.4117</v>
      </c>
      <c r="B116">
        <v>87.54</v>
      </c>
    </row>
    <row r="117" spans="1:2" x14ac:dyDescent="0.3">
      <c r="A117">
        <v>227.01679999999999</v>
      </c>
      <c r="B117">
        <v>71.209999999999994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A1ED3-86AB-4C0B-AE31-EE74261BAEE6}">
  <sheetPr codeName="Лист2"/>
  <dimension ref="A1:M280"/>
  <sheetViews>
    <sheetView topLeftCell="A15" zoomScale="96" zoomScaleNormal="128" zoomScalePageLayoutView="235" workbookViewId="0">
      <selection activeCell="F27" sqref="F27"/>
    </sheetView>
  </sheetViews>
  <sheetFormatPr defaultColWidth="8.77734375" defaultRowHeight="14.4" x14ac:dyDescent="0.3"/>
  <cols>
    <col min="1" max="1" width="6.6640625" customWidth="1"/>
    <col min="2" max="2" width="4.77734375" customWidth="1"/>
    <col min="3" max="3" width="13.44140625" customWidth="1"/>
    <col min="4" max="4" width="10.77734375" customWidth="1"/>
    <col min="5" max="5" width="16.33203125" customWidth="1"/>
    <col min="6" max="6" width="24.6640625" customWidth="1"/>
    <col min="7" max="7" width="11.21875" customWidth="1"/>
    <col min="8" max="8" width="32.21875" customWidth="1"/>
    <col min="11" max="11" width="9.6640625" customWidth="1"/>
  </cols>
  <sheetData>
    <row r="1" spans="1:13" ht="28.8" x14ac:dyDescent="0.3">
      <c r="A1" s="14" t="s">
        <v>30</v>
      </c>
      <c r="C1" s="13" t="s">
        <v>50</v>
      </c>
      <c r="D1" s="12" t="s">
        <v>66</v>
      </c>
      <c r="E1" s="12" t="s">
        <v>65</v>
      </c>
    </row>
    <row r="2" spans="1:13" x14ac:dyDescent="0.3">
      <c r="A2" t="s">
        <v>30</v>
      </c>
      <c r="C2" s="11" t="s">
        <v>31</v>
      </c>
      <c r="D2" s="16">
        <f>COUNTIF(A:A,C2)</f>
        <v>60</v>
      </c>
      <c r="E2" s="11">
        <f>D2/$D$7</f>
        <v>0.21428571428571427</v>
      </c>
      <c r="F2" s="15" t="s">
        <v>64</v>
      </c>
      <c r="H2" t="s">
        <v>34</v>
      </c>
      <c r="I2">
        <f>280</f>
        <v>280</v>
      </c>
      <c r="K2" t="s">
        <v>21</v>
      </c>
      <c r="M2">
        <f>I2-1</f>
        <v>279</v>
      </c>
    </row>
    <row r="3" spans="1:13" x14ac:dyDescent="0.3">
      <c r="A3" t="s">
        <v>31</v>
      </c>
      <c r="C3" s="11" t="s">
        <v>30</v>
      </c>
      <c r="D3" s="11">
        <f>COUNTIF(A:A,C3)</f>
        <v>61</v>
      </c>
      <c r="E3" s="16">
        <f>D3/$D$7</f>
        <v>0.21785714285714286</v>
      </c>
      <c r="F3" s="15" t="s">
        <v>63</v>
      </c>
    </row>
    <row r="4" spans="1:13" x14ac:dyDescent="0.3">
      <c r="A4" t="s">
        <v>30</v>
      </c>
      <c r="C4" s="11" t="s">
        <v>33</v>
      </c>
      <c r="D4" s="11">
        <f>COUNTIF(A:A,C4)</f>
        <v>79</v>
      </c>
      <c r="E4" s="11">
        <f>D4/$D$7</f>
        <v>0.28214285714285714</v>
      </c>
      <c r="H4" t="s">
        <v>35</v>
      </c>
      <c r="I4">
        <f>_xlfn.CHISQ.INV(0.01,M2)</f>
        <v>227.00356088353291</v>
      </c>
      <c r="K4" t="s">
        <v>36</v>
      </c>
      <c r="L4" t="e">
        <f>AVERAGE(A1:A280)</f>
        <v>#DIV/0!</v>
      </c>
    </row>
    <row r="5" spans="1:13" x14ac:dyDescent="0.3">
      <c r="A5" t="s">
        <v>32</v>
      </c>
      <c r="C5" s="11" t="s">
        <v>32</v>
      </c>
      <c r="D5" s="11">
        <f>COUNTIF(A:A,C5)</f>
        <v>80</v>
      </c>
      <c r="E5" s="11">
        <f>D5/$D$7</f>
        <v>0.2857142857142857</v>
      </c>
    </row>
    <row r="6" spans="1:13" x14ac:dyDescent="0.3">
      <c r="A6" t="s">
        <v>33</v>
      </c>
    </row>
    <row r="7" spans="1:13" x14ac:dyDescent="0.3">
      <c r="A7" t="s">
        <v>33</v>
      </c>
      <c r="C7" s="9" t="s">
        <v>13</v>
      </c>
      <c r="D7" s="6">
        <f>SUM(D2:D5)</f>
        <v>280</v>
      </c>
      <c r="E7" s="9">
        <f>SUM(E2:E5)</f>
        <v>1</v>
      </c>
    </row>
    <row r="8" spans="1:13" x14ac:dyDescent="0.3">
      <c r="A8" t="s">
        <v>30</v>
      </c>
      <c r="D8" s="15" t="s">
        <v>62</v>
      </c>
    </row>
    <row r="9" spans="1:13" x14ac:dyDescent="0.3">
      <c r="A9" t="s">
        <v>33</v>
      </c>
      <c r="C9" s="10" t="s">
        <v>61</v>
      </c>
      <c r="L9" t="s">
        <v>37</v>
      </c>
      <c r="M9">
        <f>61/280</f>
        <v>0.21785714285714286</v>
      </c>
    </row>
    <row r="10" spans="1:13" x14ac:dyDescent="0.3">
      <c r="A10" t="s">
        <v>33</v>
      </c>
      <c r="C10" t="s">
        <v>60</v>
      </c>
      <c r="D10">
        <f>E3</f>
        <v>0.21785714285714286</v>
      </c>
    </row>
    <row r="11" spans="1:13" x14ac:dyDescent="0.3">
      <c r="A11" t="s">
        <v>31</v>
      </c>
      <c r="C11" t="s">
        <v>59</v>
      </c>
      <c r="D11">
        <f>1-D10</f>
        <v>0.78214285714285714</v>
      </c>
    </row>
    <row r="12" spans="1:13" x14ac:dyDescent="0.3">
      <c r="A12" t="s">
        <v>33</v>
      </c>
      <c r="C12" t="s">
        <v>58</v>
      </c>
      <c r="D12" s="7">
        <v>0.99</v>
      </c>
    </row>
    <row r="13" spans="1:13" x14ac:dyDescent="0.3">
      <c r="A13" t="s">
        <v>31</v>
      </c>
      <c r="C13" t="s">
        <v>57</v>
      </c>
    </row>
    <row r="14" spans="1:13" x14ac:dyDescent="0.3">
      <c r="A14" t="s">
        <v>31</v>
      </c>
      <c r="C14" t="s">
        <v>56</v>
      </c>
      <c r="D14">
        <f>_xlfn.CONFIDENCE.NORM(1-D12,SQRT(D10*D11),D7)</f>
        <v>6.3542896491045178E-2</v>
      </c>
    </row>
    <row r="15" spans="1:13" x14ac:dyDescent="0.3">
      <c r="A15" t="s">
        <v>31</v>
      </c>
    </row>
    <row r="16" spans="1:13" x14ac:dyDescent="0.3">
      <c r="A16" t="s">
        <v>30</v>
      </c>
      <c r="C16" t="s">
        <v>55</v>
      </c>
      <c r="E16" s="15">
        <f>D10-D14</f>
        <v>0.1543142463660977</v>
      </c>
      <c r="F16" s="15" t="s">
        <v>54</v>
      </c>
    </row>
    <row r="17" spans="1:7" x14ac:dyDescent="0.3">
      <c r="A17" t="s">
        <v>33</v>
      </c>
      <c r="C17" t="s">
        <v>53</v>
      </c>
      <c r="E17" s="15">
        <f>D10+D14</f>
        <v>0.28140003934818802</v>
      </c>
      <c r="F17" s="15" t="s">
        <v>52</v>
      </c>
    </row>
    <row r="18" spans="1:7" x14ac:dyDescent="0.3">
      <c r="A18" t="s">
        <v>33</v>
      </c>
    </row>
    <row r="19" spans="1:7" x14ac:dyDescent="0.3">
      <c r="A19" t="s">
        <v>33</v>
      </c>
      <c r="C19" t="s">
        <v>51</v>
      </c>
    </row>
    <row r="20" spans="1:7" x14ac:dyDescent="0.3">
      <c r="A20" t="s">
        <v>32</v>
      </c>
    </row>
    <row r="21" spans="1:7" ht="43.2" x14ac:dyDescent="0.3">
      <c r="A21" s="14" t="s">
        <v>30</v>
      </c>
      <c r="C21" s="13" t="s">
        <v>50</v>
      </c>
      <c r="D21" s="12" t="s">
        <v>49</v>
      </c>
      <c r="E21" s="13" t="s">
        <v>48</v>
      </c>
      <c r="F21" s="12" t="s">
        <v>47</v>
      </c>
    </row>
    <row r="22" spans="1:7" x14ac:dyDescent="0.3">
      <c r="A22" t="s">
        <v>32</v>
      </c>
      <c r="C22" s="11" t="s">
        <v>31</v>
      </c>
      <c r="D22" s="11">
        <f>COUNTIF(A:A,C22)</f>
        <v>60</v>
      </c>
      <c r="E22" s="11">
        <f>1/4</f>
        <v>0.25</v>
      </c>
      <c r="F22" s="11">
        <f>(D22-$D$7*E22)^2/($D$7*E22)</f>
        <v>1.4285714285714286</v>
      </c>
    </row>
    <row r="23" spans="1:7" x14ac:dyDescent="0.3">
      <c r="A23" t="s">
        <v>31</v>
      </c>
      <c r="C23" s="11" t="s">
        <v>30</v>
      </c>
      <c r="D23" s="11">
        <f>COUNTIF(A:A,C23)</f>
        <v>61</v>
      </c>
      <c r="E23" s="11">
        <f>1/4</f>
        <v>0.25</v>
      </c>
      <c r="F23" s="11">
        <f>(D23-$D$7*E23)^2/($D$7*E23)</f>
        <v>1.1571428571428573</v>
      </c>
    </row>
    <row r="24" spans="1:7" x14ac:dyDescent="0.3">
      <c r="A24" t="s">
        <v>33</v>
      </c>
      <c r="C24" s="11" t="s">
        <v>33</v>
      </c>
      <c r="D24" s="11">
        <f>COUNTIF(A:A,C24)</f>
        <v>79</v>
      </c>
      <c r="E24" s="11">
        <f>1/4</f>
        <v>0.25</v>
      </c>
      <c r="F24" s="11">
        <f>(D24-$D$7*E24)^2/($D$7*E24)</f>
        <v>1.1571428571428573</v>
      </c>
    </row>
    <row r="25" spans="1:7" x14ac:dyDescent="0.3">
      <c r="A25" t="s">
        <v>31</v>
      </c>
      <c r="C25" s="11" t="s">
        <v>32</v>
      </c>
      <c r="D25" s="11">
        <f>COUNTIF(A:A,C25)</f>
        <v>80</v>
      </c>
      <c r="E25" s="11">
        <f>1/4</f>
        <v>0.25</v>
      </c>
      <c r="F25" s="11">
        <f>(D25-$D$7*E25)^2/($D$7*E25)</f>
        <v>1.4285714285714286</v>
      </c>
    </row>
    <row r="26" spans="1:7" x14ac:dyDescent="0.3">
      <c r="A26" t="s">
        <v>30</v>
      </c>
    </row>
    <row r="27" spans="1:7" x14ac:dyDescent="0.3">
      <c r="A27" t="s">
        <v>33</v>
      </c>
      <c r="C27" s="10" t="s">
        <v>46</v>
      </c>
      <c r="F27" s="6">
        <f>SUM(F22:F25)</f>
        <v>5.1714285714285717</v>
      </c>
      <c r="G27" s="5" t="s">
        <v>45</v>
      </c>
    </row>
    <row r="28" spans="1:7" x14ac:dyDescent="0.3">
      <c r="A28" t="s">
        <v>33</v>
      </c>
    </row>
    <row r="29" spans="1:7" x14ac:dyDescent="0.3">
      <c r="A29" t="s">
        <v>33</v>
      </c>
      <c r="C29" t="s">
        <v>44</v>
      </c>
      <c r="F29" s="9">
        <f xml:space="preserve"> 4 - 0 - 1</f>
        <v>3</v>
      </c>
      <c r="G29" s="5" t="s">
        <v>43</v>
      </c>
    </row>
    <row r="30" spans="1:7" x14ac:dyDescent="0.3">
      <c r="A30" t="s">
        <v>32</v>
      </c>
    </row>
    <row r="31" spans="1:7" x14ac:dyDescent="0.3">
      <c r="A31" t="s">
        <v>30</v>
      </c>
      <c r="C31" s="8" t="s">
        <v>42</v>
      </c>
      <c r="D31" s="7">
        <v>0.01</v>
      </c>
    </row>
    <row r="32" spans="1:7" x14ac:dyDescent="0.3">
      <c r="A32" t="s">
        <v>32</v>
      </c>
    </row>
    <row r="33" spans="1:7" x14ac:dyDescent="0.3">
      <c r="A33" t="s">
        <v>33</v>
      </c>
      <c r="C33" t="s">
        <v>41</v>
      </c>
      <c r="F33" s="6">
        <f>_xlfn.CHISQ.INV.RT(D31,F29)</f>
        <v>11.344866730144371</v>
      </c>
      <c r="G33" s="5" t="s">
        <v>40</v>
      </c>
    </row>
    <row r="34" spans="1:7" x14ac:dyDescent="0.3">
      <c r="A34" t="s">
        <v>30</v>
      </c>
    </row>
    <row r="35" spans="1:7" ht="28.95" customHeight="1" x14ac:dyDescent="0.3">
      <c r="A35" t="s">
        <v>31</v>
      </c>
      <c r="C35" s="29" t="s">
        <v>39</v>
      </c>
      <c r="D35" s="29"/>
      <c r="E35" s="29"/>
      <c r="F35" s="29"/>
    </row>
    <row r="36" spans="1:7" x14ac:dyDescent="0.3">
      <c r="A36" t="s">
        <v>32</v>
      </c>
      <c r="F36" s="6">
        <f>IF((F27&gt;F33),1,0)</f>
        <v>0</v>
      </c>
      <c r="G36" s="5" t="s">
        <v>38</v>
      </c>
    </row>
    <row r="37" spans="1:7" x14ac:dyDescent="0.3">
      <c r="A37" t="s">
        <v>33</v>
      </c>
    </row>
    <row r="38" spans="1:7" x14ac:dyDescent="0.3">
      <c r="A38" t="s">
        <v>33</v>
      </c>
    </row>
    <row r="39" spans="1:7" x14ac:dyDescent="0.3">
      <c r="A39" t="s">
        <v>31</v>
      </c>
    </row>
    <row r="40" spans="1:7" x14ac:dyDescent="0.3">
      <c r="A40" t="s">
        <v>32</v>
      </c>
    </row>
    <row r="41" spans="1:7" x14ac:dyDescent="0.3">
      <c r="A41" t="s">
        <v>33</v>
      </c>
    </row>
    <row r="42" spans="1:7" x14ac:dyDescent="0.3">
      <c r="A42" t="s">
        <v>32</v>
      </c>
    </row>
    <row r="43" spans="1:7" x14ac:dyDescent="0.3">
      <c r="A43" t="s">
        <v>33</v>
      </c>
    </row>
    <row r="44" spans="1:7" x14ac:dyDescent="0.3">
      <c r="A44" t="s">
        <v>31</v>
      </c>
    </row>
    <row r="45" spans="1:7" x14ac:dyDescent="0.3">
      <c r="A45" t="s">
        <v>33</v>
      </c>
    </row>
    <row r="46" spans="1:7" x14ac:dyDescent="0.3">
      <c r="A46" t="s">
        <v>32</v>
      </c>
    </row>
    <row r="47" spans="1:7" x14ac:dyDescent="0.3">
      <c r="A47" t="s">
        <v>31</v>
      </c>
    </row>
    <row r="48" spans="1:7" x14ac:dyDescent="0.3">
      <c r="A48" t="s">
        <v>31</v>
      </c>
    </row>
    <row r="49" spans="1:1" x14ac:dyDescent="0.3">
      <c r="A49" t="s">
        <v>31</v>
      </c>
    </row>
    <row r="50" spans="1:1" x14ac:dyDescent="0.3">
      <c r="A50" t="s">
        <v>32</v>
      </c>
    </row>
    <row r="51" spans="1:1" x14ac:dyDescent="0.3">
      <c r="A51" t="s">
        <v>31</v>
      </c>
    </row>
    <row r="52" spans="1:1" x14ac:dyDescent="0.3">
      <c r="A52" t="s">
        <v>30</v>
      </c>
    </row>
    <row r="53" spans="1:1" x14ac:dyDescent="0.3">
      <c r="A53" t="s">
        <v>33</v>
      </c>
    </row>
    <row r="54" spans="1:1" x14ac:dyDescent="0.3">
      <c r="A54" t="s">
        <v>31</v>
      </c>
    </row>
    <row r="55" spans="1:1" x14ac:dyDescent="0.3">
      <c r="A55" t="s">
        <v>32</v>
      </c>
    </row>
    <row r="56" spans="1:1" x14ac:dyDescent="0.3">
      <c r="A56" t="s">
        <v>31</v>
      </c>
    </row>
    <row r="57" spans="1:1" x14ac:dyDescent="0.3">
      <c r="A57" t="s">
        <v>30</v>
      </c>
    </row>
    <row r="58" spans="1:1" x14ac:dyDescent="0.3">
      <c r="A58" t="s">
        <v>33</v>
      </c>
    </row>
    <row r="59" spans="1:1" x14ac:dyDescent="0.3">
      <c r="A59" t="s">
        <v>30</v>
      </c>
    </row>
    <row r="60" spans="1:1" x14ac:dyDescent="0.3">
      <c r="A60" t="s">
        <v>32</v>
      </c>
    </row>
    <row r="61" spans="1:1" x14ac:dyDescent="0.3">
      <c r="A61" t="s">
        <v>33</v>
      </c>
    </row>
    <row r="62" spans="1:1" x14ac:dyDescent="0.3">
      <c r="A62" t="s">
        <v>32</v>
      </c>
    </row>
    <row r="63" spans="1:1" x14ac:dyDescent="0.3">
      <c r="A63" t="s">
        <v>30</v>
      </c>
    </row>
    <row r="64" spans="1:1" x14ac:dyDescent="0.3">
      <c r="A64" t="s">
        <v>30</v>
      </c>
    </row>
    <row r="65" spans="1:1" x14ac:dyDescent="0.3">
      <c r="A65" t="s">
        <v>33</v>
      </c>
    </row>
    <row r="66" spans="1:1" x14ac:dyDescent="0.3">
      <c r="A66" t="s">
        <v>31</v>
      </c>
    </row>
    <row r="67" spans="1:1" x14ac:dyDescent="0.3">
      <c r="A67" t="s">
        <v>32</v>
      </c>
    </row>
    <row r="68" spans="1:1" x14ac:dyDescent="0.3">
      <c r="A68" t="s">
        <v>32</v>
      </c>
    </row>
    <row r="69" spans="1:1" x14ac:dyDescent="0.3">
      <c r="A69" t="s">
        <v>33</v>
      </c>
    </row>
    <row r="70" spans="1:1" x14ac:dyDescent="0.3">
      <c r="A70" t="s">
        <v>33</v>
      </c>
    </row>
    <row r="71" spans="1:1" x14ac:dyDescent="0.3">
      <c r="A71" t="s">
        <v>32</v>
      </c>
    </row>
    <row r="72" spans="1:1" x14ac:dyDescent="0.3">
      <c r="A72" t="s">
        <v>32</v>
      </c>
    </row>
    <row r="73" spans="1:1" x14ac:dyDescent="0.3">
      <c r="A73" t="s">
        <v>33</v>
      </c>
    </row>
    <row r="74" spans="1:1" x14ac:dyDescent="0.3">
      <c r="A74" t="s">
        <v>32</v>
      </c>
    </row>
    <row r="75" spans="1:1" x14ac:dyDescent="0.3">
      <c r="A75" t="s">
        <v>33</v>
      </c>
    </row>
    <row r="76" spans="1:1" x14ac:dyDescent="0.3">
      <c r="A76" t="s">
        <v>30</v>
      </c>
    </row>
    <row r="77" spans="1:1" x14ac:dyDescent="0.3">
      <c r="A77" t="s">
        <v>33</v>
      </c>
    </row>
    <row r="78" spans="1:1" x14ac:dyDescent="0.3">
      <c r="A78" t="s">
        <v>33</v>
      </c>
    </row>
    <row r="79" spans="1:1" x14ac:dyDescent="0.3">
      <c r="A79" t="s">
        <v>31</v>
      </c>
    </row>
    <row r="80" spans="1:1" x14ac:dyDescent="0.3">
      <c r="A80" t="s">
        <v>32</v>
      </c>
    </row>
    <row r="81" spans="1:1" x14ac:dyDescent="0.3">
      <c r="A81" t="s">
        <v>33</v>
      </c>
    </row>
    <row r="82" spans="1:1" x14ac:dyDescent="0.3">
      <c r="A82" t="s">
        <v>32</v>
      </c>
    </row>
    <row r="83" spans="1:1" x14ac:dyDescent="0.3">
      <c r="A83" t="s">
        <v>33</v>
      </c>
    </row>
    <row r="84" spans="1:1" x14ac:dyDescent="0.3">
      <c r="A84" t="s">
        <v>32</v>
      </c>
    </row>
    <row r="85" spans="1:1" x14ac:dyDescent="0.3">
      <c r="A85" t="s">
        <v>32</v>
      </c>
    </row>
    <row r="86" spans="1:1" x14ac:dyDescent="0.3">
      <c r="A86" t="s">
        <v>30</v>
      </c>
    </row>
    <row r="87" spans="1:1" x14ac:dyDescent="0.3">
      <c r="A87" t="s">
        <v>32</v>
      </c>
    </row>
    <row r="88" spans="1:1" x14ac:dyDescent="0.3">
      <c r="A88" t="s">
        <v>32</v>
      </c>
    </row>
    <row r="89" spans="1:1" x14ac:dyDescent="0.3">
      <c r="A89" t="s">
        <v>30</v>
      </c>
    </row>
    <row r="90" spans="1:1" x14ac:dyDescent="0.3">
      <c r="A90" t="s">
        <v>32</v>
      </c>
    </row>
    <row r="91" spans="1:1" x14ac:dyDescent="0.3">
      <c r="A91" t="s">
        <v>33</v>
      </c>
    </row>
    <row r="92" spans="1:1" x14ac:dyDescent="0.3">
      <c r="A92" t="s">
        <v>33</v>
      </c>
    </row>
    <row r="93" spans="1:1" x14ac:dyDescent="0.3">
      <c r="A93" t="s">
        <v>32</v>
      </c>
    </row>
    <row r="94" spans="1:1" x14ac:dyDescent="0.3">
      <c r="A94" t="s">
        <v>33</v>
      </c>
    </row>
    <row r="95" spans="1:1" x14ac:dyDescent="0.3">
      <c r="A95" t="s">
        <v>31</v>
      </c>
    </row>
    <row r="96" spans="1:1" x14ac:dyDescent="0.3">
      <c r="A96" t="s">
        <v>32</v>
      </c>
    </row>
    <row r="97" spans="1:1" x14ac:dyDescent="0.3">
      <c r="A97" t="s">
        <v>32</v>
      </c>
    </row>
    <row r="98" spans="1:1" x14ac:dyDescent="0.3">
      <c r="A98" t="s">
        <v>31</v>
      </c>
    </row>
    <row r="99" spans="1:1" x14ac:dyDescent="0.3">
      <c r="A99" t="s">
        <v>32</v>
      </c>
    </row>
    <row r="100" spans="1:1" x14ac:dyDescent="0.3">
      <c r="A100" t="s">
        <v>33</v>
      </c>
    </row>
    <row r="101" spans="1:1" x14ac:dyDescent="0.3">
      <c r="A101" t="s">
        <v>31</v>
      </c>
    </row>
    <row r="102" spans="1:1" x14ac:dyDescent="0.3">
      <c r="A102" t="s">
        <v>31</v>
      </c>
    </row>
    <row r="103" spans="1:1" x14ac:dyDescent="0.3">
      <c r="A103" t="s">
        <v>32</v>
      </c>
    </row>
    <row r="104" spans="1:1" x14ac:dyDescent="0.3">
      <c r="A104" t="s">
        <v>30</v>
      </c>
    </row>
    <row r="105" spans="1:1" x14ac:dyDescent="0.3">
      <c r="A105" t="s">
        <v>33</v>
      </c>
    </row>
    <row r="106" spans="1:1" x14ac:dyDescent="0.3">
      <c r="A106" t="s">
        <v>32</v>
      </c>
    </row>
    <row r="107" spans="1:1" x14ac:dyDescent="0.3">
      <c r="A107" t="s">
        <v>31</v>
      </c>
    </row>
    <row r="108" spans="1:1" x14ac:dyDescent="0.3">
      <c r="A108" t="s">
        <v>31</v>
      </c>
    </row>
    <row r="109" spans="1:1" x14ac:dyDescent="0.3">
      <c r="A109" t="s">
        <v>31</v>
      </c>
    </row>
    <row r="110" spans="1:1" x14ac:dyDescent="0.3">
      <c r="A110" t="s">
        <v>32</v>
      </c>
    </row>
    <row r="111" spans="1:1" x14ac:dyDescent="0.3">
      <c r="A111" t="s">
        <v>32</v>
      </c>
    </row>
    <row r="112" spans="1:1" x14ac:dyDescent="0.3">
      <c r="A112" t="s">
        <v>30</v>
      </c>
    </row>
    <row r="113" spans="1:1" x14ac:dyDescent="0.3">
      <c r="A113" t="s">
        <v>30</v>
      </c>
    </row>
    <row r="114" spans="1:1" x14ac:dyDescent="0.3">
      <c r="A114" t="s">
        <v>30</v>
      </c>
    </row>
    <row r="115" spans="1:1" x14ac:dyDescent="0.3">
      <c r="A115" t="s">
        <v>30</v>
      </c>
    </row>
    <row r="116" spans="1:1" x14ac:dyDescent="0.3">
      <c r="A116" t="s">
        <v>31</v>
      </c>
    </row>
    <row r="117" spans="1:1" x14ac:dyDescent="0.3">
      <c r="A117" t="s">
        <v>32</v>
      </c>
    </row>
    <row r="118" spans="1:1" x14ac:dyDescent="0.3">
      <c r="A118" t="s">
        <v>30</v>
      </c>
    </row>
    <row r="119" spans="1:1" x14ac:dyDescent="0.3">
      <c r="A119" t="s">
        <v>32</v>
      </c>
    </row>
    <row r="120" spans="1:1" x14ac:dyDescent="0.3">
      <c r="A120" t="s">
        <v>31</v>
      </c>
    </row>
    <row r="121" spans="1:1" x14ac:dyDescent="0.3">
      <c r="A121" t="s">
        <v>33</v>
      </c>
    </row>
    <row r="122" spans="1:1" x14ac:dyDescent="0.3">
      <c r="A122" t="s">
        <v>31</v>
      </c>
    </row>
    <row r="123" spans="1:1" x14ac:dyDescent="0.3">
      <c r="A123" t="s">
        <v>30</v>
      </c>
    </row>
    <row r="124" spans="1:1" x14ac:dyDescent="0.3">
      <c r="A124" t="s">
        <v>30</v>
      </c>
    </row>
    <row r="125" spans="1:1" x14ac:dyDescent="0.3">
      <c r="A125" t="s">
        <v>33</v>
      </c>
    </row>
    <row r="126" spans="1:1" x14ac:dyDescent="0.3">
      <c r="A126" t="s">
        <v>33</v>
      </c>
    </row>
    <row r="127" spans="1:1" x14ac:dyDescent="0.3">
      <c r="A127" t="s">
        <v>33</v>
      </c>
    </row>
    <row r="128" spans="1:1" x14ac:dyDescent="0.3">
      <c r="A128" t="s">
        <v>32</v>
      </c>
    </row>
    <row r="129" spans="1:1" x14ac:dyDescent="0.3">
      <c r="A129" t="s">
        <v>30</v>
      </c>
    </row>
    <row r="130" spans="1:1" x14ac:dyDescent="0.3">
      <c r="A130" t="s">
        <v>33</v>
      </c>
    </row>
    <row r="131" spans="1:1" x14ac:dyDescent="0.3">
      <c r="A131" t="s">
        <v>33</v>
      </c>
    </row>
    <row r="132" spans="1:1" x14ac:dyDescent="0.3">
      <c r="A132" t="s">
        <v>31</v>
      </c>
    </row>
    <row r="133" spans="1:1" x14ac:dyDescent="0.3">
      <c r="A133" t="s">
        <v>30</v>
      </c>
    </row>
    <row r="134" spans="1:1" x14ac:dyDescent="0.3">
      <c r="A134" t="s">
        <v>32</v>
      </c>
    </row>
    <row r="135" spans="1:1" x14ac:dyDescent="0.3">
      <c r="A135" t="s">
        <v>30</v>
      </c>
    </row>
    <row r="136" spans="1:1" x14ac:dyDescent="0.3">
      <c r="A136" t="s">
        <v>32</v>
      </c>
    </row>
    <row r="137" spans="1:1" x14ac:dyDescent="0.3">
      <c r="A137" t="s">
        <v>31</v>
      </c>
    </row>
    <row r="138" spans="1:1" x14ac:dyDescent="0.3">
      <c r="A138" t="s">
        <v>30</v>
      </c>
    </row>
    <row r="139" spans="1:1" x14ac:dyDescent="0.3">
      <c r="A139" t="s">
        <v>30</v>
      </c>
    </row>
    <row r="140" spans="1:1" x14ac:dyDescent="0.3">
      <c r="A140" t="s">
        <v>32</v>
      </c>
    </row>
    <row r="141" spans="1:1" x14ac:dyDescent="0.3">
      <c r="A141" t="s">
        <v>31</v>
      </c>
    </row>
    <row r="142" spans="1:1" x14ac:dyDescent="0.3">
      <c r="A142" t="s">
        <v>31</v>
      </c>
    </row>
    <row r="143" spans="1:1" x14ac:dyDescent="0.3">
      <c r="A143" t="s">
        <v>32</v>
      </c>
    </row>
    <row r="144" spans="1:1" x14ac:dyDescent="0.3">
      <c r="A144" t="s">
        <v>32</v>
      </c>
    </row>
    <row r="145" spans="1:1" x14ac:dyDescent="0.3">
      <c r="A145" t="s">
        <v>32</v>
      </c>
    </row>
    <row r="146" spans="1:1" x14ac:dyDescent="0.3">
      <c r="A146" t="s">
        <v>30</v>
      </c>
    </row>
    <row r="147" spans="1:1" x14ac:dyDescent="0.3">
      <c r="A147" t="s">
        <v>30</v>
      </c>
    </row>
    <row r="148" spans="1:1" x14ac:dyDescent="0.3">
      <c r="A148" t="s">
        <v>33</v>
      </c>
    </row>
    <row r="149" spans="1:1" x14ac:dyDescent="0.3">
      <c r="A149" t="s">
        <v>33</v>
      </c>
    </row>
    <row r="150" spans="1:1" x14ac:dyDescent="0.3">
      <c r="A150" t="s">
        <v>32</v>
      </c>
    </row>
    <row r="151" spans="1:1" x14ac:dyDescent="0.3">
      <c r="A151" t="s">
        <v>33</v>
      </c>
    </row>
    <row r="152" spans="1:1" x14ac:dyDescent="0.3">
      <c r="A152" t="s">
        <v>30</v>
      </c>
    </row>
    <row r="153" spans="1:1" x14ac:dyDescent="0.3">
      <c r="A153" t="s">
        <v>33</v>
      </c>
    </row>
    <row r="154" spans="1:1" x14ac:dyDescent="0.3">
      <c r="A154" t="s">
        <v>33</v>
      </c>
    </row>
    <row r="155" spans="1:1" x14ac:dyDescent="0.3">
      <c r="A155" t="s">
        <v>31</v>
      </c>
    </row>
    <row r="156" spans="1:1" x14ac:dyDescent="0.3">
      <c r="A156" t="s">
        <v>33</v>
      </c>
    </row>
    <row r="157" spans="1:1" x14ac:dyDescent="0.3">
      <c r="A157" t="s">
        <v>31</v>
      </c>
    </row>
    <row r="158" spans="1:1" x14ac:dyDescent="0.3">
      <c r="A158" t="s">
        <v>31</v>
      </c>
    </row>
    <row r="159" spans="1:1" x14ac:dyDescent="0.3">
      <c r="A159" t="s">
        <v>30</v>
      </c>
    </row>
    <row r="160" spans="1:1" x14ac:dyDescent="0.3">
      <c r="A160" t="s">
        <v>31</v>
      </c>
    </row>
    <row r="161" spans="1:1" x14ac:dyDescent="0.3">
      <c r="A161" t="s">
        <v>32</v>
      </c>
    </row>
    <row r="162" spans="1:1" x14ac:dyDescent="0.3">
      <c r="A162" t="s">
        <v>33</v>
      </c>
    </row>
    <row r="163" spans="1:1" x14ac:dyDescent="0.3">
      <c r="A163" t="s">
        <v>30</v>
      </c>
    </row>
    <row r="164" spans="1:1" x14ac:dyDescent="0.3">
      <c r="A164" t="s">
        <v>33</v>
      </c>
    </row>
    <row r="165" spans="1:1" x14ac:dyDescent="0.3">
      <c r="A165" t="s">
        <v>32</v>
      </c>
    </row>
    <row r="166" spans="1:1" x14ac:dyDescent="0.3">
      <c r="A166" t="s">
        <v>32</v>
      </c>
    </row>
    <row r="167" spans="1:1" x14ac:dyDescent="0.3">
      <c r="A167" t="s">
        <v>30</v>
      </c>
    </row>
    <row r="168" spans="1:1" x14ac:dyDescent="0.3">
      <c r="A168" t="s">
        <v>33</v>
      </c>
    </row>
    <row r="169" spans="1:1" x14ac:dyDescent="0.3">
      <c r="A169" t="s">
        <v>31</v>
      </c>
    </row>
    <row r="170" spans="1:1" x14ac:dyDescent="0.3">
      <c r="A170" t="s">
        <v>32</v>
      </c>
    </row>
    <row r="171" spans="1:1" x14ac:dyDescent="0.3">
      <c r="A171" t="s">
        <v>33</v>
      </c>
    </row>
    <row r="172" spans="1:1" x14ac:dyDescent="0.3">
      <c r="A172" t="s">
        <v>33</v>
      </c>
    </row>
    <row r="173" spans="1:1" x14ac:dyDescent="0.3">
      <c r="A173" t="s">
        <v>32</v>
      </c>
    </row>
    <row r="174" spans="1:1" x14ac:dyDescent="0.3">
      <c r="A174" t="s">
        <v>30</v>
      </c>
    </row>
    <row r="175" spans="1:1" x14ac:dyDescent="0.3">
      <c r="A175" t="s">
        <v>32</v>
      </c>
    </row>
    <row r="176" spans="1:1" x14ac:dyDescent="0.3">
      <c r="A176" t="s">
        <v>30</v>
      </c>
    </row>
    <row r="177" spans="1:1" x14ac:dyDescent="0.3">
      <c r="A177" t="s">
        <v>32</v>
      </c>
    </row>
    <row r="178" spans="1:1" x14ac:dyDescent="0.3">
      <c r="A178" t="s">
        <v>32</v>
      </c>
    </row>
    <row r="179" spans="1:1" x14ac:dyDescent="0.3">
      <c r="A179" t="s">
        <v>32</v>
      </c>
    </row>
    <row r="180" spans="1:1" x14ac:dyDescent="0.3">
      <c r="A180" t="s">
        <v>30</v>
      </c>
    </row>
    <row r="181" spans="1:1" x14ac:dyDescent="0.3">
      <c r="A181" t="s">
        <v>33</v>
      </c>
    </row>
    <row r="182" spans="1:1" x14ac:dyDescent="0.3">
      <c r="A182" t="s">
        <v>30</v>
      </c>
    </row>
    <row r="183" spans="1:1" x14ac:dyDescent="0.3">
      <c r="A183" t="s">
        <v>33</v>
      </c>
    </row>
    <row r="184" spans="1:1" x14ac:dyDescent="0.3">
      <c r="A184" t="s">
        <v>32</v>
      </c>
    </row>
    <row r="185" spans="1:1" x14ac:dyDescent="0.3">
      <c r="A185" t="s">
        <v>30</v>
      </c>
    </row>
    <row r="186" spans="1:1" x14ac:dyDescent="0.3">
      <c r="A186" t="s">
        <v>33</v>
      </c>
    </row>
    <row r="187" spans="1:1" x14ac:dyDescent="0.3">
      <c r="A187" t="s">
        <v>33</v>
      </c>
    </row>
    <row r="188" spans="1:1" x14ac:dyDescent="0.3">
      <c r="A188" t="s">
        <v>33</v>
      </c>
    </row>
    <row r="189" spans="1:1" x14ac:dyDescent="0.3">
      <c r="A189" t="s">
        <v>33</v>
      </c>
    </row>
    <row r="190" spans="1:1" x14ac:dyDescent="0.3">
      <c r="A190" t="s">
        <v>30</v>
      </c>
    </row>
    <row r="191" spans="1:1" x14ac:dyDescent="0.3">
      <c r="A191" t="s">
        <v>31</v>
      </c>
    </row>
    <row r="192" spans="1:1" x14ac:dyDescent="0.3">
      <c r="A192" t="s">
        <v>32</v>
      </c>
    </row>
    <row r="193" spans="1:1" x14ac:dyDescent="0.3">
      <c r="A193" t="s">
        <v>32</v>
      </c>
    </row>
    <row r="194" spans="1:1" x14ac:dyDescent="0.3">
      <c r="A194" t="s">
        <v>33</v>
      </c>
    </row>
    <row r="195" spans="1:1" x14ac:dyDescent="0.3">
      <c r="A195" t="s">
        <v>31</v>
      </c>
    </row>
    <row r="196" spans="1:1" x14ac:dyDescent="0.3">
      <c r="A196" t="s">
        <v>31</v>
      </c>
    </row>
    <row r="197" spans="1:1" x14ac:dyDescent="0.3">
      <c r="A197" t="s">
        <v>33</v>
      </c>
    </row>
    <row r="198" spans="1:1" x14ac:dyDescent="0.3">
      <c r="A198" t="s">
        <v>32</v>
      </c>
    </row>
    <row r="199" spans="1:1" x14ac:dyDescent="0.3">
      <c r="A199" t="s">
        <v>30</v>
      </c>
    </row>
    <row r="200" spans="1:1" x14ac:dyDescent="0.3">
      <c r="A200" t="s">
        <v>33</v>
      </c>
    </row>
    <row r="201" spans="1:1" x14ac:dyDescent="0.3">
      <c r="A201" t="s">
        <v>32</v>
      </c>
    </row>
    <row r="202" spans="1:1" x14ac:dyDescent="0.3">
      <c r="A202" t="s">
        <v>32</v>
      </c>
    </row>
    <row r="203" spans="1:1" x14ac:dyDescent="0.3">
      <c r="A203" t="s">
        <v>31</v>
      </c>
    </row>
    <row r="204" spans="1:1" x14ac:dyDescent="0.3">
      <c r="A204" t="s">
        <v>31</v>
      </c>
    </row>
    <row r="205" spans="1:1" x14ac:dyDescent="0.3">
      <c r="A205" t="s">
        <v>31</v>
      </c>
    </row>
    <row r="206" spans="1:1" x14ac:dyDescent="0.3">
      <c r="A206" t="s">
        <v>33</v>
      </c>
    </row>
    <row r="207" spans="1:1" x14ac:dyDescent="0.3">
      <c r="A207" t="s">
        <v>32</v>
      </c>
    </row>
    <row r="208" spans="1:1" x14ac:dyDescent="0.3">
      <c r="A208" t="s">
        <v>30</v>
      </c>
    </row>
    <row r="209" spans="1:1" x14ac:dyDescent="0.3">
      <c r="A209" t="s">
        <v>31</v>
      </c>
    </row>
    <row r="210" spans="1:1" x14ac:dyDescent="0.3">
      <c r="A210" t="s">
        <v>31</v>
      </c>
    </row>
    <row r="211" spans="1:1" x14ac:dyDescent="0.3">
      <c r="A211" t="s">
        <v>33</v>
      </c>
    </row>
    <row r="212" spans="1:1" x14ac:dyDescent="0.3">
      <c r="A212" t="s">
        <v>32</v>
      </c>
    </row>
    <row r="213" spans="1:1" x14ac:dyDescent="0.3">
      <c r="A213" t="s">
        <v>31</v>
      </c>
    </row>
    <row r="214" spans="1:1" x14ac:dyDescent="0.3">
      <c r="A214" t="s">
        <v>32</v>
      </c>
    </row>
    <row r="215" spans="1:1" x14ac:dyDescent="0.3">
      <c r="A215" t="s">
        <v>32</v>
      </c>
    </row>
    <row r="216" spans="1:1" x14ac:dyDescent="0.3">
      <c r="A216" t="s">
        <v>30</v>
      </c>
    </row>
    <row r="217" spans="1:1" x14ac:dyDescent="0.3">
      <c r="A217" t="s">
        <v>31</v>
      </c>
    </row>
    <row r="218" spans="1:1" x14ac:dyDescent="0.3">
      <c r="A218" t="s">
        <v>32</v>
      </c>
    </row>
    <row r="219" spans="1:1" x14ac:dyDescent="0.3">
      <c r="A219" t="s">
        <v>33</v>
      </c>
    </row>
    <row r="220" spans="1:1" x14ac:dyDescent="0.3">
      <c r="A220" t="s">
        <v>30</v>
      </c>
    </row>
    <row r="221" spans="1:1" x14ac:dyDescent="0.3">
      <c r="A221" t="s">
        <v>30</v>
      </c>
    </row>
    <row r="222" spans="1:1" x14ac:dyDescent="0.3">
      <c r="A222" t="s">
        <v>32</v>
      </c>
    </row>
    <row r="223" spans="1:1" x14ac:dyDescent="0.3">
      <c r="A223" t="s">
        <v>31</v>
      </c>
    </row>
    <row r="224" spans="1:1" x14ac:dyDescent="0.3">
      <c r="A224" t="s">
        <v>30</v>
      </c>
    </row>
    <row r="225" spans="1:1" x14ac:dyDescent="0.3">
      <c r="A225" t="s">
        <v>32</v>
      </c>
    </row>
    <row r="226" spans="1:1" x14ac:dyDescent="0.3">
      <c r="A226" t="s">
        <v>31</v>
      </c>
    </row>
    <row r="227" spans="1:1" x14ac:dyDescent="0.3">
      <c r="A227" t="s">
        <v>33</v>
      </c>
    </row>
    <row r="228" spans="1:1" x14ac:dyDescent="0.3">
      <c r="A228" t="s">
        <v>31</v>
      </c>
    </row>
    <row r="229" spans="1:1" x14ac:dyDescent="0.3">
      <c r="A229" t="s">
        <v>33</v>
      </c>
    </row>
    <row r="230" spans="1:1" x14ac:dyDescent="0.3">
      <c r="A230" t="s">
        <v>32</v>
      </c>
    </row>
    <row r="231" spans="1:1" x14ac:dyDescent="0.3">
      <c r="A231" t="s">
        <v>32</v>
      </c>
    </row>
    <row r="232" spans="1:1" x14ac:dyDescent="0.3">
      <c r="A232" t="s">
        <v>33</v>
      </c>
    </row>
    <row r="233" spans="1:1" x14ac:dyDescent="0.3">
      <c r="A233" t="s">
        <v>30</v>
      </c>
    </row>
    <row r="234" spans="1:1" x14ac:dyDescent="0.3">
      <c r="A234" t="s">
        <v>32</v>
      </c>
    </row>
    <row r="235" spans="1:1" x14ac:dyDescent="0.3">
      <c r="A235" t="s">
        <v>33</v>
      </c>
    </row>
    <row r="236" spans="1:1" x14ac:dyDescent="0.3">
      <c r="A236" t="s">
        <v>32</v>
      </c>
    </row>
    <row r="237" spans="1:1" x14ac:dyDescent="0.3">
      <c r="A237" t="s">
        <v>33</v>
      </c>
    </row>
    <row r="238" spans="1:1" x14ac:dyDescent="0.3">
      <c r="A238" t="s">
        <v>32</v>
      </c>
    </row>
    <row r="239" spans="1:1" x14ac:dyDescent="0.3">
      <c r="A239" t="s">
        <v>31</v>
      </c>
    </row>
    <row r="240" spans="1:1" x14ac:dyDescent="0.3">
      <c r="A240" t="s">
        <v>31</v>
      </c>
    </row>
    <row r="241" spans="1:1" x14ac:dyDescent="0.3">
      <c r="A241" t="s">
        <v>30</v>
      </c>
    </row>
    <row r="242" spans="1:1" x14ac:dyDescent="0.3">
      <c r="A242" t="s">
        <v>32</v>
      </c>
    </row>
    <row r="243" spans="1:1" x14ac:dyDescent="0.3">
      <c r="A243" t="s">
        <v>30</v>
      </c>
    </row>
    <row r="244" spans="1:1" x14ac:dyDescent="0.3">
      <c r="A244" t="s">
        <v>33</v>
      </c>
    </row>
    <row r="245" spans="1:1" x14ac:dyDescent="0.3">
      <c r="A245" t="s">
        <v>30</v>
      </c>
    </row>
    <row r="246" spans="1:1" x14ac:dyDescent="0.3">
      <c r="A246" t="s">
        <v>33</v>
      </c>
    </row>
    <row r="247" spans="1:1" x14ac:dyDescent="0.3">
      <c r="A247" t="s">
        <v>31</v>
      </c>
    </row>
    <row r="248" spans="1:1" x14ac:dyDescent="0.3">
      <c r="A248" t="s">
        <v>30</v>
      </c>
    </row>
    <row r="249" spans="1:1" x14ac:dyDescent="0.3">
      <c r="A249" t="s">
        <v>30</v>
      </c>
    </row>
    <row r="250" spans="1:1" x14ac:dyDescent="0.3">
      <c r="A250" t="s">
        <v>32</v>
      </c>
    </row>
    <row r="251" spans="1:1" x14ac:dyDescent="0.3">
      <c r="A251" t="s">
        <v>31</v>
      </c>
    </row>
    <row r="252" spans="1:1" x14ac:dyDescent="0.3">
      <c r="A252" t="s">
        <v>33</v>
      </c>
    </row>
    <row r="253" spans="1:1" x14ac:dyDescent="0.3">
      <c r="A253" t="s">
        <v>30</v>
      </c>
    </row>
    <row r="254" spans="1:1" x14ac:dyDescent="0.3">
      <c r="A254" t="s">
        <v>31</v>
      </c>
    </row>
    <row r="255" spans="1:1" x14ac:dyDescent="0.3">
      <c r="A255" t="s">
        <v>33</v>
      </c>
    </row>
    <row r="256" spans="1:1" x14ac:dyDescent="0.3">
      <c r="A256" t="s">
        <v>33</v>
      </c>
    </row>
    <row r="257" spans="1:1" x14ac:dyDescent="0.3">
      <c r="A257" t="s">
        <v>30</v>
      </c>
    </row>
    <row r="258" spans="1:1" x14ac:dyDescent="0.3">
      <c r="A258" t="s">
        <v>33</v>
      </c>
    </row>
    <row r="259" spans="1:1" x14ac:dyDescent="0.3">
      <c r="A259" t="s">
        <v>33</v>
      </c>
    </row>
    <row r="260" spans="1:1" x14ac:dyDescent="0.3">
      <c r="A260" t="s">
        <v>30</v>
      </c>
    </row>
    <row r="261" spans="1:1" x14ac:dyDescent="0.3">
      <c r="A261" t="s">
        <v>32</v>
      </c>
    </row>
    <row r="262" spans="1:1" x14ac:dyDescent="0.3">
      <c r="A262" t="s">
        <v>31</v>
      </c>
    </row>
    <row r="263" spans="1:1" x14ac:dyDescent="0.3">
      <c r="A263" t="s">
        <v>32</v>
      </c>
    </row>
    <row r="264" spans="1:1" x14ac:dyDescent="0.3">
      <c r="A264" t="s">
        <v>32</v>
      </c>
    </row>
    <row r="265" spans="1:1" x14ac:dyDescent="0.3">
      <c r="A265" t="s">
        <v>32</v>
      </c>
    </row>
    <row r="266" spans="1:1" x14ac:dyDescent="0.3">
      <c r="A266" t="s">
        <v>32</v>
      </c>
    </row>
    <row r="267" spans="1:1" x14ac:dyDescent="0.3">
      <c r="A267" t="s">
        <v>31</v>
      </c>
    </row>
    <row r="268" spans="1:1" x14ac:dyDescent="0.3">
      <c r="A268" t="s">
        <v>33</v>
      </c>
    </row>
    <row r="269" spans="1:1" x14ac:dyDescent="0.3">
      <c r="A269" t="s">
        <v>32</v>
      </c>
    </row>
    <row r="270" spans="1:1" x14ac:dyDescent="0.3">
      <c r="A270" t="s">
        <v>32</v>
      </c>
    </row>
    <row r="271" spans="1:1" x14ac:dyDescent="0.3">
      <c r="A271" t="s">
        <v>30</v>
      </c>
    </row>
    <row r="272" spans="1:1" x14ac:dyDescent="0.3">
      <c r="A272" t="s">
        <v>33</v>
      </c>
    </row>
    <row r="273" spans="1:1" x14ac:dyDescent="0.3">
      <c r="A273" t="s">
        <v>30</v>
      </c>
    </row>
    <row r="274" spans="1:1" x14ac:dyDescent="0.3">
      <c r="A274" t="s">
        <v>31</v>
      </c>
    </row>
    <row r="275" spans="1:1" x14ac:dyDescent="0.3">
      <c r="A275" t="s">
        <v>31</v>
      </c>
    </row>
    <row r="276" spans="1:1" x14ac:dyDescent="0.3">
      <c r="A276" t="s">
        <v>30</v>
      </c>
    </row>
    <row r="277" spans="1:1" x14ac:dyDescent="0.3">
      <c r="A277" t="s">
        <v>31</v>
      </c>
    </row>
    <row r="278" spans="1:1" x14ac:dyDescent="0.3">
      <c r="A278" t="s">
        <v>30</v>
      </c>
    </row>
    <row r="279" spans="1:1" x14ac:dyDescent="0.3">
      <c r="A279" t="s">
        <v>33</v>
      </c>
    </row>
    <row r="280" spans="1:1" x14ac:dyDescent="0.3">
      <c r="A280" t="s">
        <v>32</v>
      </c>
    </row>
  </sheetData>
  <mergeCells count="1">
    <mergeCell ref="C35:F35"/>
  </mergeCells>
  <pageMargins left="0.7" right="0.7" top="0.75" bottom="0.75" header="0.3" footer="0.3"/>
  <pageSetup orientation="landscape" horizontalDpi="4294967292" verticalDpi="429496729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E617AB-240D-44F1-93DA-41C7B304586A}">
  <sheetPr codeName="Лист3"/>
  <dimension ref="A1:L261"/>
  <sheetViews>
    <sheetView workbookViewId="0">
      <selection activeCell="I52" sqref="I52"/>
    </sheetView>
  </sheetViews>
  <sheetFormatPr defaultRowHeight="14.4" x14ac:dyDescent="0.3"/>
  <cols>
    <col min="3" max="3" width="25.21875" customWidth="1"/>
    <col min="4" max="4" width="16.109375" customWidth="1"/>
    <col min="7" max="7" width="13.77734375" customWidth="1"/>
    <col min="10" max="10" width="10.77734375" customWidth="1"/>
    <col min="11" max="11" width="21.77734375" customWidth="1"/>
  </cols>
  <sheetData>
    <row r="1" spans="1:12" ht="15" thickBot="1" x14ac:dyDescent="0.35">
      <c r="A1">
        <v>-231.78</v>
      </c>
    </row>
    <row r="2" spans="1:12" x14ac:dyDescent="0.3">
      <c r="A2">
        <v>-217.32</v>
      </c>
      <c r="C2" s="3" t="s">
        <v>0</v>
      </c>
      <c r="D2" s="3"/>
    </row>
    <row r="3" spans="1:12" x14ac:dyDescent="0.3">
      <c r="A3">
        <v>-264.23</v>
      </c>
      <c r="C3" s="1"/>
      <c r="D3" s="1"/>
    </row>
    <row r="4" spans="1:12" x14ac:dyDescent="0.3">
      <c r="A4">
        <v>-240.69</v>
      </c>
      <c r="C4" s="1" t="s">
        <v>2</v>
      </c>
      <c r="D4" s="1">
        <v>-213.92430076628341</v>
      </c>
      <c r="F4" t="s">
        <v>15</v>
      </c>
      <c r="H4">
        <f>_xlfn.QUARTILE.EXC(A1:A261,1)</f>
        <v>-229.095</v>
      </c>
      <c r="J4" t="s">
        <v>24</v>
      </c>
      <c r="L4">
        <f>H4-H8*1.5</f>
        <v>-275.3175</v>
      </c>
    </row>
    <row r="5" spans="1:12" x14ac:dyDescent="0.3">
      <c r="A5">
        <v>-245.92</v>
      </c>
      <c r="C5" s="1" t="s">
        <v>3</v>
      </c>
      <c r="D5" s="1">
        <v>1.5845509696441398</v>
      </c>
    </row>
    <row r="6" spans="1:12" x14ac:dyDescent="0.3">
      <c r="A6">
        <v>-184.84</v>
      </c>
      <c r="C6" s="1" t="s">
        <v>4</v>
      </c>
      <c r="D6" s="1">
        <v>-214.95</v>
      </c>
      <c r="F6" t="s">
        <v>16</v>
      </c>
      <c r="H6">
        <f>_xlfn.QUARTILE.EXC(A1:A261,3)</f>
        <v>-198.28</v>
      </c>
      <c r="J6" t="s">
        <v>25</v>
      </c>
      <c r="L6">
        <f>H6+H8*1.5</f>
        <v>-152.0575</v>
      </c>
    </row>
    <row r="7" spans="1:12" x14ac:dyDescent="0.3">
      <c r="A7">
        <v>-201.13</v>
      </c>
      <c r="C7" s="1" t="s">
        <v>5</v>
      </c>
      <c r="D7" s="1">
        <v>-216.34</v>
      </c>
    </row>
    <row r="8" spans="1:12" x14ac:dyDescent="0.3">
      <c r="A8">
        <v>-201.33</v>
      </c>
      <c r="C8" s="1" t="s">
        <v>6</v>
      </c>
      <c r="D8" s="1">
        <v>25.599204350515421</v>
      </c>
      <c r="F8" t="s">
        <v>26</v>
      </c>
      <c r="H8">
        <f>H6-H4</f>
        <v>30.814999999999998</v>
      </c>
      <c r="J8" t="s">
        <v>21</v>
      </c>
      <c r="L8">
        <f>D16-1</f>
        <v>260</v>
      </c>
    </row>
    <row r="9" spans="1:12" x14ac:dyDescent="0.3">
      <c r="A9">
        <v>-233.61</v>
      </c>
      <c r="C9" s="1" t="s">
        <v>7</v>
      </c>
      <c r="D9" s="1">
        <v>655.31926337944776</v>
      </c>
      <c r="F9" t="s">
        <v>27</v>
      </c>
      <c r="H9">
        <f>H6-H4</f>
        <v>30.814999999999998</v>
      </c>
    </row>
    <row r="10" spans="1:12" x14ac:dyDescent="0.3">
      <c r="A10">
        <v>-224.9</v>
      </c>
      <c r="C10" s="1" t="s">
        <v>8</v>
      </c>
      <c r="D10" s="1">
        <v>2.3642840522771307</v>
      </c>
      <c r="J10" t="s">
        <v>22</v>
      </c>
      <c r="K10">
        <f>(100-95)/100</f>
        <v>0.05</v>
      </c>
    </row>
    <row r="11" spans="1:12" x14ac:dyDescent="0.3">
      <c r="A11">
        <v>-193.58</v>
      </c>
      <c r="C11" s="1" t="s">
        <v>9</v>
      </c>
      <c r="D11" s="1">
        <v>-0.69987969757186386</v>
      </c>
    </row>
    <row r="12" spans="1:12" x14ac:dyDescent="0.3">
      <c r="A12">
        <v>-180.29</v>
      </c>
      <c r="C12" s="1" t="s">
        <v>10</v>
      </c>
      <c r="D12" s="1">
        <v>177.21500000000003</v>
      </c>
      <c r="F12" t="s">
        <v>17</v>
      </c>
      <c r="H12">
        <f>D14-D13</f>
        <v>177.21500000000003</v>
      </c>
    </row>
    <row r="13" spans="1:12" x14ac:dyDescent="0.3">
      <c r="A13">
        <v>-205.78</v>
      </c>
      <c r="C13" s="1" t="s">
        <v>11</v>
      </c>
      <c r="D13" s="1">
        <v>-334.47500000000002</v>
      </c>
      <c r="J13" t="s">
        <v>28</v>
      </c>
      <c r="L13" s="4">
        <f>COUNTIF(A1:A261,"&lt;"&amp;L4)</f>
        <v>3</v>
      </c>
    </row>
    <row r="14" spans="1:12" x14ac:dyDescent="0.3">
      <c r="A14">
        <v>-186.64</v>
      </c>
      <c r="C14" s="1" t="s">
        <v>12</v>
      </c>
      <c r="D14" s="1">
        <v>-157.26</v>
      </c>
      <c r="F14" t="s">
        <v>18</v>
      </c>
    </row>
    <row r="15" spans="1:12" x14ac:dyDescent="0.3">
      <c r="A15">
        <v>-238.36</v>
      </c>
      <c r="C15" s="1" t="s">
        <v>13</v>
      </c>
      <c r="D15" s="1">
        <v>-55834.242499999971</v>
      </c>
      <c r="F15" t="s">
        <v>19</v>
      </c>
      <c r="H15">
        <f>D4+D17</f>
        <v>-210.80411391010367</v>
      </c>
      <c r="J15" t="s">
        <v>29</v>
      </c>
      <c r="L15" s="4">
        <f>COUNTIF(A1:A261,"&gt;"&amp;L6)</f>
        <v>0</v>
      </c>
    </row>
    <row r="16" spans="1:12" x14ac:dyDescent="0.3">
      <c r="A16">
        <v>-178.64</v>
      </c>
      <c r="C16" s="1" t="s">
        <v>14</v>
      </c>
      <c r="D16" s="1">
        <v>261</v>
      </c>
      <c r="F16" t="s">
        <v>20</v>
      </c>
      <c r="H16">
        <f>D4-D17</f>
        <v>-217.04448762246315</v>
      </c>
    </row>
    <row r="17" spans="1:8" ht="15" thickBot="1" x14ac:dyDescent="0.35">
      <c r="A17">
        <v>-204.12</v>
      </c>
      <c r="C17" s="2" t="s">
        <v>1</v>
      </c>
      <c r="D17" s="2">
        <v>3.1201868561797403</v>
      </c>
    </row>
    <row r="18" spans="1:8" x14ac:dyDescent="0.3">
      <c r="A18">
        <v>-171.61</v>
      </c>
      <c r="F18" t="s">
        <v>23</v>
      </c>
    </row>
    <row r="19" spans="1:8" x14ac:dyDescent="0.3">
      <c r="A19">
        <v>-220</v>
      </c>
      <c r="F19" t="s">
        <v>19</v>
      </c>
      <c r="H19">
        <f>D8^2*L8/_xlfn.CHISQ.INV(K10/2,L8)</f>
        <v>784.34628677250021</v>
      </c>
    </row>
    <row r="20" spans="1:8" x14ac:dyDescent="0.3">
      <c r="A20">
        <v>-227.23</v>
      </c>
      <c r="F20" t="s">
        <v>20</v>
      </c>
      <c r="H20">
        <f>D8^2*L8/_xlfn.CHISQ.INV.RT(K10/2,L8)</f>
        <v>555.79517379038248</v>
      </c>
    </row>
    <row r="21" spans="1:8" x14ac:dyDescent="0.3">
      <c r="A21">
        <v>-200.24</v>
      </c>
    </row>
    <row r="22" spans="1:8" x14ac:dyDescent="0.3">
      <c r="A22">
        <v>-245.11</v>
      </c>
    </row>
    <row r="23" spans="1:8" x14ac:dyDescent="0.3">
      <c r="A23">
        <v>-318.89249999999998</v>
      </c>
    </row>
    <row r="24" spans="1:8" x14ac:dyDescent="0.3">
      <c r="A24">
        <v>-247.93</v>
      </c>
    </row>
    <row r="25" spans="1:8" x14ac:dyDescent="0.3">
      <c r="A25">
        <v>-227.22</v>
      </c>
    </row>
    <row r="26" spans="1:8" x14ac:dyDescent="0.3">
      <c r="A26">
        <v>-180.53</v>
      </c>
    </row>
    <row r="27" spans="1:8" x14ac:dyDescent="0.3">
      <c r="A27">
        <v>-237.52</v>
      </c>
    </row>
    <row r="28" spans="1:8" x14ac:dyDescent="0.3">
      <c r="A28">
        <v>-175.12</v>
      </c>
    </row>
    <row r="29" spans="1:8" x14ac:dyDescent="0.3">
      <c r="A29">
        <v>-215.05</v>
      </c>
    </row>
    <row r="30" spans="1:8" x14ac:dyDescent="0.3">
      <c r="A30">
        <v>-198.96</v>
      </c>
    </row>
    <row r="31" spans="1:8" x14ac:dyDescent="0.3">
      <c r="A31">
        <v>-228.6</v>
      </c>
    </row>
    <row r="32" spans="1:8" x14ac:dyDescent="0.3">
      <c r="A32">
        <v>-228.03</v>
      </c>
    </row>
    <row r="33" spans="1:1" x14ac:dyDescent="0.3">
      <c r="A33">
        <v>-218.69</v>
      </c>
    </row>
    <row r="34" spans="1:1" x14ac:dyDescent="0.3">
      <c r="A34">
        <v>-235.02</v>
      </c>
    </row>
    <row r="35" spans="1:1" x14ac:dyDescent="0.3">
      <c r="A35">
        <v>-195.07</v>
      </c>
    </row>
    <row r="36" spans="1:1" x14ac:dyDescent="0.3">
      <c r="A36">
        <v>-215.85</v>
      </c>
    </row>
    <row r="37" spans="1:1" x14ac:dyDescent="0.3">
      <c r="A37">
        <v>-208.77</v>
      </c>
    </row>
    <row r="38" spans="1:1" x14ac:dyDescent="0.3">
      <c r="A38">
        <v>-232.92</v>
      </c>
    </row>
    <row r="39" spans="1:1" x14ac:dyDescent="0.3">
      <c r="A39">
        <v>-166.66</v>
      </c>
    </row>
    <row r="40" spans="1:1" x14ac:dyDescent="0.3">
      <c r="A40">
        <v>-172.49</v>
      </c>
    </row>
    <row r="41" spans="1:1" x14ac:dyDescent="0.3">
      <c r="A41">
        <v>-238.66</v>
      </c>
    </row>
    <row r="42" spans="1:1" x14ac:dyDescent="0.3">
      <c r="A42">
        <v>-216.9</v>
      </c>
    </row>
    <row r="43" spans="1:1" x14ac:dyDescent="0.3">
      <c r="A43">
        <v>-210.99</v>
      </c>
    </row>
    <row r="44" spans="1:1" x14ac:dyDescent="0.3">
      <c r="A44">
        <v>-240.56</v>
      </c>
    </row>
    <row r="45" spans="1:1" x14ac:dyDescent="0.3">
      <c r="A45">
        <v>-198.21</v>
      </c>
    </row>
    <row r="46" spans="1:1" x14ac:dyDescent="0.3">
      <c r="A46">
        <v>-200.14</v>
      </c>
    </row>
    <row r="47" spans="1:1" x14ac:dyDescent="0.3">
      <c r="A47">
        <v>-249.86</v>
      </c>
    </row>
    <row r="48" spans="1:1" x14ac:dyDescent="0.3">
      <c r="A48">
        <v>-234.98</v>
      </c>
    </row>
    <row r="49" spans="1:1" x14ac:dyDescent="0.3">
      <c r="A49">
        <v>-242.69</v>
      </c>
    </row>
    <row r="50" spans="1:1" x14ac:dyDescent="0.3">
      <c r="A50">
        <v>-262.63</v>
      </c>
    </row>
    <row r="51" spans="1:1" x14ac:dyDescent="0.3">
      <c r="A51">
        <v>-204.8</v>
      </c>
    </row>
    <row r="52" spans="1:1" x14ac:dyDescent="0.3">
      <c r="A52">
        <v>-231.16</v>
      </c>
    </row>
    <row r="53" spans="1:1" x14ac:dyDescent="0.3">
      <c r="A53">
        <v>-232.72</v>
      </c>
    </row>
    <row r="54" spans="1:1" x14ac:dyDescent="0.3">
      <c r="A54">
        <v>-238.38</v>
      </c>
    </row>
    <row r="55" spans="1:1" x14ac:dyDescent="0.3">
      <c r="A55">
        <v>-195.19</v>
      </c>
    </row>
    <row r="56" spans="1:1" x14ac:dyDescent="0.3">
      <c r="A56">
        <v>-230.56</v>
      </c>
    </row>
    <row r="57" spans="1:1" x14ac:dyDescent="0.3">
      <c r="A57">
        <v>-218.12</v>
      </c>
    </row>
    <row r="58" spans="1:1" x14ac:dyDescent="0.3">
      <c r="A58">
        <v>-241.29</v>
      </c>
    </row>
    <row r="59" spans="1:1" x14ac:dyDescent="0.3">
      <c r="A59">
        <v>-243.48</v>
      </c>
    </row>
    <row r="60" spans="1:1" x14ac:dyDescent="0.3">
      <c r="A60">
        <v>-240.78</v>
      </c>
    </row>
    <row r="61" spans="1:1" x14ac:dyDescent="0.3">
      <c r="A61">
        <v>-168.78</v>
      </c>
    </row>
    <row r="62" spans="1:1" x14ac:dyDescent="0.3">
      <c r="A62">
        <v>-183.22</v>
      </c>
    </row>
    <row r="63" spans="1:1" x14ac:dyDescent="0.3">
      <c r="A63">
        <v>-224.05</v>
      </c>
    </row>
    <row r="64" spans="1:1" x14ac:dyDescent="0.3">
      <c r="A64">
        <v>-246.83</v>
      </c>
    </row>
    <row r="65" spans="1:1" x14ac:dyDescent="0.3">
      <c r="A65">
        <v>-266.97000000000003</v>
      </c>
    </row>
    <row r="66" spans="1:1" x14ac:dyDescent="0.3">
      <c r="A66">
        <v>-168.87</v>
      </c>
    </row>
    <row r="67" spans="1:1" x14ac:dyDescent="0.3">
      <c r="A67">
        <v>-200.29</v>
      </c>
    </row>
    <row r="68" spans="1:1" x14ac:dyDescent="0.3">
      <c r="A68">
        <v>-194.56</v>
      </c>
    </row>
    <row r="69" spans="1:1" x14ac:dyDescent="0.3">
      <c r="A69">
        <v>-216.34</v>
      </c>
    </row>
    <row r="70" spans="1:1" x14ac:dyDescent="0.3">
      <c r="A70">
        <v>-248</v>
      </c>
    </row>
    <row r="71" spans="1:1" x14ac:dyDescent="0.3">
      <c r="A71">
        <v>-221.51</v>
      </c>
    </row>
    <row r="72" spans="1:1" x14ac:dyDescent="0.3">
      <c r="A72">
        <v>-208.44</v>
      </c>
    </row>
    <row r="73" spans="1:1" x14ac:dyDescent="0.3">
      <c r="A73">
        <v>-217.77</v>
      </c>
    </row>
    <row r="74" spans="1:1" x14ac:dyDescent="0.3">
      <c r="A74">
        <v>-202.28</v>
      </c>
    </row>
    <row r="75" spans="1:1" x14ac:dyDescent="0.3">
      <c r="A75">
        <v>-223.25</v>
      </c>
    </row>
    <row r="76" spans="1:1" x14ac:dyDescent="0.3">
      <c r="A76">
        <v>-187.62</v>
      </c>
    </row>
    <row r="77" spans="1:1" x14ac:dyDescent="0.3">
      <c r="A77">
        <v>-192.33</v>
      </c>
    </row>
    <row r="78" spans="1:1" x14ac:dyDescent="0.3">
      <c r="A78">
        <v>-184.22</v>
      </c>
    </row>
    <row r="79" spans="1:1" x14ac:dyDescent="0.3">
      <c r="A79">
        <v>-209.3</v>
      </c>
    </row>
    <row r="80" spans="1:1" x14ac:dyDescent="0.3">
      <c r="A80">
        <v>-157.26</v>
      </c>
    </row>
    <row r="81" spans="1:1" x14ac:dyDescent="0.3">
      <c r="A81">
        <v>-193.46</v>
      </c>
    </row>
    <row r="82" spans="1:1" x14ac:dyDescent="0.3">
      <c r="A82">
        <v>-223.42</v>
      </c>
    </row>
    <row r="83" spans="1:1" x14ac:dyDescent="0.3">
      <c r="A83">
        <v>-225.93</v>
      </c>
    </row>
    <row r="84" spans="1:1" x14ac:dyDescent="0.3">
      <c r="A84">
        <v>-175.74</v>
      </c>
    </row>
    <row r="85" spans="1:1" x14ac:dyDescent="0.3">
      <c r="A85">
        <v>-217.01</v>
      </c>
    </row>
    <row r="86" spans="1:1" x14ac:dyDescent="0.3">
      <c r="A86">
        <v>-242.32</v>
      </c>
    </row>
    <row r="87" spans="1:1" x14ac:dyDescent="0.3">
      <c r="A87">
        <v>-208.19</v>
      </c>
    </row>
    <row r="88" spans="1:1" x14ac:dyDescent="0.3">
      <c r="A88">
        <v>-202.18</v>
      </c>
    </row>
    <row r="89" spans="1:1" x14ac:dyDescent="0.3">
      <c r="A89">
        <v>-182.12</v>
      </c>
    </row>
    <row r="90" spans="1:1" x14ac:dyDescent="0.3">
      <c r="A90">
        <v>-193.38</v>
      </c>
    </row>
    <row r="91" spans="1:1" x14ac:dyDescent="0.3">
      <c r="A91">
        <v>-223.63</v>
      </c>
    </row>
    <row r="92" spans="1:1" x14ac:dyDescent="0.3">
      <c r="A92">
        <v>-180.19</v>
      </c>
    </row>
    <row r="93" spans="1:1" x14ac:dyDescent="0.3">
      <c r="A93">
        <v>-199.18</v>
      </c>
    </row>
    <row r="94" spans="1:1" x14ac:dyDescent="0.3">
      <c r="A94">
        <v>-231.52</v>
      </c>
    </row>
    <row r="95" spans="1:1" x14ac:dyDescent="0.3">
      <c r="A95">
        <v>-201.43</v>
      </c>
    </row>
    <row r="96" spans="1:1" x14ac:dyDescent="0.3">
      <c r="A96">
        <v>-205.49</v>
      </c>
    </row>
    <row r="97" spans="1:1" x14ac:dyDescent="0.3">
      <c r="A97">
        <v>-241.58</v>
      </c>
    </row>
    <row r="98" spans="1:1" x14ac:dyDescent="0.3">
      <c r="A98">
        <v>-170.46</v>
      </c>
    </row>
    <row r="99" spans="1:1" x14ac:dyDescent="0.3">
      <c r="A99">
        <v>-250.9</v>
      </c>
    </row>
    <row r="100" spans="1:1" x14ac:dyDescent="0.3">
      <c r="A100">
        <v>-233.86</v>
      </c>
    </row>
    <row r="101" spans="1:1" x14ac:dyDescent="0.3">
      <c r="A101">
        <v>-200.63</v>
      </c>
    </row>
    <row r="102" spans="1:1" x14ac:dyDescent="0.3">
      <c r="A102">
        <v>-165.94</v>
      </c>
    </row>
    <row r="103" spans="1:1" x14ac:dyDescent="0.3">
      <c r="A103">
        <v>-181.45</v>
      </c>
    </row>
    <row r="104" spans="1:1" x14ac:dyDescent="0.3">
      <c r="A104">
        <v>-273.33</v>
      </c>
    </row>
    <row r="105" spans="1:1" x14ac:dyDescent="0.3">
      <c r="A105">
        <v>-200.53</v>
      </c>
    </row>
    <row r="106" spans="1:1" x14ac:dyDescent="0.3">
      <c r="A106">
        <v>-183.71</v>
      </c>
    </row>
    <row r="107" spans="1:1" x14ac:dyDescent="0.3">
      <c r="A107">
        <v>-227.19</v>
      </c>
    </row>
    <row r="108" spans="1:1" x14ac:dyDescent="0.3">
      <c r="A108">
        <v>-202.74</v>
      </c>
    </row>
    <row r="109" spans="1:1" x14ac:dyDescent="0.3">
      <c r="A109">
        <v>-249.83</v>
      </c>
    </row>
    <row r="110" spans="1:1" x14ac:dyDescent="0.3">
      <c r="A110">
        <v>-252.68</v>
      </c>
    </row>
    <row r="111" spans="1:1" x14ac:dyDescent="0.3">
      <c r="A111">
        <v>-236.98</v>
      </c>
    </row>
    <row r="112" spans="1:1" x14ac:dyDescent="0.3">
      <c r="A112">
        <v>-208.37</v>
      </c>
    </row>
    <row r="113" spans="1:1" x14ac:dyDescent="0.3">
      <c r="A113">
        <v>-210.62</v>
      </c>
    </row>
    <row r="114" spans="1:1" x14ac:dyDescent="0.3">
      <c r="A114">
        <v>-200.7</v>
      </c>
    </row>
    <row r="115" spans="1:1" x14ac:dyDescent="0.3">
      <c r="A115">
        <v>-222.26</v>
      </c>
    </row>
    <row r="116" spans="1:1" x14ac:dyDescent="0.3">
      <c r="A116">
        <v>-219.95</v>
      </c>
    </row>
    <row r="117" spans="1:1" x14ac:dyDescent="0.3">
      <c r="A117">
        <v>-216.34</v>
      </c>
    </row>
    <row r="118" spans="1:1" x14ac:dyDescent="0.3">
      <c r="A118">
        <v>-198.35</v>
      </c>
    </row>
    <row r="119" spans="1:1" x14ac:dyDescent="0.3">
      <c r="A119">
        <v>-215.39</v>
      </c>
    </row>
    <row r="120" spans="1:1" x14ac:dyDescent="0.3">
      <c r="A120">
        <v>-210.53</v>
      </c>
    </row>
    <row r="121" spans="1:1" x14ac:dyDescent="0.3">
      <c r="A121">
        <v>-212.04</v>
      </c>
    </row>
    <row r="122" spans="1:1" x14ac:dyDescent="0.3">
      <c r="A122">
        <v>-213.11</v>
      </c>
    </row>
    <row r="123" spans="1:1" x14ac:dyDescent="0.3">
      <c r="A123">
        <v>-215.08</v>
      </c>
    </row>
    <row r="124" spans="1:1" x14ac:dyDescent="0.3">
      <c r="A124">
        <v>-225.29</v>
      </c>
    </row>
    <row r="125" spans="1:1" x14ac:dyDescent="0.3">
      <c r="A125">
        <v>-208.91</v>
      </c>
    </row>
    <row r="126" spans="1:1" x14ac:dyDescent="0.3">
      <c r="A126">
        <v>-227.69</v>
      </c>
    </row>
    <row r="127" spans="1:1" x14ac:dyDescent="0.3">
      <c r="A127">
        <v>-187.85</v>
      </c>
    </row>
    <row r="128" spans="1:1" x14ac:dyDescent="0.3">
      <c r="A128">
        <v>-204.66</v>
      </c>
    </row>
    <row r="129" spans="1:1" x14ac:dyDescent="0.3">
      <c r="A129">
        <v>-224.41</v>
      </c>
    </row>
    <row r="130" spans="1:1" x14ac:dyDescent="0.3">
      <c r="A130">
        <v>-209.29</v>
      </c>
    </row>
    <row r="131" spans="1:1" x14ac:dyDescent="0.3">
      <c r="A131">
        <v>-221</v>
      </c>
    </row>
    <row r="132" spans="1:1" x14ac:dyDescent="0.3">
      <c r="A132">
        <v>-184.69</v>
      </c>
    </row>
    <row r="133" spans="1:1" x14ac:dyDescent="0.3">
      <c r="A133">
        <v>-251.85</v>
      </c>
    </row>
    <row r="134" spans="1:1" x14ac:dyDescent="0.3">
      <c r="A134">
        <v>-227.15</v>
      </c>
    </row>
    <row r="135" spans="1:1" x14ac:dyDescent="0.3">
      <c r="A135">
        <v>-216.83</v>
      </c>
    </row>
    <row r="136" spans="1:1" x14ac:dyDescent="0.3">
      <c r="A136">
        <v>-210.21</v>
      </c>
    </row>
    <row r="137" spans="1:1" x14ac:dyDescent="0.3">
      <c r="A137">
        <v>-182.89</v>
      </c>
    </row>
    <row r="138" spans="1:1" x14ac:dyDescent="0.3">
      <c r="A138">
        <v>-236.43</v>
      </c>
    </row>
    <row r="139" spans="1:1" x14ac:dyDescent="0.3">
      <c r="A139">
        <v>-163.36000000000001</v>
      </c>
    </row>
    <row r="140" spans="1:1" x14ac:dyDescent="0.3">
      <c r="A140">
        <v>-217.89</v>
      </c>
    </row>
    <row r="141" spans="1:1" x14ac:dyDescent="0.3">
      <c r="A141">
        <v>-214.5</v>
      </c>
    </row>
    <row r="142" spans="1:1" x14ac:dyDescent="0.3">
      <c r="A142">
        <v>-215.16</v>
      </c>
    </row>
    <row r="143" spans="1:1" x14ac:dyDescent="0.3">
      <c r="A143">
        <v>-206.23</v>
      </c>
    </row>
    <row r="144" spans="1:1" x14ac:dyDescent="0.3">
      <c r="A144">
        <v>-193.35</v>
      </c>
    </row>
    <row r="145" spans="1:1" x14ac:dyDescent="0.3">
      <c r="A145">
        <v>-206.02</v>
      </c>
    </row>
    <row r="146" spans="1:1" x14ac:dyDescent="0.3">
      <c r="A146">
        <v>-171.54</v>
      </c>
    </row>
    <row r="147" spans="1:1" x14ac:dyDescent="0.3">
      <c r="A147">
        <v>-237.79</v>
      </c>
    </row>
    <row r="148" spans="1:1" x14ac:dyDescent="0.3">
      <c r="A148">
        <v>-216.12</v>
      </c>
    </row>
    <row r="149" spans="1:1" x14ac:dyDescent="0.3">
      <c r="A149">
        <v>-184.16</v>
      </c>
    </row>
    <row r="150" spans="1:1" x14ac:dyDescent="0.3">
      <c r="A150">
        <v>-247.51</v>
      </c>
    </row>
    <row r="151" spans="1:1" x14ac:dyDescent="0.3">
      <c r="A151">
        <v>-211.03</v>
      </c>
    </row>
    <row r="152" spans="1:1" x14ac:dyDescent="0.3">
      <c r="A152">
        <v>-194.01</v>
      </c>
    </row>
    <row r="153" spans="1:1" x14ac:dyDescent="0.3">
      <c r="A153">
        <v>-220.82</v>
      </c>
    </row>
    <row r="154" spans="1:1" x14ac:dyDescent="0.3">
      <c r="A154">
        <v>-208.24</v>
      </c>
    </row>
    <row r="155" spans="1:1" x14ac:dyDescent="0.3">
      <c r="A155">
        <v>-180.15</v>
      </c>
    </row>
    <row r="156" spans="1:1" x14ac:dyDescent="0.3">
      <c r="A156">
        <v>-193.8</v>
      </c>
    </row>
    <row r="157" spans="1:1" x14ac:dyDescent="0.3">
      <c r="A157">
        <v>-197.83</v>
      </c>
    </row>
    <row r="158" spans="1:1" x14ac:dyDescent="0.3">
      <c r="A158">
        <v>-191.83</v>
      </c>
    </row>
    <row r="159" spans="1:1" x14ac:dyDescent="0.3">
      <c r="A159">
        <v>-334.47500000000002</v>
      </c>
    </row>
    <row r="160" spans="1:1" x14ac:dyDescent="0.3">
      <c r="A160">
        <v>-203.61</v>
      </c>
    </row>
    <row r="161" spans="1:1" x14ac:dyDescent="0.3">
      <c r="A161">
        <v>-221.83</v>
      </c>
    </row>
    <row r="162" spans="1:1" x14ac:dyDescent="0.3">
      <c r="A162">
        <v>-232.01</v>
      </c>
    </row>
    <row r="163" spans="1:1" x14ac:dyDescent="0.3">
      <c r="A163">
        <v>-188.77</v>
      </c>
    </row>
    <row r="164" spans="1:1" x14ac:dyDescent="0.3">
      <c r="A164">
        <v>-205.33</v>
      </c>
    </row>
    <row r="165" spans="1:1" x14ac:dyDescent="0.3">
      <c r="A165">
        <v>-214.95</v>
      </c>
    </row>
    <row r="166" spans="1:1" x14ac:dyDescent="0.3">
      <c r="A166">
        <v>-228.31</v>
      </c>
    </row>
    <row r="167" spans="1:1" x14ac:dyDescent="0.3">
      <c r="A167">
        <v>-233.05</v>
      </c>
    </row>
    <row r="168" spans="1:1" x14ac:dyDescent="0.3">
      <c r="A168">
        <v>-175.48</v>
      </c>
    </row>
    <row r="169" spans="1:1" x14ac:dyDescent="0.3">
      <c r="A169">
        <v>-215.97</v>
      </c>
    </row>
    <row r="170" spans="1:1" x14ac:dyDescent="0.3">
      <c r="A170">
        <v>-304.22500000000002</v>
      </c>
    </row>
    <row r="171" spans="1:1" x14ac:dyDescent="0.3">
      <c r="A171">
        <v>-236.66</v>
      </c>
    </row>
    <row r="172" spans="1:1" x14ac:dyDescent="0.3">
      <c r="A172">
        <v>-232.82</v>
      </c>
    </row>
    <row r="173" spans="1:1" x14ac:dyDescent="0.3">
      <c r="A173">
        <v>-223.1</v>
      </c>
    </row>
    <row r="174" spans="1:1" x14ac:dyDescent="0.3">
      <c r="A174">
        <v>-232.71</v>
      </c>
    </row>
    <row r="175" spans="1:1" x14ac:dyDescent="0.3">
      <c r="A175">
        <v>-191.94</v>
      </c>
    </row>
    <row r="176" spans="1:1" x14ac:dyDescent="0.3">
      <c r="A176">
        <v>-205.77</v>
      </c>
    </row>
    <row r="177" spans="1:1" x14ac:dyDescent="0.3">
      <c r="A177">
        <v>-215.99</v>
      </c>
    </row>
    <row r="178" spans="1:1" x14ac:dyDescent="0.3">
      <c r="A178">
        <v>-222.25</v>
      </c>
    </row>
    <row r="179" spans="1:1" x14ac:dyDescent="0.3">
      <c r="A179">
        <v>-206.92</v>
      </c>
    </row>
    <row r="180" spans="1:1" x14ac:dyDescent="0.3">
      <c r="A180">
        <v>-199.34</v>
      </c>
    </row>
    <row r="181" spans="1:1" x14ac:dyDescent="0.3">
      <c r="A181">
        <v>-186.24</v>
      </c>
    </row>
    <row r="182" spans="1:1" x14ac:dyDescent="0.3">
      <c r="A182">
        <v>-222.8</v>
      </c>
    </row>
    <row r="183" spans="1:1" x14ac:dyDescent="0.3">
      <c r="A183">
        <v>-188.56</v>
      </c>
    </row>
    <row r="184" spans="1:1" x14ac:dyDescent="0.3">
      <c r="A184">
        <v>-212.2</v>
      </c>
    </row>
    <row r="185" spans="1:1" x14ac:dyDescent="0.3">
      <c r="A185">
        <v>-170.75</v>
      </c>
    </row>
    <row r="186" spans="1:1" x14ac:dyDescent="0.3">
      <c r="A186">
        <v>-190.84</v>
      </c>
    </row>
    <row r="187" spans="1:1" x14ac:dyDescent="0.3">
      <c r="A187">
        <v>-200.16</v>
      </c>
    </row>
    <row r="188" spans="1:1" x14ac:dyDescent="0.3">
      <c r="A188">
        <v>-214.09</v>
      </c>
    </row>
    <row r="189" spans="1:1" x14ac:dyDescent="0.3">
      <c r="A189">
        <v>-194.58</v>
      </c>
    </row>
    <row r="190" spans="1:1" x14ac:dyDescent="0.3">
      <c r="A190">
        <v>-243.01</v>
      </c>
    </row>
    <row r="191" spans="1:1" x14ac:dyDescent="0.3">
      <c r="A191">
        <v>-205.69</v>
      </c>
    </row>
    <row r="192" spans="1:1" x14ac:dyDescent="0.3">
      <c r="A192">
        <v>-226.05</v>
      </c>
    </row>
    <row r="193" spans="1:1" x14ac:dyDescent="0.3">
      <c r="A193">
        <v>-221.27</v>
      </c>
    </row>
    <row r="194" spans="1:1" x14ac:dyDescent="0.3">
      <c r="A194">
        <v>-221.99</v>
      </c>
    </row>
    <row r="195" spans="1:1" x14ac:dyDescent="0.3">
      <c r="A195">
        <v>-229.41</v>
      </c>
    </row>
    <row r="196" spans="1:1" x14ac:dyDescent="0.3">
      <c r="A196">
        <v>-166.86</v>
      </c>
    </row>
    <row r="197" spans="1:1" x14ac:dyDescent="0.3">
      <c r="A197">
        <v>-218.39</v>
      </c>
    </row>
    <row r="198" spans="1:1" x14ac:dyDescent="0.3">
      <c r="A198">
        <v>-206.49</v>
      </c>
    </row>
    <row r="199" spans="1:1" x14ac:dyDescent="0.3">
      <c r="A199">
        <v>-252.29</v>
      </c>
    </row>
    <row r="200" spans="1:1" x14ac:dyDescent="0.3">
      <c r="A200">
        <v>-203.83</v>
      </c>
    </row>
    <row r="201" spans="1:1" x14ac:dyDescent="0.3">
      <c r="A201">
        <v>-235.01</v>
      </c>
    </row>
    <row r="202" spans="1:1" x14ac:dyDescent="0.3">
      <c r="A202">
        <v>-187.23</v>
      </c>
    </row>
    <row r="203" spans="1:1" x14ac:dyDescent="0.3">
      <c r="A203">
        <v>-230.07</v>
      </c>
    </row>
    <row r="204" spans="1:1" x14ac:dyDescent="0.3">
      <c r="A204">
        <v>-188.6</v>
      </c>
    </row>
    <row r="205" spans="1:1" x14ac:dyDescent="0.3">
      <c r="A205">
        <v>-219.96</v>
      </c>
    </row>
    <row r="206" spans="1:1" x14ac:dyDescent="0.3">
      <c r="A206">
        <v>-206.51</v>
      </c>
    </row>
    <row r="207" spans="1:1" x14ac:dyDescent="0.3">
      <c r="A207">
        <v>-217.7</v>
      </c>
    </row>
    <row r="208" spans="1:1" x14ac:dyDescent="0.3">
      <c r="A208">
        <v>-221.77</v>
      </c>
    </row>
    <row r="209" spans="1:1" x14ac:dyDescent="0.3">
      <c r="A209">
        <v>-199.17</v>
      </c>
    </row>
    <row r="210" spans="1:1" x14ac:dyDescent="0.3">
      <c r="A210">
        <v>-216.35</v>
      </c>
    </row>
    <row r="211" spans="1:1" x14ac:dyDescent="0.3">
      <c r="A211">
        <v>-213.66</v>
      </c>
    </row>
    <row r="212" spans="1:1" x14ac:dyDescent="0.3">
      <c r="A212">
        <v>-191.5</v>
      </c>
    </row>
    <row r="213" spans="1:1" x14ac:dyDescent="0.3">
      <c r="A213">
        <v>-212</v>
      </c>
    </row>
    <row r="214" spans="1:1" x14ac:dyDescent="0.3">
      <c r="A214">
        <v>-222.01</v>
      </c>
    </row>
    <row r="215" spans="1:1" x14ac:dyDescent="0.3">
      <c r="A215">
        <v>-227.06</v>
      </c>
    </row>
    <row r="216" spans="1:1" x14ac:dyDescent="0.3">
      <c r="A216">
        <v>-228.78</v>
      </c>
    </row>
    <row r="217" spans="1:1" x14ac:dyDescent="0.3">
      <c r="A217">
        <v>-197.63</v>
      </c>
    </row>
    <row r="218" spans="1:1" x14ac:dyDescent="0.3">
      <c r="A218">
        <v>-225.78</v>
      </c>
    </row>
    <row r="219" spans="1:1" x14ac:dyDescent="0.3">
      <c r="A219">
        <v>-179.09</v>
      </c>
    </row>
    <row r="220" spans="1:1" x14ac:dyDescent="0.3">
      <c r="A220">
        <v>-200.86</v>
      </c>
    </row>
    <row r="221" spans="1:1" x14ac:dyDescent="0.3">
      <c r="A221">
        <v>-172.13</v>
      </c>
    </row>
    <row r="222" spans="1:1" x14ac:dyDescent="0.3">
      <c r="A222">
        <v>-205.21</v>
      </c>
    </row>
    <row r="223" spans="1:1" x14ac:dyDescent="0.3">
      <c r="A223">
        <v>-213.6</v>
      </c>
    </row>
    <row r="224" spans="1:1" x14ac:dyDescent="0.3">
      <c r="A224">
        <v>-162.18</v>
      </c>
    </row>
    <row r="225" spans="1:1" x14ac:dyDescent="0.3">
      <c r="A225">
        <v>-212.82</v>
      </c>
    </row>
    <row r="226" spans="1:1" x14ac:dyDescent="0.3">
      <c r="A226">
        <v>-238.94</v>
      </c>
    </row>
    <row r="227" spans="1:1" x14ac:dyDescent="0.3">
      <c r="A227">
        <v>-230.24</v>
      </c>
    </row>
    <row r="228" spans="1:1" x14ac:dyDescent="0.3">
      <c r="A228">
        <v>-183.54</v>
      </c>
    </row>
    <row r="229" spans="1:1" x14ac:dyDescent="0.3">
      <c r="A229">
        <v>-258.67</v>
      </c>
    </row>
    <row r="230" spans="1:1" x14ac:dyDescent="0.3">
      <c r="A230">
        <v>-238.28</v>
      </c>
    </row>
    <row r="231" spans="1:1" x14ac:dyDescent="0.3">
      <c r="A231">
        <v>-228.7</v>
      </c>
    </row>
    <row r="232" spans="1:1" x14ac:dyDescent="0.3">
      <c r="A232">
        <v>-205.62</v>
      </c>
    </row>
    <row r="233" spans="1:1" x14ac:dyDescent="0.3">
      <c r="A233">
        <v>-264.79000000000002</v>
      </c>
    </row>
    <row r="234" spans="1:1" x14ac:dyDescent="0.3">
      <c r="A234">
        <v>-208.05</v>
      </c>
    </row>
    <row r="235" spans="1:1" x14ac:dyDescent="0.3">
      <c r="A235">
        <v>-201.07</v>
      </c>
    </row>
    <row r="236" spans="1:1" x14ac:dyDescent="0.3">
      <c r="A236">
        <v>-232.77</v>
      </c>
    </row>
    <row r="237" spans="1:1" x14ac:dyDescent="0.3">
      <c r="A237">
        <v>-223.18</v>
      </c>
    </row>
    <row r="238" spans="1:1" x14ac:dyDescent="0.3">
      <c r="A238">
        <v>-189.25</v>
      </c>
    </row>
    <row r="239" spans="1:1" x14ac:dyDescent="0.3">
      <c r="A239">
        <v>-179.44</v>
      </c>
    </row>
    <row r="240" spans="1:1" x14ac:dyDescent="0.3">
      <c r="A240">
        <v>-228.25</v>
      </c>
    </row>
    <row r="241" spans="1:1" x14ac:dyDescent="0.3">
      <c r="A241">
        <v>-223.66</v>
      </c>
    </row>
    <row r="242" spans="1:1" x14ac:dyDescent="0.3">
      <c r="A242">
        <v>-220.53</v>
      </c>
    </row>
    <row r="243" spans="1:1" x14ac:dyDescent="0.3">
      <c r="A243">
        <v>-173</v>
      </c>
    </row>
    <row r="244" spans="1:1" x14ac:dyDescent="0.3">
      <c r="A244">
        <v>-202.99</v>
      </c>
    </row>
    <row r="245" spans="1:1" x14ac:dyDescent="0.3">
      <c r="A245">
        <v>-224</v>
      </c>
    </row>
    <row r="246" spans="1:1" x14ac:dyDescent="0.3">
      <c r="A246">
        <v>-186.12</v>
      </c>
    </row>
    <row r="247" spans="1:1" x14ac:dyDescent="0.3">
      <c r="A247">
        <v>-233.77</v>
      </c>
    </row>
    <row r="248" spans="1:1" x14ac:dyDescent="0.3">
      <c r="A248">
        <v>-259.02</v>
      </c>
    </row>
    <row r="249" spans="1:1" x14ac:dyDescent="0.3">
      <c r="A249">
        <v>-247.05</v>
      </c>
    </row>
    <row r="250" spans="1:1" x14ac:dyDescent="0.3">
      <c r="A250">
        <v>-220.52</v>
      </c>
    </row>
    <row r="251" spans="1:1" x14ac:dyDescent="0.3">
      <c r="A251">
        <v>-256.89999999999998</v>
      </c>
    </row>
    <row r="252" spans="1:1" x14ac:dyDescent="0.3">
      <c r="A252">
        <v>-230.83</v>
      </c>
    </row>
    <row r="253" spans="1:1" x14ac:dyDescent="0.3">
      <c r="A253">
        <v>-193.22</v>
      </c>
    </row>
    <row r="254" spans="1:1" x14ac:dyDescent="0.3">
      <c r="A254">
        <v>-231.34</v>
      </c>
    </row>
    <row r="255" spans="1:1" x14ac:dyDescent="0.3">
      <c r="A255">
        <v>-212</v>
      </c>
    </row>
    <row r="256" spans="1:1" x14ac:dyDescent="0.3">
      <c r="A256">
        <v>-204.09</v>
      </c>
    </row>
    <row r="257" spans="1:1" x14ac:dyDescent="0.3">
      <c r="A257">
        <v>-169.49</v>
      </c>
    </row>
    <row r="258" spans="1:1" x14ac:dyDescent="0.3">
      <c r="A258">
        <v>-202.24</v>
      </c>
    </row>
    <row r="259" spans="1:1" x14ac:dyDescent="0.3">
      <c r="A259">
        <v>-218.05</v>
      </c>
    </row>
    <row r="260" spans="1:1" x14ac:dyDescent="0.3">
      <c r="A260">
        <v>-218.46</v>
      </c>
    </row>
    <row r="261" spans="1:1" x14ac:dyDescent="0.3">
      <c r="A261">
        <v>-203.59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98B76-FE6A-4EEC-B08F-73A884C8A90D}">
  <sheetPr codeName="Лист4"/>
  <dimension ref="A1:F258"/>
  <sheetViews>
    <sheetView workbookViewId="0">
      <selection activeCell="C2" sqref="C2:C6"/>
    </sheetView>
  </sheetViews>
  <sheetFormatPr defaultRowHeight="14.4" x14ac:dyDescent="0.3"/>
  <cols>
    <col min="3" max="3" width="14.21875" customWidth="1"/>
    <col min="4" max="4" width="15.109375" customWidth="1"/>
    <col min="5" max="5" width="19.88671875" customWidth="1"/>
    <col min="6" max="6" width="26.6640625" customWidth="1"/>
  </cols>
  <sheetData>
    <row r="1" spans="1:5" ht="33" customHeight="1" x14ac:dyDescent="0.3">
      <c r="A1" t="s">
        <v>67</v>
      </c>
      <c r="C1" s="13" t="s">
        <v>50</v>
      </c>
      <c r="D1" s="12" t="s">
        <v>66</v>
      </c>
      <c r="E1" s="12" t="s">
        <v>65</v>
      </c>
    </row>
    <row r="2" spans="1:5" x14ac:dyDescent="0.3">
      <c r="A2" t="s">
        <v>67</v>
      </c>
      <c r="C2" s="11" t="s">
        <v>69</v>
      </c>
      <c r="D2" s="18">
        <f>COUNTIF(A:A,C2)</f>
        <v>54</v>
      </c>
      <c r="E2" s="11">
        <f>D2/$D$7</f>
        <v>0.20930232558139536</v>
      </c>
    </row>
    <row r="3" spans="1:5" x14ac:dyDescent="0.3">
      <c r="A3" t="s">
        <v>67</v>
      </c>
      <c r="C3" s="11" t="s">
        <v>68</v>
      </c>
      <c r="D3" s="11">
        <f>COUNTIF(A:A,C3)</f>
        <v>50</v>
      </c>
      <c r="E3" s="18">
        <f>D3/$D$7</f>
        <v>0.19379844961240311</v>
      </c>
    </row>
    <row r="4" spans="1:5" x14ac:dyDescent="0.3">
      <c r="A4" t="s">
        <v>67</v>
      </c>
      <c r="C4" s="11" t="s">
        <v>67</v>
      </c>
      <c r="D4" s="11">
        <f>COUNTIF(A:A,C4)</f>
        <v>54</v>
      </c>
      <c r="E4" s="11">
        <f>D4/$D$7</f>
        <v>0.20930232558139536</v>
      </c>
    </row>
    <row r="5" spans="1:5" x14ac:dyDescent="0.3">
      <c r="A5" t="s">
        <v>68</v>
      </c>
      <c r="C5" s="11" t="s">
        <v>70</v>
      </c>
      <c r="D5" s="11">
        <f>COUNTIF(A:A,C5)</f>
        <v>45</v>
      </c>
      <c r="E5" s="11">
        <f>D5/$D$7</f>
        <v>0.1744186046511628</v>
      </c>
    </row>
    <row r="6" spans="1:5" x14ac:dyDescent="0.3">
      <c r="A6" t="s">
        <v>69</v>
      </c>
      <c r="C6" s="19" t="s">
        <v>71</v>
      </c>
      <c r="D6" s="19">
        <f>COUNTIF(A:A,C6)</f>
        <v>55</v>
      </c>
      <c r="E6" s="19">
        <f>D6/$D$7</f>
        <v>0.2131782945736434</v>
      </c>
    </row>
    <row r="7" spans="1:5" x14ac:dyDescent="0.3">
      <c r="A7" t="s">
        <v>68</v>
      </c>
      <c r="C7" s="9" t="s">
        <v>13</v>
      </c>
      <c r="D7" s="20">
        <f>SUM(D2:D6)</f>
        <v>258</v>
      </c>
      <c r="E7" s="9">
        <f>SUM(E2:E5)</f>
        <v>0.78682170542635665</v>
      </c>
    </row>
    <row r="8" spans="1:5" x14ac:dyDescent="0.3">
      <c r="A8" t="s">
        <v>68</v>
      </c>
    </row>
    <row r="9" spans="1:5" x14ac:dyDescent="0.3">
      <c r="A9" t="s">
        <v>70</v>
      </c>
      <c r="C9" s="10" t="s">
        <v>72</v>
      </c>
    </row>
    <row r="10" spans="1:5" x14ac:dyDescent="0.3">
      <c r="A10" t="s">
        <v>68</v>
      </c>
      <c r="C10" t="s">
        <v>60</v>
      </c>
      <c r="D10">
        <f>E3</f>
        <v>0.19379844961240311</v>
      </c>
    </row>
    <row r="11" spans="1:5" x14ac:dyDescent="0.3">
      <c r="A11" t="s">
        <v>71</v>
      </c>
      <c r="C11" t="s">
        <v>59</v>
      </c>
      <c r="D11">
        <f>1-D10</f>
        <v>0.80620155038759689</v>
      </c>
    </row>
    <row r="12" spans="1:5" x14ac:dyDescent="0.3">
      <c r="A12" t="s">
        <v>71</v>
      </c>
      <c r="C12" t="s">
        <v>58</v>
      </c>
      <c r="D12" s="7">
        <v>0.9</v>
      </c>
    </row>
    <row r="13" spans="1:5" x14ac:dyDescent="0.3">
      <c r="A13" t="s">
        <v>71</v>
      </c>
      <c r="C13" t="s">
        <v>57</v>
      </c>
    </row>
    <row r="14" spans="1:5" x14ac:dyDescent="0.3">
      <c r="A14" t="s">
        <v>67</v>
      </c>
      <c r="C14" t="s">
        <v>56</v>
      </c>
      <c r="D14">
        <f>_xlfn.CONFIDENCE.NORM(1-D12,SQRT(D10*D11),D7)</f>
        <v>4.0477563941037215E-2</v>
      </c>
    </row>
    <row r="15" spans="1:5" x14ac:dyDescent="0.3">
      <c r="A15" t="s">
        <v>67</v>
      </c>
    </row>
    <row r="16" spans="1:5" x14ac:dyDescent="0.3">
      <c r="A16" t="s">
        <v>70</v>
      </c>
      <c r="C16" t="s">
        <v>55</v>
      </c>
      <c r="E16" s="21">
        <f>D10-D14</f>
        <v>0.1533208856713659</v>
      </c>
    </row>
    <row r="17" spans="1:6" x14ac:dyDescent="0.3">
      <c r="A17" t="s">
        <v>68</v>
      </c>
      <c r="C17" t="s">
        <v>53</v>
      </c>
      <c r="E17" s="21">
        <f>D10+D14</f>
        <v>0.23427601355344033</v>
      </c>
    </row>
    <row r="18" spans="1:6" x14ac:dyDescent="0.3">
      <c r="A18" t="s">
        <v>68</v>
      </c>
    </row>
    <row r="19" spans="1:6" x14ac:dyDescent="0.3">
      <c r="A19" t="s">
        <v>69</v>
      </c>
      <c r="C19" t="s">
        <v>51</v>
      </c>
    </row>
    <row r="20" spans="1:6" x14ac:dyDescent="0.3">
      <c r="A20" t="s">
        <v>71</v>
      </c>
    </row>
    <row r="21" spans="1:6" ht="43.2" x14ac:dyDescent="0.3">
      <c r="A21" t="s">
        <v>67</v>
      </c>
      <c r="C21" s="13" t="s">
        <v>50</v>
      </c>
      <c r="D21" s="12" t="s">
        <v>49</v>
      </c>
      <c r="E21" s="13" t="s">
        <v>48</v>
      </c>
      <c r="F21" s="12" t="s">
        <v>47</v>
      </c>
    </row>
    <row r="22" spans="1:6" x14ac:dyDescent="0.3">
      <c r="A22" t="s">
        <v>69</v>
      </c>
      <c r="C22" s="11" t="s">
        <v>69</v>
      </c>
      <c r="D22" s="11">
        <f>COUNTIF(A:A,C22)</f>
        <v>54</v>
      </c>
      <c r="E22" s="11">
        <f>1/5</f>
        <v>0.2</v>
      </c>
      <c r="F22" s="11">
        <f>(D22-$D$7*E22)^2/($D$7*E22)</f>
        <v>0.11162790697674406</v>
      </c>
    </row>
    <row r="23" spans="1:6" x14ac:dyDescent="0.3">
      <c r="A23" t="s">
        <v>69</v>
      </c>
      <c r="C23" s="11" t="s">
        <v>68</v>
      </c>
      <c r="D23" s="11">
        <f>COUNTIF(A:A,C23)</f>
        <v>50</v>
      </c>
      <c r="E23" s="11">
        <f t="shared" ref="E23:E26" si="0">1/5</f>
        <v>0.2</v>
      </c>
      <c r="F23" s="11">
        <f>(D23-$D$7*E23)^2/($D$7*E23)</f>
        <v>4.9612403100775276E-2</v>
      </c>
    </row>
    <row r="24" spans="1:6" x14ac:dyDescent="0.3">
      <c r="A24" t="s">
        <v>68</v>
      </c>
      <c r="C24" s="11" t="s">
        <v>67</v>
      </c>
      <c r="D24" s="11">
        <f>COUNTIF(A:A,C24)</f>
        <v>54</v>
      </c>
      <c r="E24" s="11">
        <f t="shared" si="0"/>
        <v>0.2</v>
      </c>
      <c r="F24" s="11">
        <f>(D24-$D$7*E24)^2/($D$7*E24)</f>
        <v>0.11162790697674406</v>
      </c>
    </row>
    <row r="25" spans="1:6" x14ac:dyDescent="0.3">
      <c r="A25" t="s">
        <v>71</v>
      </c>
      <c r="C25" s="11" t="s">
        <v>70</v>
      </c>
      <c r="D25" s="11">
        <f>COUNTIF(A:A,C25)</f>
        <v>45</v>
      </c>
      <c r="E25" s="11">
        <f t="shared" si="0"/>
        <v>0.2</v>
      </c>
      <c r="F25" s="11">
        <f>(D25-$D$7*E25)^2/($D$7*E25)</f>
        <v>0.84418604651162821</v>
      </c>
    </row>
    <row r="26" spans="1:6" x14ac:dyDescent="0.3">
      <c r="A26" t="s">
        <v>70</v>
      </c>
      <c r="C26" s="19" t="s">
        <v>71</v>
      </c>
      <c r="D26" s="11">
        <f>COUNTIF(A:A,C26)</f>
        <v>55</v>
      </c>
      <c r="E26" s="11">
        <f t="shared" si="0"/>
        <v>0.2</v>
      </c>
      <c r="F26" s="11">
        <f>(D26-$D$7*E26)^2/($D$7*E26)</f>
        <v>0.22403100775193779</v>
      </c>
    </row>
    <row r="27" spans="1:6" x14ac:dyDescent="0.3">
      <c r="A27" t="s">
        <v>70</v>
      </c>
      <c r="C27" s="10" t="s">
        <v>46</v>
      </c>
      <c r="F27" s="6">
        <f>SUM(F22:F26)</f>
        <v>1.3410852713178294</v>
      </c>
    </row>
    <row r="28" spans="1:6" x14ac:dyDescent="0.3">
      <c r="A28" t="s">
        <v>69</v>
      </c>
    </row>
    <row r="29" spans="1:6" x14ac:dyDescent="0.3">
      <c r="A29" t="s">
        <v>71</v>
      </c>
      <c r="C29" t="s">
        <v>44</v>
      </c>
      <c r="F29" s="9">
        <f xml:space="preserve"> 5 - 0 - 1</f>
        <v>4</v>
      </c>
    </row>
    <row r="30" spans="1:6" x14ac:dyDescent="0.3">
      <c r="A30" t="s">
        <v>71</v>
      </c>
    </row>
    <row r="31" spans="1:6" x14ac:dyDescent="0.3">
      <c r="A31" t="s">
        <v>71</v>
      </c>
      <c r="C31" s="8" t="s">
        <v>42</v>
      </c>
      <c r="D31" s="7">
        <v>0.1</v>
      </c>
    </row>
    <row r="32" spans="1:6" x14ac:dyDescent="0.3">
      <c r="A32" t="s">
        <v>70</v>
      </c>
    </row>
    <row r="33" spans="1:6" x14ac:dyDescent="0.3">
      <c r="A33" t="s">
        <v>71</v>
      </c>
      <c r="C33" t="s">
        <v>41</v>
      </c>
      <c r="F33" s="6">
        <f>_xlfn.CHISQ.INV.RT(D31,F29)</f>
        <v>7.7794403397348582</v>
      </c>
    </row>
    <row r="34" spans="1:6" x14ac:dyDescent="0.3">
      <c r="A34" t="s">
        <v>69</v>
      </c>
    </row>
    <row r="35" spans="1:6" x14ac:dyDescent="0.3">
      <c r="A35" t="s">
        <v>68</v>
      </c>
      <c r="C35" s="29" t="s">
        <v>39</v>
      </c>
      <c r="D35" s="29"/>
      <c r="E35" s="29"/>
      <c r="F35" s="29"/>
    </row>
    <row r="36" spans="1:6" x14ac:dyDescent="0.3">
      <c r="A36" t="s">
        <v>69</v>
      </c>
      <c r="F36" s="6">
        <f>IF((F27&gt;F33),1,0)</f>
        <v>0</v>
      </c>
    </row>
    <row r="37" spans="1:6" x14ac:dyDescent="0.3">
      <c r="A37" t="s">
        <v>71</v>
      </c>
    </row>
    <row r="38" spans="1:6" x14ac:dyDescent="0.3">
      <c r="A38" t="s">
        <v>69</v>
      </c>
    </row>
    <row r="39" spans="1:6" x14ac:dyDescent="0.3">
      <c r="A39" t="s">
        <v>68</v>
      </c>
    </row>
    <row r="40" spans="1:6" x14ac:dyDescent="0.3">
      <c r="A40" t="s">
        <v>71</v>
      </c>
    </row>
    <row r="41" spans="1:6" x14ac:dyDescent="0.3">
      <c r="A41" t="s">
        <v>69</v>
      </c>
    </row>
    <row r="42" spans="1:6" x14ac:dyDescent="0.3">
      <c r="A42" t="s">
        <v>70</v>
      </c>
    </row>
    <row r="43" spans="1:6" x14ac:dyDescent="0.3">
      <c r="A43" t="s">
        <v>70</v>
      </c>
    </row>
    <row r="44" spans="1:6" x14ac:dyDescent="0.3">
      <c r="A44" t="s">
        <v>71</v>
      </c>
    </row>
    <row r="45" spans="1:6" x14ac:dyDescent="0.3">
      <c r="A45" t="s">
        <v>68</v>
      </c>
    </row>
    <row r="46" spans="1:6" x14ac:dyDescent="0.3">
      <c r="A46" t="s">
        <v>70</v>
      </c>
    </row>
    <row r="47" spans="1:6" x14ac:dyDescent="0.3">
      <c r="A47" t="s">
        <v>67</v>
      </c>
    </row>
    <row r="48" spans="1:6" x14ac:dyDescent="0.3">
      <c r="A48" t="s">
        <v>70</v>
      </c>
    </row>
    <row r="49" spans="1:1" x14ac:dyDescent="0.3">
      <c r="A49" t="s">
        <v>69</v>
      </c>
    </row>
    <row r="50" spans="1:1" x14ac:dyDescent="0.3">
      <c r="A50" t="s">
        <v>70</v>
      </c>
    </row>
    <row r="51" spans="1:1" x14ac:dyDescent="0.3">
      <c r="A51" t="s">
        <v>67</v>
      </c>
    </row>
    <row r="52" spans="1:1" x14ac:dyDescent="0.3">
      <c r="A52" t="s">
        <v>71</v>
      </c>
    </row>
    <row r="53" spans="1:1" x14ac:dyDescent="0.3">
      <c r="A53" t="s">
        <v>71</v>
      </c>
    </row>
    <row r="54" spans="1:1" x14ac:dyDescent="0.3">
      <c r="A54" t="s">
        <v>68</v>
      </c>
    </row>
    <row r="55" spans="1:1" x14ac:dyDescent="0.3">
      <c r="A55" t="s">
        <v>69</v>
      </c>
    </row>
    <row r="56" spans="1:1" x14ac:dyDescent="0.3">
      <c r="A56" t="s">
        <v>70</v>
      </c>
    </row>
    <row r="57" spans="1:1" x14ac:dyDescent="0.3">
      <c r="A57" t="s">
        <v>71</v>
      </c>
    </row>
    <row r="58" spans="1:1" x14ac:dyDescent="0.3">
      <c r="A58" t="s">
        <v>68</v>
      </c>
    </row>
    <row r="59" spans="1:1" x14ac:dyDescent="0.3">
      <c r="A59" t="s">
        <v>70</v>
      </c>
    </row>
    <row r="60" spans="1:1" x14ac:dyDescent="0.3">
      <c r="A60" t="s">
        <v>71</v>
      </c>
    </row>
    <row r="61" spans="1:1" x14ac:dyDescent="0.3">
      <c r="A61" t="s">
        <v>70</v>
      </c>
    </row>
    <row r="62" spans="1:1" x14ac:dyDescent="0.3">
      <c r="A62" t="s">
        <v>68</v>
      </c>
    </row>
    <row r="63" spans="1:1" x14ac:dyDescent="0.3">
      <c r="A63" t="s">
        <v>69</v>
      </c>
    </row>
    <row r="64" spans="1:1" x14ac:dyDescent="0.3">
      <c r="A64" t="s">
        <v>68</v>
      </c>
    </row>
    <row r="65" spans="1:1" x14ac:dyDescent="0.3">
      <c r="A65" t="s">
        <v>71</v>
      </c>
    </row>
    <row r="66" spans="1:1" x14ac:dyDescent="0.3">
      <c r="A66" t="s">
        <v>70</v>
      </c>
    </row>
    <row r="67" spans="1:1" x14ac:dyDescent="0.3">
      <c r="A67" t="s">
        <v>71</v>
      </c>
    </row>
    <row r="68" spans="1:1" x14ac:dyDescent="0.3">
      <c r="A68" t="s">
        <v>69</v>
      </c>
    </row>
    <row r="69" spans="1:1" x14ac:dyDescent="0.3">
      <c r="A69" t="s">
        <v>69</v>
      </c>
    </row>
    <row r="70" spans="1:1" x14ac:dyDescent="0.3">
      <c r="A70" t="s">
        <v>69</v>
      </c>
    </row>
    <row r="71" spans="1:1" x14ac:dyDescent="0.3">
      <c r="A71" t="s">
        <v>70</v>
      </c>
    </row>
    <row r="72" spans="1:1" x14ac:dyDescent="0.3">
      <c r="A72" t="s">
        <v>69</v>
      </c>
    </row>
    <row r="73" spans="1:1" x14ac:dyDescent="0.3">
      <c r="A73" t="s">
        <v>69</v>
      </c>
    </row>
    <row r="74" spans="1:1" x14ac:dyDescent="0.3">
      <c r="A74" t="s">
        <v>68</v>
      </c>
    </row>
    <row r="75" spans="1:1" x14ac:dyDescent="0.3">
      <c r="A75" t="s">
        <v>69</v>
      </c>
    </row>
    <row r="76" spans="1:1" x14ac:dyDescent="0.3">
      <c r="A76" t="s">
        <v>68</v>
      </c>
    </row>
    <row r="77" spans="1:1" x14ac:dyDescent="0.3">
      <c r="A77" t="s">
        <v>67</v>
      </c>
    </row>
    <row r="78" spans="1:1" x14ac:dyDescent="0.3">
      <c r="A78" t="s">
        <v>68</v>
      </c>
    </row>
    <row r="79" spans="1:1" x14ac:dyDescent="0.3">
      <c r="A79" t="s">
        <v>67</v>
      </c>
    </row>
    <row r="80" spans="1:1" x14ac:dyDescent="0.3">
      <c r="A80" t="s">
        <v>68</v>
      </c>
    </row>
    <row r="81" spans="1:1" x14ac:dyDescent="0.3">
      <c r="A81" t="s">
        <v>69</v>
      </c>
    </row>
    <row r="82" spans="1:1" x14ac:dyDescent="0.3">
      <c r="A82" t="s">
        <v>71</v>
      </c>
    </row>
    <row r="83" spans="1:1" x14ac:dyDescent="0.3">
      <c r="A83" t="s">
        <v>69</v>
      </c>
    </row>
    <row r="84" spans="1:1" x14ac:dyDescent="0.3">
      <c r="A84" t="s">
        <v>71</v>
      </c>
    </row>
    <row r="85" spans="1:1" x14ac:dyDescent="0.3">
      <c r="A85" t="s">
        <v>68</v>
      </c>
    </row>
    <row r="86" spans="1:1" x14ac:dyDescent="0.3">
      <c r="A86" t="s">
        <v>71</v>
      </c>
    </row>
    <row r="87" spans="1:1" x14ac:dyDescent="0.3">
      <c r="A87" t="s">
        <v>70</v>
      </c>
    </row>
    <row r="88" spans="1:1" x14ac:dyDescent="0.3">
      <c r="A88" t="s">
        <v>70</v>
      </c>
    </row>
    <row r="89" spans="1:1" x14ac:dyDescent="0.3">
      <c r="A89" t="s">
        <v>67</v>
      </c>
    </row>
    <row r="90" spans="1:1" x14ac:dyDescent="0.3">
      <c r="A90" t="s">
        <v>67</v>
      </c>
    </row>
    <row r="91" spans="1:1" x14ac:dyDescent="0.3">
      <c r="A91" t="s">
        <v>67</v>
      </c>
    </row>
    <row r="92" spans="1:1" x14ac:dyDescent="0.3">
      <c r="A92" t="s">
        <v>69</v>
      </c>
    </row>
    <row r="93" spans="1:1" x14ac:dyDescent="0.3">
      <c r="A93" t="s">
        <v>67</v>
      </c>
    </row>
    <row r="94" spans="1:1" x14ac:dyDescent="0.3">
      <c r="A94" t="s">
        <v>70</v>
      </c>
    </row>
    <row r="95" spans="1:1" x14ac:dyDescent="0.3">
      <c r="A95" t="s">
        <v>71</v>
      </c>
    </row>
    <row r="96" spans="1:1" x14ac:dyDescent="0.3">
      <c r="A96" t="s">
        <v>71</v>
      </c>
    </row>
    <row r="97" spans="1:1" x14ac:dyDescent="0.3">
      <c r="A97" t="s">
        <v>69</v>
      </c>
    </row>
    <row r="98" spans="1:1" x14ac:dyDescent="0.3">
      <c r="A98" t="s">
        <v>67</v>
      </c>
    </row>
    <row r="99" spans="1:1" x14ac:dyDescent="0.3">
      <c r="A99" t="s">
        <v>68</v>
      </c>
    </row>
    <row r="100" spans="1:1" x14ac:dyDescent="0.3">
      <c r="A100" t="s">
        <v>67</v>
      </c>
    </row>
    <row r="101" spans="1:1" x14ac:dyDescent="0.3">
      <c r="A101" t="s">
        <v>69</v>
      </c>
    </row>
    <row r="102" spans="1:1" x14ac:dyDescent="0.3">
      <c r="A102" t="s">
        <v>69</v>
      </c>
    </row>
    <row r="103" spans="1:1" x14ac:dyDescent="0.3">
      <c r="A103" t="s">
        <v>68</v>
      </c>
    </row>
    <row r="104" spans="1:1" x14ac:dyDescent="0.3">
      <c r="A104" t="s">
        <v>68</v>
      </c>
    </row>
    <row r="105" spans="1:1" x14ac:dyDescent="0.3">
      <c r="A105" t="s">
        <v>70</v>
      </c>
    </row>
    <row r="106" spans="1:1" x14ac:dyDescent="0.3">
      <c r="A106" t="s">
        <v>67</v>
      </c>
    </row>
    <row r="107" spans="1:1" x14ac:dyDescent="0.3">
      <c r="A107" t="s">
        <v>70</v>
      </c>
    </row>
    <row r="108" spans="1:1" x14ac:dyDescent="0.3">
      <c r="A108" t="s">
        <v>67</v>
      </c>
    </row>
    <row r="109" spans="1:1" x14ac:dyDescent="0.3">
      <c r="A109" t="s">
        <v>68</v>
      </c>
    </row>
    <row r="110" spans="1:1" x14ac:dyDescent="0.3">
      <c r="A110" t="s">
        <v>71</v>
      </c>
    </row>
    <row r="111" spans="1:1" x14ac:dyDescent="0.3">
      <c r="A111" t="s">
        <v>68</v>
      </c>
    </row>
    <row r="112" spans="1:1" x14ac:dyDescent="0.3">
      <c r="A112" t="s">
        <v>69</v>
      </c>
    </row>
    <row r="113" spans="1:1" x14ac:dyDescent="0.3">
      <c r="A113" t="s">
        <v>69</v>
      </c>
    </row>
    <row r="114" spans="1:1" x14ac:dyDescent="0.3">
      <c r="A114" t="s">
        <v>71</v>
      </c>
    </row>
    <row r="115" spans="1:1" x14ac:dyDescent="0.3">
      <c r="A115" t="s">
        <v>68</v>
      </c>
    </row>
    <row r="116" spans="1:1" x14ac:dyDescent="0.3">
      <c r="A116" t="s">
        <v>71</v>
      </c>
    </row>
    <row r="117" spans="1:1" x14ac:dyDescent="0.3">
      <c r="A117" t="s">
        <v>68</v>
      </c>
    </row>
    <row r="118" spans="1:1" x14ac:dyDescent="0.3">
      <c r="A118" t="s">
        <v>69</v>
      </c>
    </row>
    <row r="119" spans="1:1" x14ac:dyDescent="0.3">
      <c r="A119" t="s">
        <v>71</v>
      </c>
    </row>
    <row r="120" spans="1:1" x14ac:dyDescent="0.3">
      <c r="A120" t="s">
        <v>70</v>
      </c>
    </row>
    <row r="121" spans="1:1" x14ac:dyDescent="0.3">
      <c r="A121" t="s">
        <v>69</v>
      </c>
    </row>
    <row r="122" spans="1:1" x14ac:dyDescent="0.3">
      <c r="A122" t="s">
        <v>69</v>
      </c>
    </row>
    <row r="123" spans="1:1" x14ac:dyDescent="0.3">
      <c r="A123" t="s">
        <v>70</v>
      </c>
    </row>
    <row r="124" spans="1:1" x14ac:dyDescent="0.3">
      <c r="A124" t="s">
        <v>70</v>
      </c>
    </row>
    <row r="125" spans="1:1" x14ac:dyDescent="0.3">
      <c r="A125" t="s">
        <v>70</v>
      </c>
    </row>
    <row r="126" spans="1:1" x14ac:dyDescent="0.3">
      <c r="A126" t="s">
        <v>71</v>
      </c>
    </row>
    <row r="127" spans="1:1" x14ac:dyDescent="0.3">
      <c r="A127" t="s">
        <v>69</v>
      </c>
    </row>
    <row r="128" spans="1:1" x14ac:dyDescent="0.3">
      <c r="A128" t="s">
        <v>68</v>
      </c>
    </row>
    <row r="129" spans="1:1" x14ac:dyDescent="0.3">
      <c r="A129" t="s">
        <v>67</v>
      </c>
    </row>
    <row r="130" spans="1:1" x14ac:dyDescent="0.3">
      <c r="A130" t="s">
        <v>67</v>
      </c>
    </row>
    <row r="131" spans="1:1" x14ac:dyDescent="0.3">
      <c r="A131" t="s">
        <v>71</v>
      </c>
    </row>
    <row r="132" spans="1:1" x14ac:dyDescent="0.3">
      <c r="A132" t="s">
        <v>69</v>
      </c>
    </row>
    <row r="133" spans="1:1" x14ac:dyDescent="0.3">
      <c r="A133" t="s">
        <v>68</v>
      </c>
    </row>
    <row r="134" spans="1:1" x14ac:dyDescent="0.3">
      <c r="A134" t="s">
        <v>67</v>
      </c>
    </row>
    <row r="135" spans="1:1" x14ac:dyDescent="0.3">
      <c r="A135" t="s">
        <v>70</v>
      </c>
    </row>
    <row r="136" spans="1:1" x14ac:dyDescent="0.3">
      <c r="A136" t="s">
        <v>67</v>
      </c>
    </row>
    <row r="137" spans="1:1" x14ac:dyDescent="0.3">
      <c r="A137" t="s">
        <v>68</v>
      </c>
    </row>
    <row r="138" spans="1:1" x14ac:dyDescent="0.3">
      <c r="A138" t="s">
        <v>71</v>
      </c>
    </row>
    <row r="139" spans="1:1" x14ac:dyDescent="0.3">
      <c r="A139" t="s">
        <v>71</v>
      </c>
    </row>
    <row r="140" spans="1:1" x14ac:dyDescent="0.3">
      <c r="A140" t="s">
        <v>71</v>
      </c>
    </row>
    <row r="141" spans="1:1" x14ac:dyDescent="0.3">
      <c r="A141" t="s">
        <v>67</v>
      </c>
    </row>
    <row r="142" spans="1:1" x14ac:dyDescent="0.3">
      <c r="A142" t="s">
        <v>70</v>
      </c>
    </row>
    <row r="143" spans="1:1" x14ac:dyDescent="0.3">
      <c r="A143" t="s">
        <v>71</v>
      </c>
    </row>
    <row r="144" spans="1:1" x14ac:dyDescent="0.3">
      <c r="A144" t="s">
        <v>69</v>
      </c>
    </row>
    <row r="145" spans="1:1" x14ac:dyDescent="0.3">
      <c r="A145" t="s">
        <v>69</v>
      </c>
    </row>
    <row r="146" spans="1:1" x14ac:dyDescent="0.3">
      <c r="A146" t="s">
        <v>69</v>
      </c>
    </row>
    <row r="147" spans="1:1" x14ac:dyDescent="0.3">
      <c r="A147" t="s">
        <v>69</v>
      </c>
    </row>
    <row r="148" spans="1:1" x14ac:dyDescent="0.3">
      <c r="A148" t="s">
        <v>67</v>
      </c>
    </row>
    <row r="149" spans="1:1" x14ac:dyDescent="0.3">
      <c r="A149" t="s">
        <v>67</v>
      </c>
    </row>
    <row r="150" spans="1:1" x14ac:dyDescent="0.3">
      <c r="A150" t="s">
        <v>71</v>
      </c>
    </row>
    <row r="151" spans="1:1" x14ac:dyDescent="0.3">
      <c r="A151" t="s">
        <v>70</v>
      </c>
    </row>
    <row r="152" spans="1:1" x14ac:dyDescent="0.3">
      <c r="A152" t="s">
        <v>71</v>
      </c>
    </row>
    <row r="153" spans="1:1" x14ac:dyDescent="0.3">
      <c r="A153" t="s">
        <v>67</v>
      </c>
    </row>
    <row r="154" spans="1:1" x14ac:dyDescent="0.3">
      <c r="A154" t="s">
        <v>67</v>
      </c>
    </row>
    <row r="155" spans="1:1" x14ac:dyDescent="0.3">
      <c r="A155" t="s">
        <v>71</v>
      </c>
    </row>
    <row r="156" spans="1:1" x14ac:dyDescent="0.3">
      <c r="A156" t="s">
        <v>67</v>
      </c>
    </row>
    <row r="157" spans="1:1" x14ac:dyDescent="0.3">
      <c r="A157" t="s">
        <v>69</v>
      </c>
    </row>
    <row r="158" spans="1:1" x14ac:dyDescent="0.3">
      <c r="A158" t="s">
        <v>70</v>
      </c>
    </row>
    <row r="159" spans="1:1" x14ac:dyDescent="0.3">
      <c r="A159" t="s">
        <v>70</v>
      </c>
    </row>
    <row r="160" spans="1:1" x14ac:dyDescent="0.3">
      <c r="A160" t="s">
        <v>71</v>
      </c>
    </row>
    <row r="161" spans="1:1" x14ac:dyDescent="0.3">
      <c r="A161" t="s">
        <v>67</v>
      </c>
    </row>
    <row r="162" spans="1:1" x14ac:dyDescent="0.3">
      <c r="A162" t="s">
        <v>69</v>
      </c>
    </row>
    <row r="163" spans="1:1" x14ac:dyDescent="0.3">
      <c r="A163" t="s">
        <v>68</v>
      </c>
    </row>
    <row r="164" spans="1:1" x14ac:dyDescent="0.3">
      <c r="A164" t="s">
        <v>68</v>
      </c>
    </row>
    <row r="165" spans="1:1" x14ac:dyDescent="0.3">
      <c r="A165" t="s">
        <v>67</v>
      </c>
    </row>
    <row r="166" spans="1:1" x14ac:dyDescent="0.3">
      <c r="A166" t="s">
        <v>67</v>
      </c>
    </row>
    <row r="167" spans="1:1" x14ac:dyDescent="0.3">
      <c r="A167" t="s">
        <v>69</v>
      </c>
    </row>
    <row r="168" spans="1:1" x14ac:dyDescent="0.3">
      <c r="A168" t="s">
        <v>69</v>
      </c>
    </row>
    <row r="169" spans="1:1" x14ac:dyDescent="0.3">
      <c r="A169" t="s">
        <v>70</v>
      </c>
    </row>
    <row r="170" spans="1:1" x14ac:dyDescent="0.3">
      <c r="A170" t="s">
        <v>68</v>
      </c>
    </row>
    <row r="171" spans="1:1" x14ac:dyDescent="0.3">
      <c r="A171" t="s">
        <v>69</v>
      </c>
    </row>
    <row r="172" spans="1:1" x14ac:dyDescent="0.3">
      <c r="A172" t="s">
        <v>67</v>
      </c>
    </row>
    <row r="173" spans="1:1" x14ac:dyDescent="0.3">
      <c r="A173" t="s">
        <v>70</v>
      </c>
    </row>
    <row r="174" spans="1:1" x14ac:dyDescent="0.3">
      <c r="A174" t="s">
        <v>67</v>
      </c>
    </row>
    <row r="175" spans="1:1" x14ac:dyDescent="0.3">
      <c r="A175" t="s">
        <v>67</v>
      </c>
    </row>
    <row r="176" spans="1:1" x14ac:dyDescent="0.3">
      <c r="A176" t="s">
        <v>67</v>
      </c>
    </row>
    <row r="177" spans="1:1" x14ac:dyDescent="0.3">
      <c r="A177" t="s">
        <v>70</v>
      </c>
    </row>
    <row r="178" spans="1:1" x14ac:dyDescent="0.3">
      <c r="A178" t="s">
        <v>67</v>
      </c>
    </row>
    <row r="179" spans="1:1" x14ac:dyDescent="0.3">
      <c r="A179" t="s">
        <v>71</v>
      </c>
    </row>
    <row r="180" spans="1:1" x14ac:dyDescent="0.3">
      <c r="A180" t="s">
        <v>70</v>
      </c>
    </row>
    <row r="181" spans="1:1" x14ac:dyDescent="0.3">
      <c r="A181" t="s">
        <v>68</v>
      </c>
    </row>
    <row r="182" spans="1:1" x14ac:dyDescent="0.3">
      <c r="A182" t="s">
        <v>71</v>
      </c>
    </row>
    <row r="183" spans="1:1" x14ac:dyDescent="0.3">
      <c r="A183" t="s">
        <v>69</v>
      </c>
    </row>
    <row r="184" spans="1:1" x14ac:dyDescent="0.3">
      <c r="A184" t="s">
        <v>71</v>
      </c>
    </row>
    <row r="185" spans="1:1" x14ac:dyDescent="0.3">
      <c r="A185" t="s">
        <v>67</v>
      </c>
    </row>
    <row r="186" spans="1:1" x14ac:dyDescent="0.3">
      <c r="A186" t="s">
        <v>67</v>
      </c>
    </row>
    <row r="187" spans="1:1" x14ac:dyDescent="0.3">
      <c r="A187" t="s">
        <v>67</v>
      </c>
    </row>
    <row r="188" spans="1:1" x14ac:dyDescent="0.3">
      <c r="A188" t="s">
        <v>67</v>
      </c>
    </row>
    <row r="189" spans="1:1" x14ac:dyDescent="0.3">
      <c r="A189" t="s">
        <v>68</v>
      </c>
    </row>
    <row r="190" spans="1:1" x14ac:dyDescent="0.3">
      <c r="A190" t="s">
        <v>69</v>
      </c>
    </row>
    <row r="191" spans="1:1" x14ac:dyDescent="0.3">
      <c r="A191" t="s">
        <v>68</v>
      </c>
    </row>
    <row r="192" spans="1:1" x14ac:dyDescent="0.3">
      <c r="A192" t="s">
        <v>68</v>
      </c>
    </row>
    <row r="193" spans="1:1" x14ac:dyDescent="0.3">
      <c r="A193" t="s">
        <v>71</v>
      </c>
    </row>
    <row r="194" spans="1:1" x14ac:dyDescent="0.3">
      <c r="A194" t="s">
        <v>71</v>
      </c>
    </row>
    <row r="195" spans="1:1" x14ac:dyDescent="0.3">
      <c r="A195" t="s">
        <v>69</v>
      </c>
    </row>
    <row r="196" spans="1:1" x14ac:dyDescent="0.3">
      <c r="A196" t="s">
        <v>71</v>
      </c>
    </row>
    <row r="197" spans="1:1" x14ac:dyDescent="0.3">
      <c r="A197" t="s">
        <v>70</v>
      </c>
    </row>
    <row r="198" spans="1:1" x14ac:dyDescent="0.3">
      <c r="A198" t="s">
        <v>70</v>
      </c>
    </row>
    <row r="199" spans="1:1" x14ac:dyDescent="0.3">
      <c r="A199" t="s">
        <v>68</v>
      </c>
    </row>
    <row r="200" spans="1:1" x14ac:dyDescent="0.3">
      <c r="A200" t="s">
        <v>67</v>
      </c>
    </row>
    <row r="201" spans="1:1" x14ac:dyDescent="0.3">
      <c r="A201" t="s">
        <v>71</v>
      </c>
    </row>
    <row r="202" spans="1:1" x14ac:dyDescent="0.3">
      <c r="A202" t="s">
        <v>70</v>
      </c>
    </row>
    <row r="203" spans="1:1" x14ac:dyDescent="0.3">
      <c r="A203" t="s">
        <v>67</v>
      </c>
    </row>
    <row r="204" spans="1:1" x14ac:dyDescent="0.3">
      <c r="A204" t="s">
        <v>67</v>
      </c>
    </row>
    <row r="205" spans="1:1" x14ac:dyDescent="0.3">
      <c r="A205" t="s">
        <v>68</v>
      </c>
    </row>
    <row r="206" spans="1:1" x14ac:dyDescent="0.3">
      <c r="A206" t="s">
        <v>71</v>
      </c>
    </row>
    <row r="207" spans="1:1" x14ac:dyDescent="0.3">
      <c r="A207" t="s">
        <v>70</v>
      </c>
    </row>
    <row r="208" spans="1:1" x14ac:dyDescent="0.3">
      <c r="A208" t="s">
        <v>70</v>
      </c>
    </row>
    <row r="209" spans="1:1" x14ac:dyDescent="0.3">
      <c r="A209" t="s">
        <v>71</v>
      </c>
    </row>
    <row r="210" spans="1:1" x14ac:dyDescent="0.3">
      <c r="A210" t="s">
        <v>68</v>
      </c>
    </row>
    <row r="211" spans="1:1" x14ac:dyDescent="0.3">
      <c r="A211" t="s">
        <v>67</v>
      </c>
    </row>
    <row r="212" spans="1:1" x14ac:dyDescent="0.3">
      <c r="A212" t="s">
        <v>70</v>
      </c>
    </row>
    <row r="213" spans="1:1" x14ac:dyDescent="0.3">
      <c r="A213" t="s">
        <v>69</v>
      </c>
    </row>
    <row r="214" spans="1:1" x14ac:dyDescent="0.3">
      <c r="A214" t="s">
        <v>67</v>
      </c>
    </row>
    <row r="215" spans="1:1" x14ac:dyDescent="0.3">
      <c r="A215" t="s">
        <v>69</v>
      </c>
    </row>
    <row r="216" spans="1:1" x14ac:dyDescent="0.3">
      <c r="A216" t="s">
        <v>68</v>
      </c>
    </row>
    <row r="217" spans="1:1" x14ac:dyDescent="0.3">
      <c r="A217" t="s">
        <v>69</v>
      </c>
    </row>
    <row r="218" spans="1:1" x14ac:dyDescent="0.3">
      <c r="A218" t="s">
        <v>70</v>
      </c>
    </row>
    <row r="219" spans="1:1" x14ac:dyDescent="0.3">
      <c r="A219" t="s">
        <v>67</v>
      </c>
    </row>
    <row r="220" spans="1:1" x14ac:dyDescent="0.3">
      <c r="A220" t="s">
        <v>67</v>
      </c>
    </row>
    <row r="221" spans="1:1" x14ac:dyDescent="0.3">
      <c r="A221" t="s">
        <v>71</v>
      </c>
    </row>
    <row r="222" spans="1:1" x14ac:dyDescent="0.3">
      <c r="A222" t="s">
        <v>70</v>
      </c>
    </row>
    <row r="223" spans="1:1" x14ac:dyDescent="0.3">
      <c r="A223" t="s">
        <v>69</v>
      </c>
    </row>
    <row r="224" spans="1:1" x14ac:dyDescent="0.3">
      <c r="A224" t="s">
        <v>71</v>
      </c>
    </row>
    <row r="225" spans="1:1" x14ac:dyDescent="0.3">
      <c r="A225" t="s">
        <v>67</v>
      </c>
    </row>
    <row r="226" spans="1:1" x14ac:dyDescent="0.3">
      <c r="A226" t="s">
        <v>69</v>
      </c>
    </row>
    <row r="227" spans="1:1" x14ac:dyDescent="0.3">
      <c r="A227" t="s">
        <v>71</v>
      </c>
    </row>
    <row r="228" spans="1:1" x14ac:dyDescent="0.3">
      <c r="A228" t="s">
        <v>67</v>
      </c>
    </row>
    <row r="229" spans="1:1" x14ac:dyDescent="0.3">
      <c r="A229" t="s">
        <v>69</v>
      </c>
    </row>
    <row r="230" spans="1:1" x14ac:dyDescent="0.3">
      <c r="A230" t="s">
        <v>68</v>
      </c>
    </row>
    <row r="231" spans="1:1" x14ac:dyDescent="0.3">
      <c r="A231" t="s">
        <v>68</v>
      </c>
    </row>
    <row r="232" spans="1:1" x14ac:dyDescent="0.3">
      <c r="A232" t="s">
        <v>67</v>
      </c>
    </row>
    <row r="233" spans="1:1" x14ac:dyDescent="0.3">
      <c r="A233" t="s">
        <v>68</v>
      </c>
    </row>
    <row r="234" spans="1:1" x14ac:dyDescent="0.3">
      <c r="A234" t="s">
        <v>69</v>
      </c>
    </row>
    <row r="235" spans="1:1" x14ac:dyDescent="0.3">
      <c r="A235" t="s">
        <v>71</v>
      </c>
    </row>
    <row r="236" spans="1:1" x14ac:dyDescent="0.3">
      <c r="A236" t="s">
        <v>70</v>
      </c>
    </row>
    <row r="237" spans="1:1" x14ac:dyDescent="0.3">
      <c r="A237" t="s">
        <v>68</v>
      </c>
    </row>
    <row r="238" spans="1:1" x14ac:dyDescent="0.3">
      <c r="A238" t="s">
        <v>71</v>
      </c>
    </row>
    <row r="239" spans="1:1" x14ac:dyDescent="0.3">
      <c r="A239" t="s">
        <v>67</v>
      </c>
    </row>
    <row r="240" spans="1:1" x14ac:dyDescent="0.3">
      <c r="A240" t="s">
        <v>68</v>
      </c>
    </row>
    <row r="241" spans="1:1" x14ac:dyDescent="0.3">
      <c r="A241" t="s">
        <v>69</v>
      </c>
    </row>
    <row r="242" spans="1:1" x14ac:dyDescent="0.3">
      <c r="A242" t="s">
        <v>68</v>
      </c>
    </row>
    <row r="243" spans="1:1" x14ac:dyDescent="0.3">
      <c r="A243" t="s">
        <v>69</v>
      </c>
    </row>
    <row r="244" spans="1:1" x14ac:dyDescent="0.3">
      <c r="A244" t="s">
        <v>68</v>
      </c>
    </row>
    <row r="245" spans="1:1" x14ac:dyDescent="0.3">
      <c r="A245" t="s">
        <v>71</v>
      </c>
    </row>
    <row r="246" spans="1:1" x14ac:dyDescent="0.3">
      <c r="A246" t="s">
        <v>69</v>
      </c>
    </row>
    <row r="247" spans="1:1" x14ac:dyDescent="0.3">
      <c r="A247" t="s">
        <v>67</v>
      </c>
    </row>
    <row r="248" spans="1:1" x14ac:dyDescent="0.3">
      <c r="A248" t="s">
        <v>68</v>
      </c>
    </row>
    <row r="249" spans="1:1" x14ac:dyDescent="0.3">
      <c r="A249" t="s">
        <v>71</v>
      </c>
    </row>
    <row r="250" spans="1:1" x14ac:dyDescent="0.3">
      <c r="A250" t="s">
        <v>70</v>
      </c>
    </row>
    <row r="251" spans="1:1" x14ac:dyDescent="0.3">
      <c r="A251" t="s">
        <v>67</v>
      </c>
    </row>
    <row r="252" spans="1:1" x14ac:dyDescent="0.3">
      <c r="A252" t="s">
        <v>71</v>
      </c>
    </row>
    <row r="253" spans="1:1" x14ac:dyDescent="0.3">
      <c r="A253" t="s">
        <v>70</v>
      </c>
    </row>
    <row r="254" spans="1:1" x14ac:dyDescent="0.3">
      <c r="A254" t="s">
        <v>68</v>
      </c>
    </row>
    <row r="255" spans="1:1" x14ac:dyDescent="0.3">
      <c r="A255" t="s">
        <v>69</v>
      </c>
    </row>
    <row r="256" spans="1:1" x14ac:dyDescent="0.3">
      <c r="A256" t="s">
        <v>70</v>
      </c>
    </row>
    <row r="257" spans="1:1" x14ac:dyDescent="0.3">
      <c r="A257" t="s">
        <v>68</v>
      </c>
    </row>
    <row r="258" spans="1:1" x14ac:dyDescent="0.3">
      <c r="A258" t="s">
        <v>71</v>
      </c>
    </row>
  </sheetData>
  <mergeCells count="1">
    <mergeCell ref="C35:F35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9E8845-441B-4A8D-8578-F9457D1D48F0}">
  <dimension ref="A1:G151"/>
  <sheetViews>
    <sheetView workbookViewId="0">
      <selection activeCell="D36" sqref="D36:E36"/>
    </sheetView>
  </sheetViews>
  <sheetFormatPr defaultRowHeight="14.4" x14ac:dyDescent="0.3"/>
  <cols>
    <col min="1" max="2" width="13" bestFit="1" customWidth="1"/>
    <col min="4" max="4" width="52.21875" customWidth="1"/>
    <col min="5" max="5" width="24.5546875" customWidth="1"/>
    <col min="6" max="6" width="19.44140625" customWidth="1"/>
    <col min="7" max="7" width="14.33203125" customWidth="1"/>
    <col min="9" max="9" width="11" bestFit="1" customWidth="1"/>
  </cols>
  <sheetData>
    <row r="1" spans="1:7" x14ac:dyDescent="0.3">
      <c r="A1" t="s">
        <v>73</v>
      </c>
      <c r="B1" t="s">
        <v>74</v>
      </c>
    </row>
    <row r="2" spans="1:7" x14ac:dyDescent="0.3">
      <c r="A2">
        <v>-247.47970000000001</v>
      </c>
      <c r="B2">
        <v>-218.53</v>
      </c>
    </row>
    <row r="3" spans="1:7" x14ac:dyDescent="0.3">
      <c r="A3">
        <v>-234.84309999999999</v>
      </c>
      <c r="B3">
        <v>-218.22</v>
      </c>
      <c r="D3" s="22" t="s">
        <v>75</v>
      </c>
      <c r="E3">
        <f>CORREL(A2:A123,B2:B123)</f>
        <v>-0.12093236937776135</v>
      </c>
    </row>
    <row r="4" spans="1:7" x14ac:dyDescent="0.3">
      <c r="A4">
        <v>-180.79</v>
      </c>
      <c r="B4">
        <v>-211.72</v>
      </c>
    </row>
    <row r="5" spans="1:7" x14ac:dyDescent="0.3">
      <c r="A5">
        <v>-175.88069999999999</v>
      </c>
      <c r="B5">
        <v>-208.41</v>
      </c>
      <c r="D5" s="22"/>
    </row>
    <row r="6" spans="1:7" x14ac:dyDescent="0.3">
      <c r="A6">
        <v>-172.26130000000001</v>
      </c>
      <c r="B6">
        <v>-207.44</v>
      </c>
      <c r="E6" t="s">
        <v>76</v>
      </c>
    </row>
    <row r="7" spans="1:7" ht="15" thickBot="1" x14ac:dyDescent="0.35">
      <c r="A7">
        <v>-219.87010000000001</v>
      </c>
      <c r="B7">
        <v>-202.63</v>
      </c>
    </row>
    <row r="8" spans="1:7" x14ac:dyDescent="0.3">
      <c r="A8">
        <v>-190.4117</v>
      </c>
      <c r="B8">
        <v>-202.58</v>
      </c>
      <c r="E8" s="17"/>
      <c r="F8" s="17" t="s">
        <v>77</v>
      </c>
      <c r="G8" s="17" t="s">
        <v>78</v>
      </c>
    </row>
    <row r="9" spans="1:7" x14ac:dyDescent="0.3">
      <c r="A9">
        <v>-214.92930000000001</v>
      </c>
      <c r="B9">
        <v>-202.22</v>
      </c>
      <c r="E9" s="1" t="s">
        <v>2</v>
      </c>
      <c r="F9" s="1">
        <v>-213.72464508196731</v>
      </c>
      <c r="G9" s="1">
        <v>-170.41663934426234</v>
      </c>
    </row>
    <row r="10" spans="1:7" x14ac:dyDescent="0.3">
      <c r="A10">
        <v>-215.28200000000001</v>
      </c>
      <c r="B10">
        <v>-201.54</v>
      </c>
      <c r="E10" s="1" t="s">
        <v>79</v>
      </c>
      <c r="F10" s="1">
        <v>393.6934356844796</v>
      </c>
      <c r="G10" s="1">
        <v>418.83754976967367</v>
      </c>
    </row>
    <row r="11" spans="1:7" x14ac:dyDescent="0.3">
      <c r="A11">
        <v>-224.11590000000001</v>
      </c>
      <c r="B11">
        <v>-200.3</v>
      </c>
      <c r="E11" s="1" t="s">
        <v>80</v>
      </c>
      <c r="F11" s="1">
        <v>122</v>
      </c>
      <c r="G11" s="1">
        <v>122</v>
      </c>
    </row>
    <row r="12" spans="1:7" x14ac:dyDescent="0.3">
      <c r="A12">
        <v>-194.6713</v>
      </c>
      <c r="B12">
        <v>-196.18</v>
      </c>
      <c r="E12" s="1" t="s">
        <v>81</v>
      </c>
      <c r="F12" s="1">
        <v>0</v>
      </c>
      <c r="G12" s="1"/>
    </row>
    <row r="13" spans="1:7" x14ac:dyDescent="0.3">
      <c r="A13">
        <v>-193.1223</v>
      </c>
      <c r="B13">
        <v>-194.26</v>
      </c>
      <c r="E13" s="1" t="s">
        <v>82</v>
      </c>
      <c r="F13" s="1">
        <v>242</v>
      </c>
      <c r="G13" s="1"/>
    </row>
    <row r="14" spans="1:7" x14ac:dyDescent="0.3">
      <c r="A14">
        <v>-217.9845</v>
      </c>
      <c r="B14">
        <v>-193.66</v>
      </c>
      <c r="E14" s="1" t="s">
        <v>83</v>
      </c>
      <c r="F14" s="1">
        <v>-16.781397908609275</v>
      </c>
      <c r="G14" s="1"/>
    </row>
    <row r="15" spans="1:7" x14ac:dyDescent="0.3">
      <c r="A15">
        <v>-196.7165</v>
      </c>
      <c r="B15">
        <v>-192.94</v>
      </c>
      <c r="E15" s="1" t="s">
        <v>84</v>
      </c>
      <c r="F15" s="1">
        <v>9.6134963583309258E-43</v>
      </c>
      <c r="G15" s="1"/>
    </row>
    <row r="16" spans="1:7" x14ac:dyDescent="0.3">
      <c r="A16">
        <v>-205.82259999999999</v>
      </c>
      <c r="B16">
        <v>-192.52</v>
      </c>
      <c r="E16" s="1" t="s">
        <v>85</v>
      </c>
      <c r="F16" s="1">
        <v>1.6511745136072171</v>
      </c>
      <c r="G16" s="1"/>
    </row>
    <row r="17" spans="1:7" x14ac:dyDescent="0.3">
      <c r="A17">
        <v>-235.12020000000001</v>
      </c>
      <c r="B17">
        <v>-192.46</v>
      </c>
      <c r="E17" s="1" t="s">
        <v>86</v>
      </c>
      <c r="F17" s="1">
        <v>1.9226992716661852E-42</v>
      </c>
      <c r="G17" s="1"/>
    </row>
    <row r="18" spans="1:7" ht="15" thickBot="1" x14ac:dyDescent="0.35">
      <c r="A18">
        <v>-241.01220000000001</v>
      </c>
      <c r="B18">
        <v>-191.52</v>
      </c>
      <c r="E18" s="2" t="s">
        <v>87</v>
      </c>
      <c r="F18" s="2">
        <v>1.9698151341354435</v>
      </c>
      <c r="G18" s="2"/>
    </row>
    <row r="19" spans="1:7" x14ac:dyDescent="0.3">
      <c r="A19">
        <v>-217.79689999999999</v>
      </c>
      <c r="B19">
        <v>-191.51</v>
      </c>
      <c r="E19" s="1"/>
      <c r="F19" s="1"/>
      <c r="G19" s="1"/>
    </row>
    <row r="20" spans="1:7" x14ac:dyDescent="0.3">
      <c r="A20">
        <v>-241.2713</v>
      </c>
      <c r="B20">
        <v>-190.93</v>
      </c>
      <c r="E20" s="1"/>
      <c r="F20" s="1"/>
      <c r="G20" s="1"/>
    </row>
    <row r="21" spans="1:7" x14ac:dyDescent="0.3">
      <c r="A21">
        <v>-211.6671</v>
      </c>
      <c r="B21">
        <v>-190.67</v>
      </c>
      <c r="D21" s="22" t="s">
        <v>88</v>
      </c>
      <c r="E21" s="24">
        <f>IF((F17&lt;0.05),1,0)</f>
        <v>1</v>
      </c>
      <c r="F21" s="1"/>
      <c r="G21" s="1"/>
    </row>
    <row r="22" spans="1:7" x14ac:dyDescent="0.3">
      <c r="A22">
        <v>-201.3665</v>
      </c>
      <c r="B22">
        <v>-189.77</v>
      </c>
      <c r="E22" s="23"/>
      <c r="F22" s="23"/>
      <c r="G22" s="23"/>
    </row>
    <row r="23" spans="1:7" x14ac:dyDescent="0.3">
      <c r="A23">
        <v>-221.47919999999999</v>
      </c>
      <c r="B23">
        <v>-189.73</v>
      </c>
      <c r="E23" s="23"/>
      <c r="F23" s="23"/>
      <c r="G23" s="23"/>
    </row>
    <row r="24" spans="1:7" x14ac:dyDescent="0.3">
      <c r="A24">
        <v>-208.01490000000001</v>
      </c>
      <c r="B24">
        <v>-189.39</v>
      </c>
      <c r="E24" t="s">
        <v>89</v>
      </c>
    </row>
    <row r="25" spans="1:7" ht="15" thickBot="1" x14ac:dyDescent="0.35">
      <c r="A25">
        <v>-203.0504</v>
      </c>
      <c r="B25">
        <v>-188.26</v>
      </c>
    </row>
    <row r="26" spans="1:7" x14ac:dyDescent="0.3">
      <c r="A26">
        <v>-246.05719999999999</v>
      </c>
      <c r="B26">
        <v>-187.42</v>
      </c>
      <c r="E26" s="17"/>
      <c r="F26" s="17" t="s">
        <v>77</v>
      </c>
      <c r="G26" s="17" t="s">
        <v>78</v>
      </c>
    </row>
    <row r="27" spans="1:7" x14ac:dyDescent="0.3">
      <c r="A27">
        <v>-221.18459999999999</v>
      </c>
      <c r="B27">
        <v>-187.17</v>
      </c>
      <c r="E27" s="1" t="s">
        <v>2</v>
      </c>
      <c r="F27" s="1">
        <v>-213.72464508196731</v>
      </c>
      <c r="G27" s="1">
        <v>-170.41663934426234</v>
      </c>
    </row>
    <row r="28" spans="1:7" x14ac:dyDescent="0.3">
      <c r="A28">
        <v>-200.0531</v>
      </c>
      <c r="B28">
        <v>-186.6</v>
      </c>
      <c r="E28" s="1" t="s">
        <v>79</v>
      </c>
      <c r="F28" s="1">
        <v>393.6934356844796</v>
      </c>
      <c r="G28" s="1">
        <v>418.83754976967367</v>
      </c>
    </row>
    <row r="29" spans="1:7" x14ac:dyDescent="0.3">
      <c r="A29">
        <v>-192.12459999999999</v>
      </c>
      <c r="B29">
        <v>-186.46</v>
      </c>
      <c r="E29" s="1" t="s">
        <v>80</v>
      </c>
      <c r="F29" s="1">
        <v>122</v>
      </c>
      <c r="G29" s="1">
        <v>122</v>
      </c>
    </row>
    <row r="30" spans="1:7" x14ac:dyDescent="0.3">
      <c r="A30">
        <v>-219.01070000000001</v>
      </c>
      <c r="B30">
        <v>-186.15</v>
      </c>
      <c r="E30" s="1" t="s">
        <v>82</v>
      </c>
      <c r="F30" s="1">
        <v>121</v>
      </c>
      <c r="G30" s="1">
        <v>121</v>
      </c>
    </row>
    <row r="31" spans="1:7" x14ac:dyDescent="0.3">
      <c r="A31">
        <v>-192.3056</v>
      </c>
      <c r="B31">
        <v>-185.38</v>
      </c>
      <c r="E31" s="1" t="s">
        <v>90</v>
      </c>
      <c r="F31" s="1">
        <v>0.93996690578716913</v>
      </c>
      <c r="G31" s="1"/>
    </row>
    <row r="32" spans="1:7" x14ac:dyDescent="0.3">
      <c r="A32">
        <v>-233.00380000000001</v>
      </c>
      <c r="B32">
        <v>-185.13</v>
      </c>
      <c r="E32" s="1" t="s">
        <v>91</v>
      </c>
      <c r="F32" s="1">
        <v>0.36701167287335323</v>
      </c>
      <c r="G32" s="25">
        <f>F32*2</f>
        <v>0.73402334574670647</v>
      </c>
    </row>
    <row r="33" spans="1:7" ht="15" thickBot="1" x14ac:dyDescent="0.35">
      <c r="A33">
        <v>-210.15010000000001</v>
      </c>
      <c r="B33">
        <v>-183.1</v>
      </c>
      <c r="E33" s="2" t="s">
        <v>92</v>
      </c>
      <c r="F33" s="2">
        <v>0.74063845297597486</v>
      </c>
      <c r="G33" s="2"/>
    </row>
    <row r="34" spans="1:7" x14ac:dyDescent="0.3">
      <c r="A34">
        <v>-190.75139999999999</v>
      </c>
      <c r="B34">
        <v>-182.83</v>
      </c>
    </row>
    <row r="35" spans="1:7" x14ac:dyDescent="0.3">
      <c r="A35">
        <v>-199.18950000000001</v>
      </c>
      <c r="B35">
        <v>-182.79</v>
      </c>
    </row>
    <row r="36" spans="1:7" x14ac:dyDescent="0.3">
      <c r="A36">
        <v>-189.23500000000001</v>
      </c>
      <c r="B36">
        <v>-182.14</v>
      </c>
      <c r="D36" s="22" t="s">
        <v>93</v>
      </c>
      <c r="E36" s="24">
        <f>IF((G32&lt;0.05),1,0)</f>
        <v>0</v>
      </c>
    </row>
    <row r="37" spans="1:7" x14ac:dyDescent="0.3">
      <c r="A37">
        <v>-220.72890000000001</v>
      </c>
      <c r="B37">
        <v>-180.68</v>
      </c>
    </row>
    <row r="38" spans="1:7" x14ac:dyDescent="0.3">
      <c r="A38">
        <v>-217.9161</v>
      </c>
      <c r="B38">
        <v>-180.13</v>
      </c>
    </row>
    <row r="39" spans="1:7" x14ac:dyDescent="0.3">
      <c r="A39">
        <v>-190.2062</v>
      </c>
      <c r="B39">
        <v>-179.55</v>
      </c>
    </row>
    <row r="40" spans="1:7" x14ac:dyDescent="0.3">
      <c r="A40">
        <v>-215.1849</v>
      </c>
      <c r="B40">
        <v>-179.43</v>
      </c>
    </row>
    <row r="41" spans="1:7" x14ac:dyDescent="0.3">
      <c r="A41">
        <v>-205.01480000000001</v>
      </c>
      <c r="B41">
        <v>-178.95</v>
      </c>
    </row>
    <row r="42" spans="1:7" x14ac:dyDescent="0.3">
      <c r="A42">
        <v>-214.9393</v>
      </c>
      <c r="B42">
        <v>-178.93</v>
      </c>
    </row>
    <row r="43" spans="1:7" x14ac:dyDescent="0.3">
      <c r="A43">
        <v>-211.26820000000001</v>
      </c>
      <c r="B43">
        <v>-178.42</v>
      </c>
    </row>
    <row r="44" spans="1:7" x14ac:dyDescent="0.3">
      <c r="A44">
        <v>-225.72970000000001</v>
      </c>
      <c r="B44">
        <v>-178</v>
      </c>
    </row>
    <row r="45" spans="1:7" x14ac:dyDescent="0.3">
      <c r="A45">
        <v>-210.67850000000001</v>
      </c>
      <c r="B45">
        <v>-177.86</v>
      </c>
    </row>
    <row r="46" spans="1:7" x14ac:dyDescent="0.3">
      <c r="A46">
        <v>-218.94409999999999</v>
      </c>
      <c r="B46">
        <v>-177.81</v>
      </c>
    </row>
    <row r="47" spans="1:7" x14ac:dyDescent="0.3">
      <c r="A47">
        <v>-239.07990000000001</v>
      </c>
      <c r="B47">
        <v>-177.4</v>
      </c>
    </row>
    <row r="48" spans="1:7" x14ac:dyDescent="0.3">
      <c r="A48">
        <v>-255.09800000000001</v>
      </c>
      <c r="B48">
        <v>-177.06</v>
      </c>
    </row>
    <row r="49" spans="1:2" x14ac:dyDescent="0.3">
      <c r="A49">
        <v>-215.39529999999999</v>
      </c>
      <c r="B49">
        <v>-176.94</v>
      </c>
    </row>
    <row r="50" spans="1:2" x14ac:dyDescent="0.3">
      <c r="A50">
        <v>-212.3707</v>
      </c>
      <c r="B50">
        <v>-176.77</v>
      </c>
    </row>
    <row r="51" spans="1:2" x14ac:dyDescent="0.3">
      <c r="A51">
        <v>-239.24770000000001</v>
      </c>
      <c r="B51">
        <v>-176.76</v>
      </c>
    </row>
    <row r="52" spans="1:2" x14ac:dyDescent="0.3">
      <c r="A52">
        <v>-244.46090000000001</v>
      </c>
      <c r="B52">
        <v>-176.39</v>
      </c>
    </row>
    <row r="53" spans="1:2" x14ac:dyDescent="0.3">
      <c r="A53">
        <v>-215.3648</v>
      </c>
      <c r="B53">
        <v>-176.37</v>
      </c>
    </row>
    <row r="54" spans="1:2" x14ac:dyDescent="0.3">
      <c r="A54">
        <v>-212.81100000000001</v>
      </c>
      <c r="B54">
        <v>-176.37</v>
      </c>
    </row>
    <row r="55" spans="1:2" x14ac:dyDescent="0.3">
      <c r="A55">
        <v>-205.1259</v>
      </c>
      <c r="B55">
        <v>-176.03</v>
      </c>
    </row>
    <row r="56" spans="1:2" x14ac:dyDescent="0.3">
      <c r="A56">
        <v>-207.38640000000001</v>
      </c>
      <c r="B56">
        <v>-175.93</v>
      </c>
    </row>
    <row r="57" spans="1:2" x14ac:dyDescent="0.3">
      <c r="A57">
        <v>-212.78639999999999</v>
      </c>
      <c r="B57">
        <v>-175.55</v>
      </c>
    </row>
    <row r="58" spans="1:2" x14ac:dyDescent="0.3">
      <c r="A58">
        <v>-225.69710000000001</v>
      </c>
      <c r="B58">
        <v>-175.44</v>
      </c>
    </row>
    <row r="59" spans="1:2" x14ac:dyDescent="0.3">
      <c r="A59">
        <v>-187.8509</v>
      </c>
      <c r="B59">
        <v>-174.6</v>
      </c>
    </row>
    <row r="60" spans="1:2" x14ac:dyDescent="0.3">
      <c r="A60">
        <v>-184.9392</v>
      </c>
      <c r="B60">
        <v>-174.46</v>
      </c>
    </row>
    <row r="61" spans="1:2" x14ac:dyDescent="0.3">
      <c r="A61">
        <v>-224.7431</v>
      </c>
      <c r="B61">
        <v>-173.91</v>
      </c>
    </row>
    <row r="62" spans="1:2" x14ac:dyDescent="0.3">
      <c r="A62">
        <v>-208.90960000000001</v>
      </c>
      <c r="B62">
        <v>-173.72</v>
      </c>
    </row>
    <row r="63" spans="1:2" x14ac:dyDescent="0.3">
      <c r="A63">
        <v>-219.74270000000001</v>
      </c>
      <c r="B63">
        <v>-173.62</v>
      </c>
    </row>
    <row r="64" spans="1:2" x14ac:dyDescent="0.3">
      <c r="A64">
        <v>-188.6918</v>
      </c>
      <c r="B64">
        <v>-172.96</v>
      </c>
    </row>
    <row r="65" spans="1:2" x14ac:dyDescent="0.3">
      <c r="A65">
        <v>-206.34460000000001</v>
      </c>
      <c r="B65">
        <v>-172.65</v>
      </c>
    </row>
    <row r="66" spans="1:2" x14ac:dyDescent="0.3">
      <c r="A66">
        <v>-230.50309999999999</v>
      </c>
      <c r="B66">
        <v>-171.09</v>
      </c>
    </row>
    <row r="67" spans="1:2" x14ac:dyDescent="0.3">
      <c r="A67">
        <v>-224.5283</v>
      </c>
      <c r="B67">
        <v>-170.05</v>
      </c>
    </row>
    <row r="68" spans="1:2" x14ac:dyDescent="0.3">
      <c r="A68">
        <v>-208.7491</v>
      </c>
      <c r="B68">
        <v>-169.71</v>
      </c>
    </row>
    <row r="69" spans="1:2" x14ac:dyDescent="0.3">
      <c r="A69">
        <v>-190.65479999999999</v>
      </c>
      <c r="B69">
        <v>-168.68</v>
      </c>
    </row>
    <row r="70" spans="1:2" x14ac:dyDescent="0.3">
      <c r="A70">
        <v>-187.4333</v>
      </c>
      <c r="B70">
        <v>-168.6</v>
      </c>
    </row>
    <row r="71" spans="1:2" x14ac:dyDescent="0.3">
      <c r="A71">
        <v>-243.6515</v>
      </c>
      <c r="B71">
        <v>-167.71</v>
      </c>
    </row>
    <row r="72" spans="1:2" x14ac:dyDescent="0.3">
      <c r="A72">
        <v>-203.98699999999999</v>
      </c>
      <c r="B72">
        <v>-166.91</v>
      </c>
    </row>
    <row r="73" spans="1:2" x14ac:dyDescent="0.3">
      <c r="A73">
        <v>-241.4701</v>
      </c>
      <c r="B73">
        <v>-166.49</v>
      </c>
    </row>
    <row r="74" spans="1:2" x14ac:dyDescent="0.3">
      <c r="A74">
        <v>-201.61</v>
      </c>
      <c r="B74">
        <v>-165.52</v>
      </c>
    </row>
    <row r="75" spans="1:2" x14ac:dyDescent="0.3">
      <c r="A75">
        <v>-196.75409999999999</v>
      </c>
      <c r="B75">
        <v>-165.11</v>
      </c>
    </row>
    <row r="76" spans="1:2" x14ac:dyDescent="0.3">
      <c r="A76">
        <v>-206.387</v>
      </c>
      <c r="B76">
        <v>-165.03</v>
      </c>
    </row>
    <row r="77" spans="1:2" x14ac:dyDescent="0.3">
      <c r="A77">
        <v>-203.3716</v>
      </c>
      <c r="B77">
        <v>-164.05</v>
      </c>
    </row>
    <row r="78" spans="1:2" x14ac:dyDescent="0.3">
      <c r="A78">
        <v>-225.63480000000001</v>
      </c>
      <c r="B78">
        <v>-163.78</v>
      </c>
    </row>
    <row r="79" spans="1:2" x14ac:dyDescent="0.3">
      <c r="A79">
        <v>-188.07679999999999</v>
      </c>
      <c r="B79">
        <v>-163.57</v>
      </c>
    </row>
    <row r="80" spans="1:2" x14ac:dyDescent="0.3">
      <c r="A80">
        <v>-184.78380000000001</v>
      </c>
      <c r="B80">
        <v>-163.43</v>
      </c>
    </row>
    <row r="81" spans="1:2" x14ac:dyDescent="0.3">
      <c r="A81">
        <v>-208.4973</v>
      </c>
      <c r="B81">
        <v>-162.47999999999999</v>
      </c>
    </row>
    <row r="82" spans="1:2" x14ac:dyDescent="0.3">
      <c r="A82">
        <v>-234.57499999999999</v>
      </c>
      <c r="B82">
        <v>-162.43</v>
      </c>
    </row>
    <row r="83" spans="1:2" x14ac:dyDescent="0.3">
      <c r="A83">
        <v>-233.25239999999999</v>
      </c>
      <c r="B83">
        <v>-162.34</v>
      </c>
    </row>
    <row r="84" spans="1:2" x14ac:dyDescent="0.3">
      <c r="A84">
        <v>-233.67779999999999</v>
      </c>
      <c r="B84">
        <v>-161.80000000000001</v>
      </c>
    </row>
    <row r="85" spans="1:2" x14ac:dyDescent="0.3">
      <c r="A85">
        <v>-155.3629</v>
      </c>
      <c r="B85">
        <v>-161.37</v>
      </c>
    </row>
    <row r="86" spans="1:2" x14ac:dyDescent="0.3">
      <c r="A86">
        <v>-212.70339999999999</v>
      </c>
      <c r="B86">
        <v>-161.07</v>
      </c>
    </row>
    <row r="87" spans="1:2" x14ac:dyDescent="0.3">
      <c r="A87">
        <v>-200.0609</v>
      </c>
      <c r="B87">
        <v>-160.91</v>
      </c>
    </row>
    <row r="88" spans="1:2" x14ac:dyDescent="0.3">
      <c r="A88">
        <v>-212.42830000000001</v>
      </c>
      <c r="B88">
        <v>-160.13999999999999</v>
      </c>
    </row>
    <row r="89" spans="1:2" x14ac:dyDescent="0.3">
      <c r="A89">
        <v>-239.24459999999999</v>
      </c>
      <c r="B89">
        <v>-159.6</v>
      </c>
    </row>
    <row r="90" spans="1:2" x14ac:dyDescent="0.3">
      <c r="A90">
        <v>-233.1481</v>
      </c>
      <c r="B90">
        <v>-158.71</v>
      </c>
    </row>
    <row r="91" spans="1:2" x14ac:dyDescent="0.3">
      <c r="A91">
        <v>-231.34110000000001</v>
      </c>
      <c r="B91">
        <v>-158.41999999999999</v>
      </c>
    </row>
    <row r="92" spans="1:2" x14ac:dyDescent="0.3">
      <c r="A92">
        <v>-209.9915</v>
      </c>
      <c r="B92">
        <v>-158.15</v>
      </c>
    </row>
    <row r="93" spans="1:2" x14ac:dyDescent="0.3">
      <c r="A93">
        <v>-177.3766</v>
      </c>
      <c r="B93">
        <v>-157.46</v>
      </c>
    </row>
    <row r="94" spans="1:2" x14ac:dyDescent="0.3">
      <c r="A94">
        <v>-212.3664</v>
      </c>
      <c r="B94">
        <v>-156.30000000000001</v>
      </c>
    </row>
    <row r="95" spans="1:2" x14ac:dyDescent="0.3">
      <c r="A95">
        <v>-222.49510000000001</v>
      </c>
      <c r="B95">
        <v>-155.94</v>
      </c>
    </row>
    <row r="96" spans="1:2" x14ac:dyDescent="0.3">
      <c r="A96">
        <v>-214.94820000000001</v>
      </c>
      <c r="B96">
        <v>-154.21</v>
      </c>
    </row>
    <row r="97" spans="1:2" x14ac:dyDescent="0.3">
      <c r="A97">
        <v>-208.3004</v>
      </c>
      <c r="B97">
        <v>-151.74</v>
      </c>
    </row>
    <row r="98" spans="1:2" x14ac:dyDescent="0.3">
      <c r="A98">
        <v>-213.9811</v>
      </c>
      <c r="B98">
        <v>-151.13</v>
      </c>
    </row>
    <row r="99" spans="1:2" x14ac:dyDescent="0.3">
      <c r="A99">
        <v>-230.423</v>
      </c>
      <c r="B99">
        <v>-150.99</v>
      </c>
    </row>
    <row r="100" spans="1:2" x14ac:dyDescent="0.3">
      <c r="A100">
        <v>-235.40559999999999</v>
      </c>
      <c r="B100">
        <v>-150.29</v>
      </c>
    </row>
    <row r="101" spans="1:2" x14ac:dyDescent="0.3">
      <c r="A101">
        <v>-191.8306</v>
      </c>
      <c r="B101">
        <v>-149.99</v>
      </c>
    </row>
    <row r="102" spans="1:2" x14ac:dyDescent="0.3">
      <c r="A102">
        <v>-238.29669999999999</v>
      </c>
      <c r="B102">
        <v>-149.21</v>
      </c>
    </row>
    <row r="103" spans="1:2" x14ac:dyDescent="0.3">
      <c r="A103">
        <v>-203.77459999999999</v>
      </c>
      <c r="B103">
        <v>-148.28</v>
      </c>
    </row>
    <row r="104" spans="1:2" x14ac:dyDescent="0.3">
      <c r="A104">
        <v>-226.7336</v>
      </c>
      <c r="B104">
        <v>-147.83000000000001</v>
      </c>
    </row>
    <row r="105" spans="1:2" x14ac:dyDescent="0.3">
      <c r="A105">
        <v>-249.8828</v>
      </c>
      <c r="B105">
        <v>-147.80000000000001</v>
      </c>
    </row>
    <row r="106" spans="1:2" x14ac:dyDescent="0.3">
      <c r="A106">
        <v>-228.876</v>
      </c>
      <c r="B106">
        <v>-146.30000000000001</v>
      </c>
    </row>
    <row r="107" spans="1:2" x14ac:dyDescent="0.3">
      <c r="A107">
        <v>-212.28469999999999</v>
      </c>
      <c r="B107">
        <v>-145.72</v>
      </c>
    </row>
    <row r="108" spans="1:2" x14ac:dyDescent="0.3">
      <c r="A108">
        <v>-202.07849999999999</v>
      </c>
      <c r="B108">
        <v>-144.81</v>
      </c>
    </row>
    <row r="109" spans="1:2" x14ac:dyDescent="0.3">
      <c r="A109">
        <v>-208.75139999999999</v>
      </c>
      <c r="B109">
        <v>-144.44</v>
      </c>
    </row>
    <row r="110" spans="1:2" x14ac:dyDescent="0.3">
      <c r="A110">
        <v>-186.7236</v>
      </c>
      <c r="B110">
        <v>-143.80000000000001</v>
      </c>
    </row>
    <row r="111" spans="1:2" x14ac:dyDescent="0.3">
      <c r="A111">
        <v>-220.08860000000001</v>
      </c>
      <c r="B111">
        <v>-143.43</v>
      </c>
    </row>
    <row r="112" spans="1:2" x14ac:dyDescent="0.3">
      <c r="A112">
        <v>-210.1542</v>
      </c>
      <c r="B112">
        <v>-142.33000000000001</v>
      </c>
    </row>
    <row r="113" spans="1:2" x14ac:dyDescent="0.3">
      <c r="A113">
        <v>-198.90889999999999</v>
      </c>
      <c r="B113">
        <v>-141.86000000000001</v>
      </c>
    </row>
    <row r="114" spans="1:2" x14ac:dyDescent="0.3">
      <c r="A114">
        <v>-268.65649999999999</v>
      </c>
      <c r="B114">
        <v>-140.21</v>
      </c>
    </row>
    <row r="115" spans="1:2" x14ac:dyDescent="0.3">
      <c r="A115">
        <v>-223.42910000000001</v>
      </c>
      <c r="B115">
        <v>-138.88</v>
      </c>
    </row>
    <row r="116" spans="1:2" x14ac:dyDescent="0.3">
      <c r="A116">
        <v>-210.89340000000001</v>
      </c>
      <c r="B116">
        <v>-137.57</v>
      </c>
    </row>
    <row r="117" spans="1:2" x14ac:dyDescent="0.3">
      <c r="A117">
        <v>-257.34960000000001</v>
      </c>
      <c r="B117">
        <v>-135.68</v>
      </c>
    </row>
    <row r="118" spans="1:2" x14ac:dyDescent="0.3">
      <c r="A118">
        <v>-225.58340000000001</v>
      </c>
      <c r="B118">
        <v>-133.91999999999999</v>
      </c>
    </row>
    <row r="119" spans="1:2" x14ac:dyDescent="0.3">
      <c r="A119">
        <v>-174.81489999999999</v>
      </c>
      <c r="B119">
        <v>-133.88</v>
      </c>
    </row>
    <row r="120" spans="1:2" x14ac:dyDescent="0.3">
      <c r="A120">
        <v>-229.1703</v>
      </c>
      <c r="B120">
        <v>-132.29</v>
      </c>
    </row>
    <row r="121" spans="1:2" x14ac:dyDescent="0.3">
      <c r="A121">
        <v>-195.26740000000001</v>
      </c>
      <c r="B121">
        <v>-128.12</v>
      </c>
    </row>
    <row r="122" spans="1:2" x14ac:dyDescent="0.3">
      <c r="A122">
        <v>-243.27600000000001</v>
      </c>
      <c r="B122">
        <v>-124.93</v>
      </c>
    </row>
    <row r="123" spans="1:2" x14ac:dyDescent="0.3">
      <c r="A123">
        <v>-215.72489999999999</v>
      </c>
      <c r="B123">
        <v>-119.09</v>
      </c>
    </row>
    <row r="139" spans="1:3" x14ac:dyDescent="0.3">
      <c r="A139" s="21"/>
      <c r="B139" s="21"/>
      <c r="C139" s="21"/>
    </row>
    <row r="140" spans="1:3" x14ac:dyDescent="0.3">
      <c r="A140" s="21"/>
      <c r="B140" s="21"/>
      <c r="C140" s="21"/>
    </row>
    <row r="141" spans="1:3" x14ac:dyDescent="0.3">
      <c r="A141" s="21"/>
      <c r="B141" s="21"/>
      <c r="C141" s="21"/>
    </row>
    <row r="142" spans="1:3" x14ac:dyDescent="0.3">
      <c r="A142" s="21"/>
      <c r="B142" s="21"/>
      <c r="C142" s="21"/>
    </row>
    <row r="143" spans="1:3" x14ac:dyDescent="0.3">
      <c r="A143" s="21"/>
      <c r="B143" s="21"/>
      <c r="C143" s="21"/>
    </row>
    <row r="144" spans="1:3" x14ac:dyDescent="0.3">
      <c r="A144" s="21"/>
      <c r="B144" s="21"/>
      <c r="C144" s="21"/>
    </row>
    <row r="145" spans="1:3" x14ac:dyDescent="0.3">
      <c r="A145" s="21"/>
      <c r="B145" s="21"/>
      <c r="C145" s="21"/>
    </row>
    <row r="146" spans="1:3" x14ac:dyDescent="0.3">
      <c r="A146" s="21"/>
      <c r="B146" s="21"/>
      <c r="C146" s="21"/>
    </row>
    <row r="147" spans="1:3" x14ac:dyDescent="0.3">
      <c r="A147" s="21"/>
      <c r="B147" s="21"/>
      <c r="C147" s="21"/>
    </row>
    <row r="148" spans="1:3" x14ac:dyDescent="0.3">
      <c r="A148" s="21"/>
      <c r="B148" s="21"/>
      <c r="C148" s="21"/>
    </row>
    <row r="149" spans="1:3" x14ac:dyDescent="0.3">
      <c r="A149" s="21"/>
      <c r="B149" s="21"/>
      <c r="C149" s="21"/>
    </row>
    <row r="150" spans="1:3" x14ac:dyDescent="0.3">
      <c r="A150" s="21"/>
      <c r="B150" s="21"/>
      <c r="C150" s="21"/>
    </row>
    <row r="151" spans="1:3" x14ac:dyDescent="0.3">
      <c r="A151" s="21"/>
      <c r="B151" s="21"/>
      <c r="C151" s="21"/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DB7CA-8142-4433-9161-07C362186B6F}">
  <dimension ref="A1:L277"/>
  <sheetViews>
    <sheetView topLeftCell="C11" workbookViewId="0">
      <selection activeCell="P12" sqref="P12"/>
    </sheetView>
  </sheetViews>
  <sheetFormatPr defaultRowHeight="14.4" x14ac:dyDescent="0.3"/>
  <cols>
    <col min="3" max="3" width="26.6640625" customWidth="1"/>
    <col min="4" max="4" width="14.109375" customWidth="1"/>
    <col min="7" max="7" width="13.44140625" customWidth="1"/>
    <col min="10" max="10" width="25" customWidth="1"/>
    <col min="11" max="11" width="8.44140625" customWidth="1"/>
  </cols>
  <sheetData>
    <row r="1" spans="1:12" ht="15" thickBot="1" x14ac:dyDescent="0.35">
      <c r="A1">
        <v>-261</v>
      </c>
    </row>
    <row r="2" spans="1:12" x14ac:dyDescent="0.3">
      <c r="A2">
        <v>-256.60000000000002</v>
      </c>
      <c r="C2" s="3" t="s">
        <v>0</v>
      </c>
      <c r="D2" s="3"/>
    </row>
    <row r="3" spans="1:12" x14ac:dyDescent="0.3">
      <c r="A3">
        <v>-262.10000000000002</v>
      </c>
      <c r="C3" s="1"/>
      <c r="D3" s="1"/>
    </row>
    <row r="4" spans="1:12" x14ac:dyDescent="0.3">
      <c r="A4">
        <v>-250</v>
      </c>
      <c r="C4" s="1" t="s">
        <v>2</v>
      </c>
      <c r="D4" s="1">
        <v>-248.35009025270764</v>
      </c>
      <c r="F4" t="s">
        <v>15</v>
      </c>
      <c r="H4">
        <f>_xlfn.QUARTILE.EXC(A1:A277,1)</f>
        <v>-267.04999999999995</v>
      </c>
      <c r="J4" t="s">
        <v>24</v>
      </c>
      <c r="L4">
        <f>H4-H8*1.5</f>
        <v>-323.07499999999993</v>
      </c>
    </row>
    <row r="5" spans="1:12" x14ac:dyDescent="0.3">
      <c r="A5">
        <v>-252.7</v>
      </c>
      <c r="C5" s="1" t="s">
        <v>3</v>
      </c>
      <c r="D5" s="1">
        <v>2.2985295414529427</v>
      </c>
    </row>
    <row r="6" spans="1:12" x14ac:dyDescent="0.3">
      <c r="A6">
        <v>-258.3</v>
      </c>
      <c r="C6" s="1" t="s">
        <v>4</v>
      </c>
      <c r="D6" s="1">
        <v>-249.3</v>
      </c>
      <c r="F6" t="s">
        <v>16</v>
      </c>
      <c r="H6">
        <f>_xlfn.QUARTILE.EXC(A1:A277,3)</f>
        <v>-229.7</v>
      </c>
      <c r="J6" t="s">
        <v>25</v>
      </c>
      <c r="L6">
        <f>H6+H8*1.5</f>
        <v>-173.67500000000004</v>
      </c>
    </row>
    <row r="7" spans="1:12" x14ac:dyDescent="0.3">
      <c r="A7">
        <v>-248.7</v>
      </c>
      <c r="C7" s="1" t="s">
        <v>5</v>
      </c>
      <c r="D7" s="1">
        <v>-238.6</v>
      </c>
    </row>
    <row r="8" spans="1:12" x14ac:dyDescent="0.3">
      <c r="A8">
        <v>-311.60000000000002</v>
      </c>
      <c r="C8" s="1" t="s">
        <v>6</v>
      </c>
      <c r="D8" s="1">
        <v>38.255155739614096</v>
      </c>
      <c r="F8" t="s">
        <v>26</v>
      </c>
      <c r="H8">
        <f>H6-H4</f>
        <v>37.349999999999966</v>
      </c>
      <c r="J8" t="s">
        <v>21</v>
      </c>
      <c r="L8">
        <f>D16-1</f>
        <v>276</v>
      </c>
    </row>
    <row r="9" spans="1:12" x14ac:dyDescent="0.3">
      <c r="A9">
        <v>-279.39999999999998</v>
      </c>
      <c r="C9" s="1" t="s">
        <v>7</v>
      </c>
      <c r="D9" s="1">
        <v>1463.4569406621292</v>
      </c>
      <c r="F9" t="s">
        <v>27</v>
      </c>
      <c r="H9">
        <f>H6-H4</f>
        <v>37.349999999999966</v>
      </c>
    </row>
    <row r="10" spans="1:12" x14ac:dyDescent="0.3">
      <c r="A10">
        <v>-259.60000000000002</v>
      </c>
      <c r="C10" s="1" t="s">
        <v>8</v>
      </c>
      <c r="D10" s="1">
        <v>13.185160289551545</v>
      </c>
      <c r="J10" t="s">
        <v>22</v>
      </c>
      <c r="K10">
        <f>(100-90)/100</f>
        <v>0.1</v>
      </c>
    </row>
    <row r="11" spans="1:12" x14ac:dyDescent="0.3">
      <c r="A11">
        <v>-210.6</v>
      </c>
      <c r="C11" s="1" t="s">
        <v>9</v>
      </c>
      <c r="D11" s="1">
        <v>1.750848517916038</v>
      </c>
    </row>
    <row r="12" spans="1:12" x14ac:dyDescent="0.3">
      <c r="A12">
        <v>-238.3</v>
      </c>
      <c r="C12" s="1" t="s">
        <v>10</v>
      </c>
      <c r="D12" s="1">
        <v>406.99999999999977</v>
      </c>
      <c r="F12" t="s">
        <v>17</v>
      </c>
      <c r="H12">
        <f>D14-D13</f>
        <v>406.99999999999977</v>
      </c>
    </row>
    <row r="13" spans="1:12" x14ac:dyDescent="0.3">
      <c r="A13">
        <v>-235.6</v>
      </c>
      <c r="C13" s="1" t="s">
        <v>11</v>
      </c>
      <c r="D13" s="1">
        <v>-396.4</v>
      </c>
      <c r="J13" t="s">
        <v>28</v>
      </c>
      <c r="L13" s="4">
        <f>COUNTIF(A1:A277,"&lt;"&amp;L4)</f>
        <v>3</v>
      </c>
    </row>
    <row r="14" spans="1:12" x14ac:dyDescent="0.3">
      <c r="A14">
        <v>-223.3</v>
      </c>
      <c r="C14" s="1" t="s">
        <v>12</v>
      </c>
      <c r="D14" s="1">
        <v>10.599999999999801</v>
      </c>
      <c r="F14" t="s">
        <v>18</v>
      </c>
    </row>
    <row r="15" spans="1:12" x14ac:dyDescent="0.3">
      <c r="A15">
        <v>-273.5</v>
      </c>
      <c r="C15" s="1" t="s">
        <v>13</v>
      </c>
      <c r="D15" s="1">
        <v>-68792.97500000002</v>
      </c>
      <c r="F15" t="s">
        <v>19</v>
      </c>
      <c r="H15">
        <f>D4+D17</f>
        <v>-244.55661268107281</v>
      </c>
      <c r="J15" t="s">
        <v>29</v>
      </c>
      <c r="L15" s="4">
        <f>COUNTIF(A1:A277,"&gt;"&amp;L6)</f>
        <v>3</v>
      </c>
    </row>
    <row r="16" spans="1:12" x14ac:dyDescent="0.3">
      <c r="A16">
        <v>-210.7</v>
      </c>
      <c r="C16" s="1" t="s">
        <v>14</v>
      </c>
      <c r="D16" s="1">
        <v>277</v>
      </c>
      <c r="F16" t="s">
        <v>20</v>
      </c>
      <c r="H16">
        <f>D4-D17</f>
        <v>-252.14356782434248</v>
      </c>
    </row>
    <row r="17" spans="1:8" ht="15" thickBot="1" x14ac:dyDescent="0.35">
      <c r="A17">
        <v>-229.5</v>
      </c>
      <c r="C17" s="2" t="s">
        <v>94</v>
      </c>
      <c r="D17" s="2">
        <v>3.7934775716348299</v>
      </c>
    </row>
    <row r="18" spans="1:8" x14ac:dyDescent="0.3">
      <c r="A18">
        <v>-238.6</v>
      </c>
      <c r="F18" t="s">
        <v>23</v>
      </c>
    </row>
    <row r="19" spans="1:8" x14ac:dyDescent="0.3">
      <c r="A19">
        <v>-291.10000000000002</v>
      </c>
      <c r="F19" t="s">
        <v>19</v>
      </c>
      <c r="H19">
        <f>D8^2*L8/_xlfn.CHISQ.INV(K10/2,L8)</f>
        <v>1693.385136748549</v>
      </c>
    </row>
    <row r="20" spans="1:8" x14ac:dyDescent="0.3">
      <c r="A20">
        <v>-262.10000000000002</v>
      </c>
      <c r="F20" t="s">
        <v>20</v>
      </c>
      <c r="H20">
        <f>D8^2*L8/_xlfn.CHISQ.INV.RT(K10/2,L8)</f>
        <v>1279.2273323561706</v>
      </c>
    </row>
    <row r="21" spans="1:8" x14ac:dyDescent="0.3">
      <c r="A21">
        <v>-232.5</v>
      </c>
    </row>
    <row r="22" spans="1:8" x14ac:dyDescent="0.3">
      <c r="A22">
        <v>-190.5</v>
      </c>
    </row>
    <row r="23" spans="1:8" x14ac:dyDescent="0.3">
      <c r="A23">
        <v>-251.4</v>
      </c>
    </row>
    <row r="24" spans="1:8" x14ac:dyDescent="0.3">
      <c r="A24">
        <v>-214.4</v>
      </c>
    </row>
    <row r="25" spans="1:8" x14ac:dyDescent="0.3">
      <c r="A25">
        <v>-238.5</v>
      </c>
    </row>
    <row r="26" spans="1:8" x14ac:dyDescent="0.3">
      <c r="A26">
        <v>-289.8</v>
      </c>
    </row>
    <row r="27" spans="1:8" x14ac:dyDescent="0.3">
      <c r="A27">
        <v>-281.7</v>
      </c>
    </row>
    <row r="28" spans="1:8" x14ac:dyDescent="0.3">
      <c r="A28">
        <v>-278</v>
      </c>
    </row>
    <row r="29" spans="1:8" x14ac:dyDescent="0.3">
      <c r="A29">
        <v>-256.10000000000002</v>
      </c>
    </row>
    <row r="30" spans="1:8" x14ac:dyDescent="0.3">
      <c r="A30">
        <v>-241.4</v>
      </c>
    </row>
    <row r="31" spans="1:8" x14ac:dyDescent="0.3">
      <c r="A31">
        <v>-253.6</v>
      </c>
    </row>
    <row r="32" spans="1:8" x14ac:dyDescent="0.3">
      <c r="A32">
        <v>-212.9</v>
      </c>
    </row>
    <row r="33" spans="1:1" x14ac:dyDescent="0.3">
      <c r="A33">
        <v>-266.89999999999998</v>
      </c>
    </row>
    <row r="34" spans="1:1" x14ac:dyDescent="0.3">
      <c r="A34">
        <v>-245.2</v>
      </c>
    </row>
    <row r="35" spans="1:1" x14ac:dyDescent="0.3">
      <c r="A35">
        <v>-261.7</v>
      </c>
    </row>
    <row r="36" spans="1:1" x14ac:dyDescent="0.3">
      <c r="A36">
        <v>-271</v>
      </c>
    </row>
    <row r="37" spans="1:1" x14ac:dyDescent="0.3">
      <c r="A37">
        <v>-223.8</v>
      </c>
    </row>
    <row r="38" spans="1:1" x14ac:dyDescent="0.3">
      <c r="A38">
        <v>-273.10000000000002</v>
      </c>
    </row>
    <row r="39" spans="1:1" x14ac:dyDescent="0.3">
      <c r="A39">
        <v>-199.4</v>
      </c>
    </row>
    <row r="40" spans="1:1" x14ac:dyDescent="0.3">
      <c r="A40">
        <v>-273.10000000000002</v>
      </c>
    </row>
    <row r="41" spans="1:1" x14ac:dyDescent="0.3">
      <c r="A41">
        <v>-241.9</v>
      </c>
    </row>
    <row r="42" spans="1:1" x14ac:dyDescent="0.3">
      <c r="A42">
        <v>-280.7</v>
      </c>
    </row>
    <row r="43" spans="1:1" x14ac:dyDescent="0.3">
      <c r="A43">
        <v>-218.8</v>
      </c>
    </row>
    <row r="44" spans="1:1" x14ac:dyDescent="0.3">
      <c r="A44">
        <v>-237.8</v>
      </c>
    </row>
    <row r="45" spans="1:1" x14ac:dyDescent="0.3">
      <c r="A45">
        <v>-232</v>
      </c>
    </row>
    <row r="46" spans="1:1" x14ac:dyDescent="0.3">
      <c r="A46">
        <v>-238.6</v>
      </c>
    </row>
    <row r="47" spans="1:1" x14ac:dyDescent="0.3">
      <c r="A47">
        <v>-251.1</v>
      </c>
    </row>
    <row r="48" spans="1:1" x14ac:dyDescent="0.3">
      <c r="A48">
        <v>-261.10000000000002</v>
      </c>
    </row>
    <row r="49" spans="1:1" x14ac:dyDescent="0.3">
      <c r="A49">
        <v>-266.3</v>
      </c>
    </row>
    <row r="50" spans="1:1" x14ac:dyDescent="0.3">
      <c r="A50">
        <v>-255.7</v>
      </c>
    </row>
    <row r="51" spans="1:1" x14ac:dyDescent="0.3">
      <c r="A51">
        <v>-251.2</v>
      </c>
    </row>
    <row r="52" spans="1:1" x14ac:dyDescent="0.3">
      <c r="A52">
        <v>-249.1</v>
      </c>
    </row>
    <row r="53" spans="1:1" x14ac:dyDescent="0.3">
      <c r="A53">
        <v>-263.10000000000002</v>
      </c>
    </row>
    <row r="54" spans="1:1" x14ac:dyDescent="0.3">
      <c r="A54">
        <v>-221.8</v>
      </c>
    </row>
    <row r="55" spans="1:1" x14ac:dyDescent="0.3">
      <c r="A55">
        <v>-244.7</v>
      </c>
    </row>
    <row r="56" spans="1:1" x14ac:dyDescent="0.3">
      <c r="A56">
        <v>-243.7</v>
      </c>
    </row>
    <row r="57" spans="1:1" x14ac:dyDescent="0.3">
      <c r="A57">
        <v>-298.5</v>
      </c>
    </row>
    <row r="58" spans="1:1" x14ac:dyDescent="0.3">
      <c r="A58">
        <v>-63.400000000000098</v>
      </c>
    </row>
    <row r="59" spans="1:1" x14ac:dyDescent="0.3">
      <c r="A59">
        <v>-280.5</v>
      </c>
    </row>
    <row r="60" spans="1:1" x14ac:dyDescent="0.3">
      <c r="A60">
        <v>-304.89999999999998</v>
      </c>
    </row>
    <row r="61" spans="1:1" x14ac:dyDescent="0.3">
      <c r="A61">
        <v>-241.3</v>
      </c>
    </row>
    <row r="62" spans="1:1" x14ac:dyDescent="0.3">
      <c r="A62">
        <v>-199.2</v>
      </c>
    </row>
    <row r="63" spans="1:1" x14ac:dyDescent="0.3">
      <c r="A63">
        <v>-322.10000000000002</v>
      </c>
    </row>
    <row r="64" spans="1:1" x14ac:dyDescent="0.3">
      <c r="A64">
        <v>-279.89999999999998</v>
      </c>
    </row>
    <row r="65" spans="1:1" x14ac:dyDescent="0.3">
      <c r="A65">
        <v>-287.5</v>
      </c>
    </row>
    <row r="66" spans="1:1" x14ac:dyDescent="0.3">
      <c r="A66">
        <v>-240.7</v>
      </c>
    </row>
    <row r="67" spans="1:1" x14ac:dyDescent="0.3">
      <c r="A67">
        <v>-250.9</v>
      </c>
    </row>
    <row r="68" spans="1:1" x14ac:dyDescent="0.3">
      <c r="A68">
        <v>-250.7</v>
      </c>
    </row>
    <row r="69" spans="1:1" x14ac:dyDescent="0.3">
      <c r="A69">
        <v>-254.2</v>
      </c>
    </row>
    <row r="70" spans="1:1" x14ac:dyDescent="0.3">
      <c r="A70">
        <v>-214.2</v>
      </c>
    </row>
    <row r="71" spans="1:1" x14ac:dyDescent="0.3">
      <c r="A71">
        <v>-232.5</v>
      </c>
    </row>
    <row r="72" spans="1:1" x14ac:dyDescent="0.3">
      <c r="A72">
        <v>-281.89999999999998</v>
      </c>
    </row>
    <row r="73" spans="1:1" x14ac:dyDescent="0.3">
      <c r="A73">
        <v>-248.7</v>
      </c>
    </row>
    <row r="74" spans="1:1" x14ac:dyDescent="0.3">
      <c r="A74">
        <v>-233.8</v>
      </c>
    </row>
    <row r="75" spans="1:1" x14ac:dyDescent="0.3">
      <c r="A75">
        <v>-291.7</v>
      </c>
    </row>
    <row r="76" spans="1:1" x14ac:dyDescent="0.3">
      <c r="A76">
        <v>-221.9</v>
      </c>
    </row>
    <row r="77" spans="1:1" x14ac:dyDescent="0.3">
      <c r="A77">
        <v>-252.2</v>
      </c>
    </row>
    <row r="78" spans="1:1" x14ac:dyDescent="0.3">
      <c r="A78">
        <v>-273.7</v>
      </c>
    </row>
    <row r="79" spans="1:1" x14ac:dyDescent="0.3">
      <c r="A79">
        <v>-222.9</v>
      </c>
    </row>
    <row r="80" spans="1:1" x14ac:dyDescent="0.3">
      <c r="A80">
        <v>-269.10000000000002</v>
      </c>
    </row>
    <row r="81" spans="1:1" x14ac:dyDescent="0.3">
      <c r="A81">
        <v>-246.8</v>
      </c>
    </row>
    <row r="82" spans="1:1" x14ac:dyDescent="0.3">
      <c r="A82">
        <v>-211.2</v>
      </c>
    </row>
    <row r="83" spans="1:1" x14ac:dyDescent="0.3">
      <c r="A83">
        <v>-233.4</v>
      </c>
    </row>
    <row r="84" spans="1:1" x14ac:dyDescent="0.3">
      <c r="A84">
        <v>10.599999999999801</v>
      </c>
    </row>
    <row r="85" spans="1:1" x14ac:dyDescent="0.3">
      <c r="A85">
        <v>-227.8</v>
      </c>
    </row>
    <row r="86" spans="1:1" x14ac:dyDescent="0.3">
      <c r="A86">
        <v>-228.9</v>
      </c>
    </row>
    <row r="87" spans="1:1" x14ac:dyDescent="0.3">
      <c r="A87">
        <v>-261.5</v>
      </c>
    </row>
    <row r="88" spans="1:1" x14ac:dyDescent="0.3">
      <c r="A88">
        <v>-274.2</v>
      </c>
    </row>
    <row r="89" spans="1:1" x14ac:dyDescent="0.3">
      <c r="A89">
        <v>-222.2</v>
      </c>
    </row>
    <row r="90" spans="1:1" x14ac:dyDescent="0.3">
      <c r="A90">
        <v>-299.7</v>
      </c>
    </row>
    <row r="91" spans="1:1" x14ac:dyDescent="0.3">
      <c r="A91">
        <v>-259.8</v>
      </c>
    </row>
    <row r="92" spans="1:1" x14ac:dyDescent="0.3">
      <c r="A92">
        <v>-241</v>
      </c>
    </row>
    <row r="93" spans="1:1" x14ac:dyDescent="0.3">
      <c r="A93">
        <v>-249.2</v>
      </c>
    </row>
    <row r="94" spans="1:1" x14ac:dyDescent="0.3">
      <c r="A94">
        <v>-238.6</v>
      </c>
    </row>
    <row r="95" spans="1:1" x14ac:dyDescent="0.3">
      <c r="A95">
        <v>-260.89999999999998</v>
      </c>
    </row>
    <row r="96" spans="1:1" x14ac:dyDescent="0.3">
      <c r="A96">
        <v>-260.7</v>
      </c>
    </row>
    <row r="97" spans="1:1" x14ac:dyDescent="0.3">
      <c r="A97">
        <v>-229.4</v>
      </c>
    </row>
    <row r="98" spans="1:1" x14ac:dyDescent="0.3">
      <c r="A98">
        <v>-199.7</v>
      </c>
    </row>
    <row r="99" spans="1:1" x14ac:dyDescent="0.3">
      <c r="A99">
        <v>-287.39999999999998</v>
      </c>
    </row>
    <row r="100" spans="1:1" x14ac:dyDescent="0.3">
      <c r="A100">
        <v>-367.875</v>
      </c>
    </row>
    <row r="101" spans="1:1" x14ac:dyDescent="0.3">
      <c r="A101">
        <v>-251.1</v>
      </c>
    </row>
    <row r="102" spans="1:1" x14ac:dyDescent="0.3">
      <c r="A102">
        <v>-223.6</v>
      </c>
    </row>
    <row r="103" spans="1:1" x14ac:dyDescent="0.3">
      <c r="A103">
        <v>-267.2</v>
      </c>
    </row>
    <row r="104" spans="1:1" x14ac:dyDescent="0.3">
      <c r="A104">
        <v>-268.8</v>
      </c>
    </row>
    <row r="105" spans="1:1" x14ac:dyDescent="0.3">
      <c r="A105">
        <v>-240.2</v>
      </c>
    </row>
    <row r="106" spans="1:1" x14ac:dyDescent="0.3">
      <c r="A106">
        <v>-310.8</v>
      </c>
    </row>
    <row r="107" spans="1:1" x14ac:dyDescent="0.3">
      <c r="A107">
        <v>-237.3</v>
      </c>
    </row>
    <row r="108" spans="1:1" x14ac:dyDescent="0.3">
      <c r="A108">
        <v>-260.89999999999998</v>
      </c>
    </row>
    <row r="109" spans="1:1" x14ac:dyDescent="0.3">
      <c r="A109">
        <v>-270.89999999999998</v>
      </c>
    </row>
    <row r="110" spans="1:1" x14ac:dyDescent="0.3">
      <c r="A110">
        <v>-264.89999999999998</v>
      </c>
    </row>
    <row r="111" spans="1:1" x14ac:dyDescent="0.3">
      <c r="A111">
        <v>-244.9</v>
      </c>
    </row>
    <row r="112" spans="1:1" x14ac:dyDescent="0.3">
      <c r="A112">
        <v>-241.8</v>
      </c>
    </row>
    <row r="113" spans="1:1" x14ac:dyDescent="0.3">
      <c r="A113">
        <v>-274.39999999999998</v>
      </c>
    </row>
    <row r="114" spans="1:1" x14ac:dyDescent="0.3">
      <c r="A114">
        <v>-305.3</v>
      </c>
    </row>
    <row r="115" spans="1:1" x14ac:dyDescent="0.3">
      <c r="A115">
        <v>-177.9</v>
      </c>
    </row>
    <row r="116" spans="1:1" x14ac:dyDescent="0.3">
      <c r="A116">
        <v>-194.2</v>
      </c>
    </row>
    <row r="117" spans="1:1" x14ac:dyDescent="0.3">
      <c r="A117">
        <v>-231.2</v>
      </c>
    </row>
    <row r="118" spans="1:1" x14ac:dyDescent="0.3">
      <c r="A118">
        <v>-259.7</v>
      </c>
    </row>
    <row r="119" spans="1:1" x14ac:dyDescent="0.3">
      <c r="A119">
        <v>-261.89999999999998</v>
      </c>
    </row>
    <row r="120" spans="1:1" x14ac:dyDescent="0.3">
      <c r="A120">
        <v>-241.4</v>
      </c>
    </row>
    <row r="121" spans="1:1" x14ac:dyDescent="0.3">
      <c r="A121">
        <v>-267.60000000000002</v>
      </c>
    </row>
    <row r="122" spans="1:1" x14ac:dyDescent="0.3">
      <c r="A122">
        <v>-224.2</v>
      </c>
    </row>
    <row r="123" spans="1:1" x14ac:dyDescent="0.3">
      <c r="A123">
        <v>-239.6</v>
      </c>
    </row>
    <row r="124" spans="1:1" x14ac:dyDescent="0.3">
      <c r="A124">
        <v>-277.8</v>
      </c>
    </row>
    <row r="125" spans="1:1" x14ac:dyDescent="0.3">
      <c r="A125">
        <v>-241.3</v>
      </c>
    </row>
    <row r="126" spans="1:1" x14ac:dyDescent="0.3">
      <c r="A126">
        <v>-266.7</v>
      </c>
    </row>
    <row r="127" spans="1:1" x14ac:dyDescent="0.3">
      <c r="A127">
        <v>-359.4</v>
      </c>
    </row>
    <row r="128" spans="1:1" x14ac:dyDescent="0.3">
      <c r="A128">
        <v>-252.1</v>
      </c>
    </row>
    <row r="129" spans="1:1" x14ac:dyDescent="0.3">
      <c r="A129">
        <v>-245.6</v>
      </c>
    </row>
    <row r="130" spans="1:1" x14ac:dyDescent="0.3">
      <c r="A130">
        <v>-306.3</v>
      </c>
    </row>
    <row r="131" spans="1:1" x14ac:dyDescent="0.3">
      <c r="A131">
        <v>-236.7</v>
      </c>
    </row>
    <row r="132" spans="1:1" x14ac:dyDescent="0.3">
      <c r="A132">
        <v>-252.1</v>
      </c>
    </row>
    <row r="133" spans="1:1" x14ac:dyDescent="0.3">
      <c r="A133">
        <v>-273.89999999999998</v>
      </c>
    </row>
    <row r="134" spans="1:1" x14ac:dyDescent="0.3">
      <c r="A134">
        <v>-202.1</v>
      </c>
    </row>
    <row r="135" spans="1:1" x14ac:dyDescent="0.3">
      <c r="A135">
        <v>-228.3</v>
      </c>
    </row>
    <row r="136" spans="1:1" x14ac:dyDescent="0.3">
      <c r="A136">
        <v>-273.89999999999998</v>
      </c>
    </row>
    <row r="137" spans="1:1" x14ac:dyDescent="0.3">
      <c r="A137">
        <v>-251.3</v>
      </c>
    </row>
    <row r="138" spans="1:1" x14ac:dyDescent="0.3">
      <c r="A138">
        <v>-275.8</v>
      </c>
    </row>
    <row r="139" spans="1:1" x14ac:dyDescent="0.3">
      <c r="A139">
        <v>-247.6</v>
      </c>
    </row>
    <row r="140" spans="1:1" x14ac:dyDescent="0.3">
      <c r="A140">
        <v>-246.5</v>
      </c>
    </row>
    <row r="141" spans="1:1" x14ac:dyDescent="0.3">
      <c r="A141">
        <v>-206.5</v>
      </c>
    </row>
    <row r="142" spans="1:1" x14ac:dyDescent="0.3">
      <c r="A142">
        <v>-216.1</v>
      </c>
    </row>
    <row r="143" spans="1:1" x14ac:dyDescent="0.3">
      <c r="A143">
        <v>-217.1</v>
      </c>
    </row>
    <row r="144" spans="1:1" x14ac:dyDescent="0.3">
      <c r="A144">
        <v>-214.2</v>
      </c>
    </row>
    <row r="145" spans="1:1" x14ac:dyDescent="0.3">
      <c r="A145">
        <v>-234.2</v>
      </c>
    </row>
    <row r="146" spans="1:1" x14ac:dyDescent="0.3">
      <c r="A146">
        <v>-249.3</v>
      </c>
    </row>
    <row r="147" spans="1:1" x14ac:dyDescent="0.3">
      <c r="A147">
        <v>-222.9</v>
      </c>
    </row>
    <row r="148" spans="1:1" x14ac:dyDescent="0.3">
      <c r="A148">
        <v>-197.1</v>
      </c>
    </row>
    <row r="149" spans="1:1" x14ac:dyDescent="0.3">
      <c r="A149">
        <v>-248.3</v>
      </c>
    </row>
    <row r="150" spans="1:1" x14ac:dyDescent="0.3">
      <c r="A150">
        <v>-266.3</v>
      </c>
    </row>
    <row r="151" spans="1:1" x14ac:dyDescent="0.3">
      <c r="A151">
        <v>-242.2</v>
      </c>
    </row>
    <row r="152" spans="1:1" x14ac:dyDescent="0.3">
      <c r="A152">
        <v>-249.7</v>
      </c>
    </row>
    <row r="153" spans="1:1" x14ac:dyDescent="0.3">
      <c r="A153">
        <v>-241.7</v>
      </c>
    </row>
    <row r="154" spans="1:1" x14ac:dyDescent="0.3">
      <c r="A154">
        <v>-239.1</v>
      </c>
    </row>
    <row r="155" spans="1:1" x14ac:dyDescent="0.3">
      <c r="A155">
        <v>-250.3</v>
      </c>
    </row>
    <row r="156" spans="1:1" x14ac:dyDescent="0.3">
      <c r="A156">
        <v>-210.9</v>
      </c>
    </row>
    <row r="157" spans="1:1" x14ac:dyDescent="0.3">
      <c r="A157">
        <v>-213.4</v>
      </c>
    </row>
    <row r="158" spans="1:1" x14ac:dyDescent="0.3">
      <c r="A158">
        <v>-269.10000000000002</v>
      </c>
    </row>
    <row r="159" spans="1:1" x14ac:dyDescent="0.3">
      <c r="A159">
        <v>-238.1</v>
      </c>
    </row>
    <row r="160" spans="1:1" x14ac:dyDescent="0.3">
      <c r="A160">
        <v>-229.9</v>
      </c>
    </row>
    <row r="161" spans="1:1" x14ac:dyDescent="0.3">
      <c r="A161">
        <v>-255.6</v>
      </c>
    </row>
    <row r="162" spans="1:1" x14ac:dyDescent="0.3">
      <c r="A162">
        <v>-263.7</v>
      </c>
    </row>
    <row r="163" spans="1:1" x14ac:dyDescent="0.3">
      <c r="A163">
        <v>-213.6</v>
      </c>
    </row>
    <row r="164" spans="1:1" x14ac:dyDescent="0.3">
      <c r="A164">
        <v>-247.1</v>
      </c>
    </row>
    <row r="165" spans="1:1" x14ac:dyDescent="0.3">
      <c r="A165">
        <v>-211.2</v>
      </c>
    </row>
    <row r="166" spans="1:1" x14ac:dyDescent="0.3">
      <c r="A166">
        <v>-224.3</v>
      </c>
    </row>
    <row r="167" spans="1:1" x14ac:dyDescent="0.3">
      <c r="A167">
        <v>-242.5</v>
      </c>
    </row>
    <row r="168" spans="1:1" x14ac:dyDescent="0.3">
      <c r="A168">
        <v>-289.10000000000002</v>
      </c>
    </row>
    <row r="169" spans="1:1" x14ac:dyDescent="0.3">
      <c r="A169">
        <v>-275.2</v>
      </c>
    </row>
    <row r="170" spans="1:1" x14ac:dyDescent="0.3">
      <c r="A170">
        <v>-259</v>
      </c>
    </row>
    <row r="171" spans="1:1" x14ac:dyDescent="0.3">
      <c r="A171">
        <v>-228.2</v>
      </c>
    </row>
    <row r="172" spans="1:1" x14ac:dyDescent="0.3">
      <c r="A172">
        <v>-251.6</v>
      </c>
    </row>
    <row r="173" spans="1:1" x14ac:dyDescent="0.3">
      <c r="A173">
        <v>-268</v>
      </c>
    </row>
    <row r="174" spans="1:1" x14ac:dyDescent="0.3">
      <c r="A174">
        <v>-246.1</v>
      </c>
    </row>
    <row r="175" spans="1:1" x14ac:dyDescent="0.3">
      <c r="A175">
        <v>-396.4</v>
      </c>
    </row>
    <row r="176" spans="1:1" x14ac:dyDescent="0.3">
      <c r="A176">
        <v>-281.8</v>
      </c>
    </row>
    <row r="177" spans="1:1" x14ac:dyDescent="0.3">
      <c r="A177">
        <v>-282.7</v>
      </c>
    </row>
    <row r="178" spans="1:1" x14ac:dyDescent="0.3">
      <c r="A178">
        <v>-254.3</v>
      </c>
    </row>
    <row r="179" spans="1:1" x14ac:dyDescent="0.3">
      <c r="A179">
        <v>-254.3</v>
      </c>
    </row>
    <row r="180" spans="1:1" x14ac:dyDescent="0.3">
      <c r="A180">
        <v>-223.5</v>
      </c>
    </row>
    <row r="181" spans="1:1" x14ac:dyDescent="0.3">
      <c r="A181">
        <v>-281.3</v>
      </c>
    </row>
    <row r="182" spans="1:1" x14ac:dyDescent="0.3">
      <c r="A182">
        <v>-274.8</v>
      </c>
    </row>
    <row r="183" spans="1:1" x14ac:dyDescent="0.3">
      <c r="A183">
        <v>-26.400000000000102</v>
      </c>
    </row>
    <row r="184" spans="1:1" x14ac:dyDescent="0.3">
      <c r="A184">
        <v>-245.5</v>
      </c>
    </row>
    <row r="185" spans="1:1" x14ac:dyDescent="0.3">
      <c r="A185">
        <v>-235.3</v>
      </c>
    </row>
    <row r="186" spans="1:1" x14ac:dyDescent="0.3">
      <c r="A186">
        <v>-224.9</v>
      </c>
    </row>
    <row r="187" spans="1:1" x14ac:dyDescent="0.3">
      <c r="A187">
        <v>-276.89999999999998</v>
      </c>
    </row>
    <row r="188" spans="1:1" x14ac:dyDescent="0.3">
      <c r="A188">
        <v>-263.8</v>
      </c>
    </row>
    <row r="189" spans="1:1" x14ac:dyDescent="0.3">
      <c r="A189">
        <v>-223.4</v>
      </c>
    </row>
    <row r="190" spans="1:1" x14ac:dyDescent="0.3">
      <c r="A190">
        <v>-245.8</v>
      </c>
    </row>
    <row r="191" spans="1:1" x14ac:dyDescent="0.3">
      <c r="A191">
        <v>-284.7</v>
      </c>
    </row>
    <row r="192" spans="1:1" x14ac:dyDescent="0.3">
      <c r="A192">
        <v>-202</v>
      </c>
    </row>
    <row r="193" spans="1:1" x14ac:dyDescent="0.3">
      <c r="A193">
        <v>-256.7</v>
      </c>
    </row>
    <row r="194" spans="1:1" x14ac:dyDescent="0.3">
      <c r="A194">
        <v>-200.5</v>
      </c>
    </row>
    <row r="195" spans="1:1" x14ac:dyDescent="0.3">
      <c r="A195">
        <v>-248.6</v>
      </c>
    </row>
    <row r="196" spans="1:1" x14ac:dyDescent="0.3">
      <c r="A196">
        <v>-245.4</v>
      </c>
    </row>
    <row r="197" spans="1:1" x14ac:dyDescent="0.3">
      <c r="A197">
        <v>-246.8</v>
      </c>
    </row>
    <row r="198" spans="1:1" x14ac:dyDescent="0.3">
      <c r="A198">
        <v>-275.39999999999998</v>
      </c>
    </row>
    <row r="199" spans="1:1" x14ac:dyDescent="0.3">
      <c r="A199">
        <v>-245</v>
      </c>
    </row>
    <row r="200" spans="1:1" x14ac:dyDescent="0.3">
      <c r="A200">
        <v>-264.7</v>
      </c>
    </row>
    <row r="201" spans="1:1" x14ac:dyDescent="0.3">
      <c r="A201">
        <v>-234.5</v>
      </c>
    </row>
    <row r="202" spans="1:1" x14ac:dyDescent="0.3">
      <c r="A202">
        <v>-260.7</v>
      </c>
    </row>
    <row r="203" spans="1:1" x14ac:dyDescent="0.3">
      <c r="A203">
        <v>-207.1</v>
      </c>
    </row>
    <row r="204" spans="1:1" x14ac:dyDescent="0.3">
      <c r="A204">
        <v>-299.3</v>
      </c>
    </row>
    <row r="205" spans="1:1" x14ac:dyDescent="0.3">
      <c r="A205">
        <v>-229</v>
      </c>
    </row>
    <row r="206" spans="1:1" x14ac:dyDescent="0.3">
      <c r="A206">
        <v>-250.1</v>
      </c>
    </row>
    <row r="207" spans="1:1" x14ac:dyDescent="0.3">
      <c r="A207">
        <v>-249.2</v>
      </c>
    </row>
    <row r="208" spans="1:1" x14ac:dyDescent="0.3">
      <c r="A208">
        <v>-303.3</v>
      </c>
    </row>
    <row r="209" spans="1:1" x14ac:dyDescent="0.3">
      <c r="A209">
        <v>-256.8</v>
      </c>
    </row>
    <row r="210" spans="1:1" x14ac:dyDescent="0.3">
      <c r="A210">
        <v>-290.8</v>
      </c>
    </row>
    <row r="211" spans="1:1" x14ac:dyDescent="0.3">
      <c r="A211">
        <v>-219.5</v>
      </c>
    </row>
    <row r="212" spans="1:1" x14ac:dyDescent="0.3">
      <c r="A212">
        <v>-232.1</v>
      </c>
    </row>
    <row r="213" spans="1:1" x14ac:dyDescent="0.3">
      <c r="A213">
        <v>-225.6</v>
      </c>
    </row>
    <row r="214" spans="1:1" x14ac:dyDescent="0.3">
      <c r="A214">
        <v>-233.3</v>
      </c>
    </row>
    <row r="215" spans="1:1" x14ac:dyDescent="0.3">
      <c r="A215">
        <v>-256.60000000000002</v>
      </c>
    </row>
    <row r="216" spans="1:1" x14ac:dyDescent="0.3">
      <c r="A216">
        <v>-254.1</v>
      </c>
    </row>
    <row r="217" spans="1:1" x14ac:dyDescent="0.3">
      <c r="A217">
        <v>-258.5</v>
      </c>
    </row>
    <row r="218" spans="1:1" x14ac:dyDescent="0.3">
      <c r="A218">
        <v>-236.3</v>
      </c>
    </row>
    <row r="219" spans="1:1" x14ac:dyDescent="0.3">
      <c r="A219">
        <v>-216.6</v>
      </c>
    </row>
    <row r="220" spans="1:1" x14ac:dyDescent="0.3">
      <c r="A220">
        <v>-302.2</v>
      </c>
    </row>
    <row r="221" spans="1:1" x14ac:dyDescent="0.3">
      <c r="A221">
        <v>-247.7</v>
      </c>
    </row>
    <row r="222" spans="1:1" x14ac:dyDescent="0.3">
      <c r="A222">
        <v>-238.2</v>
      </c>
    </row>
    <row r="223" spans="1:1" x14ac:dyDescent="0.3">
      <c r="A223">
        <v>-264.5</v>
      </c>
    </row>
    <row r="224" spans="1:1" x14ac:dyDescent="0.3">
      <c r="A224">
        <v>-240</v>
      </c>
    </row>
    <row r="225" spans="1:1" x14ac:dyDescent="0.3">
      <c r="A225">
        <v>-320.60000000000002</v>
      </c>
    </row>
    <row r="226" spans="1:1" x14ac:dyDescent="0.3">
      <c r="A226">
        <v>-276.5</v>
      </c>
    </row>
    <row r="227" spans="1:1" x14ac:dyDescent="0.3">
      <c r="A227">
        <v>-260.89999999999998</v>
      </c>
    </row>
    <row r="228" spans="1:1" x14ac:dyDescent="0.3">
      <c r="A228">
        <v>-279.39999999999998</v>
      </c>
    </row>
    <row r="229" spans="1:1" x14ac:dyDescent="0.3">
      <c r="A229">
        <v>-240.5</v>
      </c>
    </row>
    <row r="230" spans="1:1" x14ac:dyDescent="0.3">
      <c r="A230">
        <v>-263.7</v>
      </c>
    </row>
    <row r="231" spans="1:1" x14ac:dyDescent="0.3">
      <c r="A231">
        <v>-225.4</v>
      </c>
    </row>
    <row r="232" spans="1:1" x14ac:dyDescent="0.3">
      <c r="A232">
        <v>-222.5</v>
      </c>
    </row>
    <row r="233" spans="1:1" x14ac:dyDescent="0.3">
      <c r="A233">
        <v>-244.6</v>
      </c>
    </row>
    <row r="234" spans="1:1" x14ac:dyDescent="0.3">
      <c r="A234">
        <v>-289.5</v>
      </c>
    </row>
    <row r="235" spans="1:1" x14ac:dyDescent="0.3">
      <c r="A235">
        <v>-219.5</v>
      </c>
    </row>
    <row r="236" spans="1:1" x14ac:dyDescent="0.3">
      <c r="A236">
        <v>-276</v>
      </c>
    </row>
    <row r="237" spans="1:1" x14ac:dyDescent="0.3">
      <c r="A237">
        <v>-254.1</v>
      </c>
    </row>
    <row r="238" spans="1:1" x14ac:dyDescent="0.3">
      <c r="A238">
        <v>-278.5</v>
      </c>
    </row>
    <row r="239" spans="1:1" x14ac:dyDescent="0.3">
      <c r="A239">
        <v>-249.8</v>
      </c>
    </row>
    <row r="240" spans="1:1" x14ac:dyDescent="0.3">
      <c r="A240">
        <v>-211</v>
      </c>
    </row>
    <row r="241" spans="1:1" x14ac:dyDescent="0.3">
      <c r="A241">
        <v>-229.9</v>
      </c>
    </row>
    <row r="242" spans="1:1" x14ac:dyDescent="0.3">
      <c r="A242">
        <v>-238.3</v>
      </c>
    </row>
    <row r="243" spans="1:1" x14ac:dyDescent="0.3">
      <c r="A243">
        <v>-263.39999999999998</v>
      </c>
    </row>
    <row r="244" spans="1:1" x14ac:dyDescent="0.3">
      <c r="A244">
        <v>-271.3</v>
      </c>
    </row>
    <row r="245" spans="1:1" x14ac:dyDescent="0.3">
      <c r="A245">
        <v>-299.3</v>
      </c>
    </row>
    <row r="246" spans="1:1" x14ac:dyDescent="0.3">
      <c r="A246">
        <v>-267.3</v>
      </c>
    </row>
    <row r="247" spans="1:1" x14ac:dyDescent="0.3">
      <c r="A247">
        <v>-238.4</v>
      </c>
    </row>
    <row r="248" spans="1:1" x14ac:dyDescent="0.3">
      <c r="A248">
        <v>-277.5</v>
      </c>
    </row>
    <row r="249" spans="1:1" x14ac:dyDescent="0.3">
      <c r="A249">
        <v>-255.5</v>
      </c>
    </row>
    <row r="250" spans="1:1" x14ac:dyDescent="0.3">
      <c r="A250">
        <v>-308.3</v>
      </c>
    </row>
    <row r="251" spans="1:1" x14ac:dyDescent="0.3">
      <c r="A251">
        <v>-264.10000000000002</v>
      </c>
    </row>
    <row r="252" spans="1:1" x14ac:dyDescent="0.3">
      <c r="A252">
        <v>-240.4</v>
      </c>
    </row>
    <row r="253" spans="1:1" x14ac:dyDescent="0.3">
      <c r="A253">
        <v>-263.8</v>
      </c>
    </row>
    <row r="254" spans="1:1" x14ac:dyDescent="0.3">
      <c r="A254">
        <v>-237.4</v>
      </c>
    </row>
    <row r="255" spans="1:1" x14ac:dyDescent="0.3">
      <c r="A255">
        <v>-224.2</v>
      </c>
    </row>
    <row r="256" spans="1:1" x14ac:dyDescent="0.3">
      <c r="A256">
        <v>-261.60000000000002</v>
      </c>
    </row>
    <row r="257" spans="1:1" x14ac:dyDescent="0.3">
      <c r="A257">
        <v>-273.2</v>
      </c>
    </row>
    <row r="258" spans="1:1" x14ac:dyDescent="0.3">
      <c r="A258">
        <v>-321.3</v>
      </c>
    </row>
    <row r="259" spans="1:1" x14ac:dyDescent="0.3">
      <c r="A259">
        <v>-220.8</v>
      </c>
    </row>
    <row r="260" spans="1:1" x14ac:dyDescent="0.3">
      <c r="A260">
        <v>-205.6</v>
      </c>
    </row>
    <row r="261" spans="1:1" x14ac:dyDescent="0.3">
      <c r="A261">
        <v>-218.7</v>
      </c>
    </row>
    <row r="262" spans="1:1" x14ac:dyDescent="0.3">
      <c r="A262">
        <v>-206.7</v>
      </c>
    </row>
    <row r="263" spans="1:1" x14ac:dyDescent="0.3">
      <c r="A263">
        <v>-256.8</v>
      </c>
    </row>
    <row r="264" spans="1:1" x14ac:dyDescent="0.3">
      <c r="A264">
        <v>-189.1</v>
      </c>
    </row>
    <row r="265" spans="1:1" x14ac:dyDescent="0.3">
      <c r="A265">
        <v>-191</v>
      </c>
    </row>
    <row r="266" spans="1:1" x14ac:dyDescent="0.3">
      <c r="A266">
        <v>-252.1</v>
      </c>
    </row>
    <row r="267" spans="1:1" x14ac:dyDescent="0.3">
      <c r="A267">
        <v>-200.1</v>
      </c>
    </row>
    <row r="268" spans="1:1" x14ac:dyDescent="0.3">
      <c r="A268">
        <v>-222.9</v>
      </c>
    </row>
    <row r="269" spans="1:1" x14ac:dyDescent="0.3">
      <c r="A269">
        <v>-266.89999999999998</v>
      </c>
    </row>
    <row r="270" spans="1:1" x14ac:dyDescent="0.3">
      <c r="A270">
        <v>-207.9</v>
      </c>
    </row>
    <row r="271" spans="1:1" x14ac:dyDescent="0.3">
      <c r="A271">
        <v>-315.60000000000002</v>
      </c>
    </row>
    <row r="272" spans="1:1" x14ac:dyDescent="0.3">
      <c r="A272">
        <v>-198.6</v>
      </c>
    </row>
    <row r="273" spans="1:1" x14ac:dyDescent="0.3">
      <c r="A273">
        <v>-256.89999999999998</v>
      </c>
    </row>
    <row r="274" spans="1:1" x14ac:dyDescent="0.3">
      <c r="A274">
        <v>-252.9</v>
      </c>
    </row>
    <row r="275" spans="1:1" x14ac:dyDescent="0.3">
      <c r="A275">
        <v>-286.89999999999998</v>
      </c>
    </row>
    <row r="276" spans="1:1" x14ac:dyDescent="0.3">
      <c r="A276">
        <v>-218.9</v>
      </c>
    </row>
    <row r="277" spans="1:1" x14ac:dyDescent="0.3">
      <c r="A277">
        <v>-209.2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D00A7-3BAB-4014-BF8B-E28D344C227C}">
  <dimension ref="A1:F271"/>
  <sheetViews>
    <sheetView workbookViewId="0">
      <selection activeCell="C2" sqref="C2:C5"/>
    </sheetView>
  </sheetViews>
  <sheetFormatPr defaultRowHeight="14.4" x14ac:dyDescent="0.3"/>
  <cols>
    <col min="3" max="3" width="16" customWidth="1"/>
    <col min="4" max="4" width="12.109375" customWidth="1"/>
    <col min="5" max="5" width="18" customWidth="1"/>
    <col min="6" max="6" width="27.77734375" customWidth="1"/>
  </cols>
  <sheetData>
    <row r="1" spans="1:5" ht="27.6" customHeight="1" x14ac:dyDescent="0.3">
      <c r="A1" t="s">
        <v>69</v>
      </c>
      <c r="C1" s="13" t="s">
        <v>50</v>
      </c>
      <c r="D1" s="12" t="s">
        <v>66</v>
      </c>
      <c r="E1" s="12" t="s">
        <v>65</v>
      </c>
    </row>
    <row r="2" spans="1:5" x14ac:dyDescent="0.3">
      <c r="A2" t="s">
        <v>69</v>
      </c>
      <c r="C2" s="11" t="s">
        <v>69</v>
      </c>
      <c r="D2" s="18">
        <f>COUNTIF(A:A,C2)</f>
        <v>140</v>
      </c>
      <c r="E2" s="11">
        <f>D2/$D$7</f>
        <v>0.51660516605166051</v>
      </c>
    </row>
    <row r="3" spans="1:5" x14ac:dyDescent="0.3">
      <c r="A3" t="s">
        <v>69</v>
      </c>
      <c r="C3" s="11" t="s">
        <v>68</v>
      </c>
      <c r="D3" s="11">
        <f>COUNTIF(A:A,C3)</f>
        <v>58</v>
      </c>
      <c r="E3" s="18">
        <f>D3/$D$7</f>
        <v>0.2140221402214022</v>
      </c>
    </row>
    <row r="4" spans="1:5" x14ac:dyDescent="0.3">
      <c r="A4" t="s">
        <v>69</v>
      </c>
      <c r="C4" s="11" t="s">
        <v>67</v>
      </c>
      <c r="D4" s="11">
        <f>COUNTIF(A:A,C4)</f>
        <v>53</v>
      </c>
      <c r="E4" s="11">
        <f>D4/$D$7</f>
        <v>0.19557195571955718</v>
      </c>
    </row>
    <row r="5" spans="1:5" x14ac:dyDescent="0.3">
      <c r="A5" t="s">
        <v>68</v>
      </c>
      <c r="C5" s="11" t="s">
        <v>70</v>
      </c>
      <c r="D5" s="11">
        <f>COUNTIF(A:A,C5)</f>
        <v>20</v>
      </c>
      <c r="E5" s="11">
        <f>D5/$D$7</f>
        <v>7.3800738007380073E-2</v>
      </c>
    </row>
    <row r="6" spans="1:5" x14ac:dyDescent="0.3">
      <c r="A6" t="s">
        <v>69</v>
      </c>
      <c r="C6" s="19"/>
      <c r="D6" s="19"/>
      <c r="E6" s="19"/>
    </row>
    <row r="7" spans="1:5" x14ac:dyDescent="0.3">
      <c r="A7" t="s">
        <v>70</v>
      </c>
      <c r="C7" s="9" t="s">
        <v>13</v>
      </c>
      <c r="D7" s="20">
        <f>SUM(D2:D5)</f>
        <v>271</v>
      </c>
      <c r="E7" s="9">
        <f>SUM(E2:E5)</f>
        <v>1</v>
      </c>
    </row>
    <row r="8" spans="1:5" x14ac:dyDescent="0.3">
      <c r="A8" t="s">
        <v>69</v>
      </c>
    </row>
    <row r="9" spans="1:5" x14ac:dyDescent="0.3">
      <c r="A9" t="s">
        <v>69</v>
      </c>
      <c r="C9" s="10" t="s">
        <v>72</v>
      </c>
    </row>
    <row r="10" spans="1:5" x14ac:dyDescent="0.3">
      <c r="A10" t="s">
        <v>67</v>
      </c>
      <c r="C10" t="s">
        <v>60</v>
      </c>
      <c r="D10">
        <f>E3</f>
        <v>0.2140221402214022</v>
      </c>
    </row>
    <row r="11" spans="1:5" x14ac:dyDescent="0.3">
      <c r="A11" t="s">
        <v>67</v>
      </c>
      <c r="C11" t="s">
        <v>59</v>
      </c>
      <c r="D11">
        <f>1-D10</f>
        <v>0.7859778597785978</v>
      </c>
    </row>
    <row r="12" spans="1:5" x14ac:dyDescent="0.3">
      <c r="A12" t="s">
        <v>69</v>
      </c>
      <c r="C12" t="s">
        <v>58</v>
      </c>
      <c r="D12" s="7">
        <v>0.99</v>
      </c>
    </row>
    <row r="13" spans="1:5" x14ac:dyDescent="0.3">
      <c r="A13" t="s">
        <v>69</v>
      </c>
      <c r="C13" t="s">
        <v>57</v>
      </c>
    </row>
    <row r="14" spans="1:5" x14ac:dyDescent="0.3">
      <c r="A14" t="s">
        <v>67</v>
      </c>
      <c r="C14" t="s">
        <v>56</v>
      </c>
      <c r="D14">
        <f>_xlfn.CONFIDENCE.NORM(1-D12,SQRT(D10*D11),D7)</f>
        <v>6.4175157288598114E-2</v>
      </c>
    </row>
    <row r="15" spans="1:5" x14ac:dyDescent="0.3">
      <c r="A15" t="s">
        <v>69</v>
      </c>
    </row>
    <row r="16" spans="1:5" x14ac:dyDescent="0.3">
      <c r="A16" t="s">
        <v>69</v>
      </c>
      <c r="C16" t="s">
        <v>55</v>
      </c>
      <c r="E16" s="21">
        <f>D10-D14</f>
        <v>0.14984698293280407</v>
      </c>
    </row>
    <row r="17" spans="1:6" x14ac:dyDescent="0.3">
      <c r="A17" t="s">
        <v>67</v>
      </c>
      <c r="C17" t="s">
        <v>53</v>
      </c>
      <c r="E17" s="21">
        <f>D10+D14</f>
        <v>0.27819729751000033</v>
      </c>
    </row>
    <row r="18" spans="1:6" x14ac:dyDescent="0.3">
      <c r="A18" t="s">
        <v>69</v>
      </c>
    </row>
    <row r="19" spans="1:6" x14ac:dyDescent="0.3">
      <c r="A19" t="s">
        <v>69</v>
      </c>
      <c r="C19" t="s">
        <v>51</v>
      </c>
    </row>
    <row r="20" spans="1:6" ht="13.8" customHeight="1" x14ac:dyDescent="0.3">
      <c r="A20" t="s">
        <v>68</v>
      </c>
    </row>
    <row r="21" spans="1:6" ht="45.6" customHeight="1" x14ac:dyDescent="0.3">
      <c r="A21" t="s">
        <v>69</v>
      </c>
      <c r="C21" s="13" t="s">
        <v>50</v>
      </c>
      <c r="D21" s="12" t="s">
        <v>49</v>
      </c>
      <c r="E21" s="13" t="s">
        <v>48</v>
      </c>
      <c r="F21" s="12" t="s">
        <v>47</v>
      </c>
    </row>
    <row r="22" spans="1:6" x14ac:dyDescent="0.3">
      <c r="A22" t="s">
        <v>69</v>
      </c>
      <c r="C22" s="11" t="s">
        <v>69</v>
      </c>
      <c r="D22" s="11">
        <f>COUNTIF(A:A,C22)</f>
        <v>140</v>
      </c>
      <c r="E22" s="11">
        <f>1/4</f>
        <v>0.25</v>
      </c>
      <c r="F22" s="11">
        <f>(D22-$D$7*E22)^2/($D$7*E22)</f>
        <v>77.048892988929893</v>
      </c>
    </row>
    <row r="23" spans="1:6" x14ac:dyDescent="0.3">
      <c r="A23" t="s">
        <v>69</v>
      </c>
      <c r="C23" s="11" t="s">
        <v>68</v>
      </c>
      <c r="D23" s="11">
        <f>COUNTIF(A:A,C23)</f>
        <v>58</v>
      </c>
      <c r="E23" s="11">
        <f>1/4</f>
        <v>0.25</v>
      </c>
      <c r="F23" s="11">
        <f>(D23-$D$7*E23)^2/($D$7*E23)</f>
        <v>1.4031365313653137</v>
      </c>
    </row>
    <row r="24" spans="1:6" x14ac:dyDescent="0.3">
      <c r="A24" t="s">
        <v>69</v>
      </c>
      <c r="C24" s="11" t="s">
        <v>67</v>
      </c>
      <c r="D24" s="11">
        <f>COUNTIF(A:A,C24)</f>
        <v>53</v>
      </c>
      <c r="E24" s="11">
        <f>1/4</f>
        <v>0.25</v>
      </c>
      <c r="F24" s="11">
        <f>(D24-$D$7*E24)^2/($D$7*E24)</f>
        <v>3.2112546125461257</v>
      </c>
    </row>
    <row r="25" spans="1:6" x14ac:dyDescent="0.3">
      <c r="A25" t="s">
        <v>70</v>
      </c>
      <c r="C25" s="11" t="s">
        <v>70</v>
      </c>
      <c r="D25" s="11">
        <f>COUNTIF(A:A,C25)</f>
        <v>20</v>
      </c>
      <c r="E25" s="11">
        <f>1/4</f>
        <v>0.25</v>
      </c>
      <c r="F25" s="11">
        <f>(D25-$D$7*E25)^2/($D$7*E25)</f>
        <v>33.654059040590404</v>
      </c>
    </row>
    <row r="26" spans="1:6" x14ac:dyDescent="0.3">
      <c r="A26" t="s">
        <v>67</v>
      </c>
      <c r="C26" s="19"/>
      <c r="D26" s="11"/>
      <c r="E26" s="11"/>
      <c r="F26" s="11"/>
    </row>
    <row r="27" spans="1:6" x14ac:dyDescent="0.3">
      <c r="A27" t="s">
        <v>69</v>
      </c>
      <c r="C27" s="10" t="s">
        <v>46</v>
      </c>
      <c r="F27" s="6">
        <f>SUM(F22:F25)</f>
        <v>115.31734317343174</v>
      </c>
    </row>
    <row r="28" spans="1:6" x14ac:dyDescent="0.3">
      <c r="A28" t="s">
        <v>69</v>
      </c>
    </row>
    <row r="29" spans="1:6" x14ac:dyDescent="0.3">
      <c r="A29" t="s">
        <v>68</v>
      </c>
      <c r="C29" t="s">
        <v>44</v>
      </c>
      <c r="F29" s="9">
        <f xml:space="preserve"> 4 - 0 - 1</f>
        <v>3</v>
      </c>
    </row>
    <row r="30" spans="1:6" x14ac:dyDescent="0.3">
      <c r="A30" t="s">
        <v>68</v>
      </c>
    </row>
    <row r="31" spans="1:6" x14ac:dyDescent="0.3">
      <c r="A31" t="s">
        <v>69</v>
      </c>
      <c r="C31" s="8" t="s">
        <v>42</v>
      </c>
      <c r="D31" s="7">
        <v>0.1</v>
      </c>
    </row>
    <row r="32" spans="1:6" x14ac:dyDescent="0.3">
      <c r="A32" t="s">
        <v>69</v>
      </c>
    </row>
    <row r="33" spans="1:6" x14ac:dyDescent="0.3">
      <c r="A33" t="s">
        <v>67</v>
      </c>
      <c r="C33" t="s">
        <v>41</v>
      </c>
      <c r="F33" s="6">
        <f>_xlfn.CHISQ.INV.RT(D31,F29)</f>
        <v>6.2513886311703235</v>
      </c>
    </row>
    <row r="34" spans="1:6" x14ac:dyDescent="0.3">
      <c r="A34" t="s">
        <v>69</v>
      </c>
    </row>
    <row r="35" spans="1:6" x14ac:dyDescent="0.3">
      <c r="A35" t="s">
        <v>69</v>
      </c>
      <c r="C35" s="29" t="s">
        <v>39</v>
      </c>
      <c r="D35" s="29"/>
      <c r="E35" s="29"/>
      <c r="F35" s="29"/>
    </row>
    <row r="36" spans="1:6" x14ac:dyDescent="0.3">
      <c r="A36" t="s">
        <v>69</v>
      </c>
      <c r="F36" s="6">
        <f>IF((F27&gt;F33),1,0)</f>
        <v>1</v>
      </c>
    </row>
    <row r="37" spans="1:6" x14ac:dyDescent="0.3">
      <c r="A37" t="s">
        <v>69</v>
      </c>
    </row>
    <row r="38" spans="1:6" x14ac:dyDescent="0.3">
      <c r="A38" t="s">
        <v>67</v>
      </c>
    </row>
    <row r="39" spans="1:6" x14ac:dyDescent="0.3">
      <c r="A39" t="s">
        <v>68</v>
      </c>
    </row>
    <row r="40" spans="1:6" x14ac:dyDescent="0.3">
      <c r="A40" t="s">
        <v>69</v>
      </c>
    </row>
    <row r="41" spans="1:6" x14ac:dyDescent="0.3">
      <c r="A41" t="s">
        <v>67</v>
      </c>
    </row>
    <row r="42" spans="1:6" x14ac:dyDescent="0.3">
      <c r="A42" t="s">
        <v>67</v>
      </c>
    </row>
    <row r="43" spans="1:6" x14ac:dyDescent="0.3">
      <c r="A43" t="s">
        <v>70</v>
      </c>
    </row>
    <row r="44" spans="1:6" x14ac:dyDescent="0.3">
      <c r="A44" t="s">
        <v>68</v>
      </c>
    </row>
    <row r="45" spans="1:6" x14ac:dyDescent="0.3">
      <c r="A45" t="s">
        <v>69</v>
      </c>
    </row>
    <row r="46" spans="1:6" x14ac:dyDescent="0.3">
      <c r="A46" t="s">
        <v>69</v>
      </c>
    </row>
    <row r="47" spans="1:6" x14ac:dyDescent="0.3">
      <c r="A47" t="s">
        <v>69</v>
      </c>
    </row>
    <row r="48" spans="1:6" x14ac:dyDescent="0.3">
      <c r="A48" t="s">
        <v>68</v>
      </c>
    </row>
    <row r="49" spans="1:1" x14ac:dyDescent="0.3">
      <c r="A49" t="s">
        <v>69</v>
      </c>
    </row>
    <row r="50" spans="1:1" x14ac:dyDescent="0.3">
      <c r="A50" t="s">
        <v>69</v>
      </c>
    </row>
    <row r="51" spans="1:1" x14ac:dyDescent="0.3">
      <c r="A51" t="s">
        <v>69</v>
      </c>
    </row>
    <row r="52" spans="1:1" x14ac:dyDescent="0.3">
      <c r="A52" t="s">
        <v>69</v>
      </c>
    </row>
    <row r="53" spans="1:1" x14ac:dyDescent="0.3">
      <c r="A53" t="s">
        <v>67</v>
      </c>
    </row>
    <row r="54" spans="1:1" x14ac:dyDescent="0.3">
      <c r="A54" t="s">
        <v>68</v>
      </c>
    </row>
    <row r="55" spans="1:1" x14ac:dyDescent="0.3">
      <c r="A55" t="s">
        <v>67</v>
      </c>
    </row>
    <row r="56" spans="1:1" x14ac:dyDescent="0.3">
      <c r="A56" t="s">
        <v>67</v>
      </c>
    </row>
    <row r="57" spans="1:1" x14ac:dyDescent="0.3">
      <c r="A57" t="s">
        <v>69</v>
      </c>
    </row>
    <row r="58" spans="1:1" x14ac:dyDescent="0.3">
      <c r="A58" t="s">
        <v>68</v>
      </c>
    </row>
    <row r="59" spans="1:1" x14ac:dyDescent="0.3">
      <c r="A59" t="s">
        <v>69</v>
      </c>
    </row>
    <row r="60" spans="1:1" x14ac:dyDescent="0.3">
      <c r="A60" t="s">
        <v>69</v>
      </c>
    </row>
    <row r="61" spans="1:1" x14ac:dyDescent="0.3">
      <c r="A61" t="s">
        <v>70</v>
      </c>
    </row>
    <row r="62" spans="1:1" x14ac:dyDescent="0.3">
      <c r="A62" t="s">
        <v>67</v>
      </c>
    </row>
    <row r="63" spans="1:1" x14ac:dyDescent="0.3">
      <c r="A63" t="s">
        <v>69</v>
      </c>
    </row>
    <row r="64" spans="1:1" x14ac:dyDescent="0.3">
      <c r="A64" t="s">
        <v>69</v>
      </c>
    </row>
    <row r="65" spans="1:1" x14ac:dyDescent="0.3">
      <c r="A65" t="s">
        <v>69</v>
      </c>
    </row>
    <row r="66" spans="1:1" x14ac:dyDescent="0.3">
      <c r="A66" t="s">
        <v>69</v>
      </c>
    </row>
    <row r="67" spans="1:1" x14ac:dyDescent="0.3">
      <c r="A67" t="s">
        <v>67</v>
      </c>
    </row>
    <row r="68" spans="1:1" x14ac:dyDescent="0.3">
      <c r="A68" t="s">
        <v>69</v>
      </c>
    </row>
    <row r="69" spans="1:1" x14ac:dyDescent="0.3">
      <c r="A69" t="s">
        <v>69</v>
      </c>
    </row>
    <row r="70" spans="1:1" x14ac:dyDescent="0.3">
      <c r="A70" t="s">
        <v>69</v>
      </c>
    </row>
    <row r="71" spans="1:1" x14ac:dyDescent="0.3">
      <c r="A71" t="s">
        <v>69</v>
      </c>
    </row>
    <row r="72" spans="1:1" x14ac:dyDescent="0.3">
      <c r="A72" t="s">
        <v>69</v>
      </c>
    </row>
    <row r="73" spans="1:1" x14ac:dyDescent="0.3">
      <c r="A73" t="s">
        <v>69</v>
      </c>
    </row>
    <row r="74" spans="1:1" x14ac:dyDescent="0.3">
      <c r="A74" t="s">
        <v>69</v>
      </c>
    </row>
    <row r="75" spans="1:1" x14ac:dyDescent="0.3">
      <c r="A75" t="s">
        <v>69</v>
      </c>
    </row>
    <row r="76" spans="1:1" x14ac:dyDescent="0.3">
      <c r="A76" t="s">
        <v>67</v>
      </c>
    </row>
    <row r="77" spans="1:1" x14ac:dyDescent="0.3">
      <c r="A77" t="s">
        <v>68</v>
      </c>
    </row>
    <row r="78" spans="1:1" x14ac:dyDescent="0.3">
      <c r="A78" t="s">
        <v>69</v>
      </c>
    </row>
    <row r="79" spans="1:1" x14ac:dyDescent="0.3">
      <c r="A79" t="s">
        <v>69</v>
      </c>
    </row>
    <row r="80" spans="1:1" x14ac:dyDescent="0.3">
      <c r="A80" t="s">
        <v>68</v>
      </c>
    </row>
    <row r="81" spans="1:1" x14ac:dyDescent="0.3">
      <c r="A81" t="s">
        <v>69</v>
      </c>
    </row>
    <row r="82" spans="1:1" x14ac:dyDescent="0.3">
      <c r="A82" t="s">
        <v>69</v>
      </c>
    </row>
    <row r="83" spans="1:1" x14ac:dyDescent="0.3">
      <c r="A83" t="s">
        <v>69</v>
      </c>
    </row>
    <row r="84" spans="1:1" x14ac:dyDescent="0.3">
      <c r="A84" t="s">
        <v>67</v>
      </c>
    </row>
    <row r="85" spans="1:1" x14ac:dyDescent="0.3">
      <c r="A85" t="s">
        <v>69</v>
      </c>
    </row>
    <row r="86" spans="1:1" x14ac:dyDescent="0.3">
      <c r="A86" t="s">
        <v>67</v>
      </c>
    </row>
    <row r="87" spans="1:1" x14ac:dyDescent="0.3">
      <c r="A87" t="s">
        <v>69</v>
      </c>
    </row>
    <row r="88" spans="1:1" x14ac:dyDescent="0.3">
      <c r="A88" t="s">
        <v>68</v>
      </c>
    </row>
    <row r="89" spans="1:1" x14ac:dyDescent="0.3">
      <c r="A89" t="s">
        <v>67</v>
      </c>
    </row>
    <row r="90" spans="1:1" x14ac:dyDescent="0.3">
      <c r="A90" t="s">
        <v>69</v>
      </c>
    </row>
    <row r="91" spans="1:1" x14ac:dyDescent="0.3">
      <c r="A91" t="s">
        <v>68</v>
      </c>
    </row>
    <row r="92" spans="1:1" x14ac:dyDescent="0.3">
      <c r="A92" t="s">
        <v>69</v>
      </c>
    </row>
    <row r="93" spans="1:1" x14ac:dyDescent="0.3">
      <c r="A93" t="s">
        <v>69</v>
      </c>
    </row>
    <row r="94" spans="1:1" x14ac:dyDescent="0.3">
      <c r="A94" t="s">
        <v>69</v>
      </c>
    </row>
    <row r="95" spans="1:1" x14ac:dyDescent="0.3">
      <c r="A95" t="s">
        <v>70</v>
      </c>
    </row>
    <row r="96" spans="1:1" x14ac:dyDescent="0.3">
      <c r="A96" t="s">
        <v>68</v>
      </c>
    </row>
    <row r="97" spans="1:1" x14ac:dyDescent="0.3">
      <c r="A97" t="s">
        <v>70</v>
      </c>
    </row>
    <row r="98" spans="1:1" x14ac:dyDescent="0.3">
      <c r="A98" t="s">
        <v>70</v>
      </c>
    </row>
    <row r="99" spans="1:1" x14ac:dyDescent="0.3">
      <c r="A99" t="s">
        <v>69</v>
      </c>
    </row>
    <row r="100" spans="1:1" x14ac:dyDescent="0.3">
      <c r="A100" t="s">
        <v>69</v>
      </c>
    </row>
    <row r="101" spans="1:1" x14ac:dyDescent="0.3">
      <c r="A101" t="s">
        <v>69</v>
      </c>
    </row>
    <row r="102" spans="1:1" x14ac:dyDescent="0.3">
      <c r="A102" t="s">
        <v>68</v>
      </c>
    </row>
    <row r="103" spans="1:1" x14ac:dyDescent="0.3">
      <c r="A103" t="s">
        <v>69</v>
      </c>
    </row>
    <row r="104" spans="1:1" x14ac:dyDescent="0.3">
      <c r="A104" t="s">
        <v>68</v>
      </c>
    </row>
    <row r="105" spans="1:1" x14ac:dyDescent="0.3">
      <c r="A105" t="s">
        <v>68</v>
      </c>
    </row>
    <row r="106" spans="1:1" x14ac:dyDescent="0.3">
      <c r="A106" t="s">
        <v>69</v>
      </c>
    </row>
    <row r="107" spans="1:1" x14ac:dyDescent="0.3">
      <c r="A107" t="s">
        <v>69</v>
      </c>
    </row>
    <row r="108" spans="1:1" x14ac:dyDescent="0.3">
      <c r="A108" t="s">
        <v>68</v>
      </c>
    </row>
    <row r="109" spans="1:1" x14ac:dyDescent="0.3">
      <c r="A109" t="s">
        <v>69</v>
      </c>
    </row>
    <row r="110" spans="1:1" x14ac:dyDescent="0.3">
      <c r="A110" t="s">
        <v>69</v>
      </c>
    </row>
    <row r="111" spans="1:1" x14ac:dyDescent="0.3">
      <c r="A111" t="s">
        <v>69</v>
      </c>
    </row>
    <row r="112" spans="1:1" x14ac:dyDescent="0.3">
      <c r="A112" t="s">
        <v>68</v>
      </c>
    </row>
    <row r="113" spans="1:1" x14ac:dyDescent="0.3">
      <c r="A113" t="s">
        <v>69</v>
      </c>
    </row>
    <row r="114" spans="1:1" x14ac:dyDescent="0.3">
      <c r="A114" t="s">
        <v>70</v>
      </c>
    </row>
    <row r="115" spans="1:1" x14ac:dyDescent="0.3">
      <c r="A115" t="s">
        <v>69</v>
      </c>
    </row>
    <row r="116" spans="1:1" x14ac:dyDescent="0.3">
      <c r="A116" t="s">
        <v>69</v>
      </c>
    </row>
    <row r="117" spans="1:1" x14ac:dyDescent="0.3">
      <c r="A117" t="s">
        <v>67</v>
      </c>
    </row>
    <row r="118" spans="1:1" x14ac:dyDescent="0.3">
      <c r="A118" t="s">
        <v>67</v>
      </c>
    </row>
    <row r="119" spans="1:1" x14ac:dyDescent="0.3">
      <c r="A119" t="s">
        <v>69</v>
      </c>
    </row>
    <row r="120" spans="1:1" x14ac:dyDescent="0.3">
      <c r="A120" t="s">
        <v>69</v>
      </c>
    </row>
    <row r="121" spans="1:1" x14ac:dyDescent="0.3">
      <c r="A121" t="s">
        <v>70</v>
      </c>
    </row>
    <row r="122" spans="1:1" x14ac:dyDescent="0.3">
      <c r="A122" t="s">
        <v>69</v>
      </c>
    </row>
    <row r="123" spans="1:1" x14ac:dyDescent="0.3">
      <c r="A123" t="s">
        <v>69</v>
      </c>
    </row>
    <row r="124" spans="1:1" x14ac:dyDescent="0.3">
      <c r="A124" t="s">
        <v>69</v>
      </c>
    </row>
    <row r="125" spans="1:1" x14ac:dyDescent="0.3">
      <c r="A125" t="s">
        <v>69</v>
      </c>
    </row>
    <row r="126" spans="1:1" x14ac:dyDescent="0.3">
      <c r="A126" t="s">
        <v>67</v>
      </c>
    </row>
    <row r="127" spans="1:1" x14ac:dyDescent="0.3">
      <c r="A127" t="s">
        <v>70</v>
      </c>
    </row>
    <row r="128" spans="1:1" x14ac:dyDescent="0.3">
      <c r="A128" t="s">
        <v>69</v>
      </c>
    </row>
    <row r="129" spans="1:1" x14ac:dyDescent="0.3">
      <c r="A129" t="s">
        <v>68</v>
      </c>
    </row>
    <row r="130" spans="1:1" x14ac:dyDescent="0.3">
      <c r="A130" t="s">
        <v>67</v>
      </c>
    </row>
    <row r="131" spans="1:1" x14ac:dyDescent="0.3">
      <c r="A131" t="s">
        <v>69</v>
      </c>
    </row>
    <row r="132" spans="1:1" x14ac:dyDescent="0.3">
      <c r="A132" t="s">
        <v>69</v>
      </c>
    </row>
    <row r="133" spans="1:1" x14ac:dyDescent="0.3">
      <c r="A133" t="s">
        <v>68</v>
      </c>
    </row>
    <row r="134" spans="1:1" x14ac:dyDescent="0.3">
      <c r="A134" t="s">
        <v>68</v>
      </c>
    </row>
    <row r="135" spans="1:1" x14ac:dyDescent="0.3">
      <c r="A135" t="s">
        <v>67</v>
      </c>
    </row>
    <row r="136" spans="1:1" x14ac:dyDescent="0.3">
      <c r="A136" t="s">
        <v>68</v>
      </c>
    </row>
    <row r="137" spans="1:1" x14ac:dyDescent="0.3">
      <c r="A137" t="s">
        <v>68</v>
      </c>
    </row>
    <row r="138" spans="1:1" x14ac:dyDescent="0.3">
      <c r="A138" t="s">
        <v>69</v>
      </c>
    </row>
    <row r="139" spans="1:1" x14ac:dyDescent="0.3">
      <c r="A139" t="s">
        <v>70</v>
      </c>
    </row>
    <row r="140" spans="1:1" x14ac:dyDescent="0.3">
      <c r="A140" t="s">
        <v>69</v>
      </c>
    </row>
    <row r="141" spans="1:1" x14ac:dyDescent="0.3">
      <c r="A141" t="s">
        <v>67</v>
      </c>
    </row>
    <row r="142" spans="1:1" x14ac:dyDescent="0.3">
      <c r="A142" t="s">
        <v>69</v>
      </c>
    </row>
    <row r="143" spans="1:1" x14ac:dyDescent="0.3">
      <c r="A143" t="s">
        <v>69</v>
      </c>
    </row>
    <row r="144" spans="1:1" x14ac:dyDescent="0.3">
      <c r="A144" t="s">
        <v>69</v>
      </c>
    </row>
    <row r="145" spans="1:1" x14ac:dyDescent="0.3">
      <c r="A145" t="s">
        <v>68</v>
      </c>
    </row>
    <row r="146" spans="1:1" x14ac:dyDescent="0.3">
      <c r="A146" t="s">
        <v>69</v>
      </c>
    </row>
    <row r="147" spans="1:1" x14ac:dyDescent="0.3">
      <c r="A147" t="s">
        <v>68</v>
      </c>
    </row>
    <row r="148" spans="1:1" x14ac:dyDescent="0.3">
      <c r="A148" t="s">
        <v>69</v>
      </c>
    </row>
    <row r="149" spans="1:1" x14ac:dyDescent="0.3">
      <c r="A149" t="s">
        <v>69</v>
      </c>
    </row>
    <row r="150" spans="1:1" x14ac:dyDescent="0.3">
      <c r="A150" t="s">
        <v>69</v>
      </c>
    </row>
    <row r="151" spans="1:1" x14ac:dyDescent="0.3">
      <c r="A151" t="s">
        <v>69</v>
      </c>
    </row>
    <row r="152" spans="1:1" x14ac:dyDescent="0.3">
      <c r="A152" t="s">
        <v>67</v>
      </c>
    </row>
    <row r="153" spans="1:1" x14ac:dyDescent="0.3">
      <c r="A153" t="s">
        <v>68</v>
      </c>
    </row>
    <row r="154" spans="1:1" x14ac:dyDescent="0.3">
      <c r="A154" t="s">
        <v>69</v>
      </c>
    </row>
    <row r="155" spans="1:1" x14ac:dyDescent="0.3">
      <c r="A155" t="s">
        <v>68</v>
      </c>
    </row>
    <row r="156" spans="1:1" x14ac:dyDescent="0.3">
      <c r="A156" t="s">
        <v>68</v>
      </c>
    </row>
    <row r="157" spans="1:1" x14ac:dyDescent="0.3">
      <c r="A157" t="s">
        <v>69</v>
      </c>
    </row>
    <row r="158" spans="1:1" x14ac:dyDescent="0.3">
      <c r="A158" t="s">
        <v>67</v>
      </c>
    </row>
    <row r="159" spans="1:1" x14ac:dyDescent="0.3">
      <c r="A159" t="s">
        <v>68</v>
      </c>
    </row>
    <row r="160" spans="1:1" x14ac:dyDescent="0.3">
      <c r="A160" t="s">
        <v>69</v>
      </c>
    </row>
    <row r="161" spans="1:1" x14ac:dyDescent="0.3">
      <c r="A161" t="s">
        <v>68</v>
      </c>
    </row>
    <row r="162" spans="1:1" x14ac:dyDescent="0.3">
      <c r="A162" t="s">
        <v>69</v>
      </c>
    </row>
    <row r="163" spans="1:1" x14ac:dyDescent="0.3">
      <c r="A163" t="s">
        <v>69</v>
      </c>
    </row>
    <row r="164" spans="1:1" x14ac:dyDescent="0.3">
      <c r="A164" t="s">
        <v>69</v>
      </c>
    </row>
    <row r="165" spans="1:1" x14ac:dyDescent="0.3">
      <c r="A165" t="s">
        <v>67</v>
      </c>
    </row>
    <row r="166" spans="1:1" x14ac:dyDescent="0.3">
      <c r="A166" t="s">
        <v>69</v>
      </c>
    </row>
    <row r="167" spans="1:1" x14ac:dyDescent="0.3">
      <c r="A167" t="s">
        <v>67</v>
      </c>
    </row>
    <row r="168" spans="1:1" x14ac:dyDescent="0.3">
      <c r="A168" t="s">
        <v>68</v>
      </c>
    </row>
    <row r="169" spans="1:1" x14ac:dyDescent="0.3">
      <c r="A169" t="s">
        <v>69</v>
      </c>
    </row>
    <row r="170" spans="1:1" x14ac:dyDescent="0.3">
      <c r="A170" t="s">
        <v>70</v>
      </c>
    </row>
    <row r="171" spans="1:1" x14ac:dyDescent="0.3">
      <c r="A171" t="s">
        <v>68</v>
      </c>
    </row>
    <row r="172" spans="1:1" x14ac:dyDescent="0.3">
      <c r="A172" t="s">
        <v>69</v>
      </c>
    </row>
    <row r="173" spans="1:1" x14ac:dyDescent="0.3">
      <c r="A173" t="s">
        <v>69</v>
      </c>
    </row>
    <row r="174" spans="1:1" x14ac:dyDescent="0.3">
      <c r="A174" t="s">
        <v>68</v>
      </c>
    </row>
    <row r="175" spans="1:1" x14ac:dyDescent="0.3">
      <c r="A175" t="s">
        <v>67</v>
      </c>
    </row>
    <row r="176" spans="1:1" x14ac:dyDescent="0.3">
      <c r="A176" t="s">
        <v>69</v>
      </c>
    </row>
    <row r="177" spans="1:1" x14ac:dyDescent="0.3">
      <c r="A177" t="s">
        <v>69</v>
      </c>
    </row>
    <row r="178" spans="1:1" x14ac:dyDescent="0.3">
      <c r="A178" t="s">
        <v>69</v>
      </c>
    </row>
    <row r="179" spans="1:1" x14ac:dyDescent="0.3">
      <c r="A179" t="s">
        <v>68</v>
      </c>
    </row>
    <row r="180" spans="1:1" x14ac:dyDescent="0.3">
      <c r="A180" t="s">
        <v>67</v>
      </c>
    </row>
    <row r="181" spans="1:1" x14ac:dyDescent="0.3">
      <c r="A181" t="s">
        <v>68</v>
      </c>
    </row>
    <row r="182" spans="1:1" x14ac:dyDescent="0.3">
      <c r="A182" t="s">
        <v>68</v>
      </c>
    </row>
    <row r="183" spans="1:1" x14ac:dyDescent="0.3">
      <c r="A183" t="s">
        <v>69</v>
      </c>
    </row>
    <row r="184" spans="1:1" x14ac:dyDescent="0.3">
      <c r="A184" t="s">
        <v>67</v>
      </c>
    </row>
    <row r="185" spans="1:1" x14ac:dyDescent="0.3">
      <c r="A185" t="s">
        <v>69</v>
      </c>
    </row>
    <row r="186" spans="1:1" x14ac:dyDescent="0.3">
      <c r="A186" t="s">
        <v>67</v>
      </c>
    </row>
    <row r="187" spans="1:1" x14ac:dyDescent="0.3">
      <c r="A187" t="s">
        <v>67</v>
      </c>
    </row>
    <row r="188" spans="1:1" x14ac:dyDescent="0.3">
      <c r="A188" t="s">
        <v>69</v>
      </c>
    </row>
    <row r="189" spans="1:1" x14ac:dyDescent="0.3">
      <c r="A189" t="s">
        <v>69</v>
      </c>
    </row>
    <row r="190" spans="1:1" x14ac:dyDescent="0.3">
      <c r="A190" t="s">
        <v>69</v>
      </c>
    </row>
    <row r="191" spans="1:1" x14ac:dyDescent="0.3">
      <c r="A191" t="s">
        <v>67</v>
      </c>
    </row>
    <row r="192" spans="1:1" x14ac:dyDescent="0.3">
      <c r="A192" t="s">
        <v>69</v>
      </c>
    </row>
    <row r="193" spans="1:1" x14ac:dyDescent="0.3">
      <c r="A193" t="s">
        <v>69</v>
      </c>
    </row>
    <row r="194" spans="1:1" x14ac:dyDescent="0.3">
      <c r="A194" t="s">
        <v>68</v>
      </c>
    </row>
    <row r="195" spans="1:1" x14ac:dyDescent="0.3">
      <c r="A195" t="s">
        <v>68</v>
      </c>
    </row>
    <row r="196" spans="1:1" x14ac:dyDescent="0.3">
      <c r="A196" t="s">
        <v>69</v>
      </c>
    </row>
    <row r="197" spans="1:1" x14ac:dyDescent="0.3">
      <c r="A197" t="s">
        <v>69</v>
      </c>
    </row>
    <row r="198" spans="1:1" x14ac:dyDescent="0.3">
      <c r="A198" t="s">
        <v>69</v>
      </c>
    </row>
    <row r="199" spans="1:1" x14ac:dyDescent="0.3">
      <c r="A199" t="s">
        <v>68</v>
      </c>
    </row>
    <row r="200" spans="1:1" x14ac:dyDescent="0.3">
      <c r="A200" t="s">
        <v>70</v>
      </c>
    </row>
    <row r="201" spans="1:1" x14ac:dyDescent="0.3">
      <c r="A201" t="s">
        <v>69</v>
      </c>
    </row>
    <row r="202" spans="1:1" x14ac:dyDescent="0.3">
      <c r="A202" t="s">
        <v>68</v>
      </c>
    </row>
    <row r="203" spans="1:1" x14ac:dyDescent="0.3">
      <c r="A203" t="s">
        <v>70</v>
      </c>
    </row>
    <row r="204" spans="1:1" x14ac:dyDescent="0.3">
      <c r="A204" t="s">
        <v>69</v>
      </c>
    </row>
    <row r="205" spans="1:1" x14ac:dyDescent="0.3">
      <c r="A205" t="s">
        <v>67</v>
      </c>
    </row>
    <row r="206" spans="1:1" x14ac:dyDescent="0.3">
      <c r="A206" t="s">
        <v>69</v>
      </c>
    </row>
    <row r="207" spans="1:1" x14ac:dyDescent="0.3">
      <c r="A207" t="s">
        <v>68</v>
      </c>
    </row>
    <row r="208" spans="1:1" x14ac:dyDescent="0.3">
      <c r="A208" t="s">
        <v>69</v>
      </c>
    </row>
    <row r="209" spans="1:1" x14ac:dyDescent="0.3">
      <c r="A209" t="s">
        <v>69</v>
      </c>
    </row>
    <row r="210" spans="1:1" x14ac:dyDescent="0.3">
      <c r="A210" t="s">
        <v>68</v>
      </c>
    </row>
    <row r="211" spans="1:1" x14ac:dyDescent="0.3">
      <c r="A211" t="s">
        <v>69</v>
      </c>
    </row>
    <row r="212" spans="1:1" x14ac:dyDescent="0.3">
      <c r="A212" t="s">
        <v>67</v>
      </c>
    </row>
    <row r="213" spans="1:1" x14ac:dyDescent="0.3">
      <c r="A213" t="s">
        <v>68</v>
      </c>
    </row>
    <row r="214" spans="1:1" x14ac:dyDescent="0.3">
      <c r="A214" t="s">
        <v>69</v>
      </c>
    </row>
    <row r="215" spans="1:1" x14ac:dyDescent="0.3">
      <c r="A215" t="s">
        <v>70</v>
      </c>
    </row>
    <row r="216" spans="1:1" x14ac:dyDescent="0.3">
      <c r="A216" t="s">
        <v>67</v>
      </c>
    </row>
    <row r="217" spans="1:1" x14ac:dyDescent="0.3">
      <c r="A217" t="s">
        <v>70</v>
      </c>
    </row>
    <row r="218" spans="1:1" x14ac:dyDescent="0.3">
      <c r="A218" t="s">
        <v>67</v>
      </c>
    </row>
    <row r="219" spans="1:1" x14ac:dyDescent="0.3">
      <c r="A219" t="s">
        <v>67</v>
      </c>
    </row>
    <row r="220" spans="1:1" x14ac:dyDescent="0.3">
      <c r="A220" t="s">
        <v>67</v>
      </c>
    </row>
    <row r="221" spans="1:1" x14ac:dyDescent="0.3">
      <c r="A221" t="s">
        <v>69</v>
      </c>
    </row>
    <row r="222" spans="1:1" x14ac:dyDescent="0.3">
      <c r="A222" t="s">
        <v>68</v>
      </c>
    </row>
    <row r="223" spans="1:1" x14ac:dyDescent="0.3">
      <c r="A223" t="s">
        <v>67</v>
      </c>
    </row>
    <row r="224" spans="1:1" x14ac:dyDescent="0.3">
      <c r="A224" t="s">
        <v>67</v>
      </c>
    </row>
    <row r="225" spans="1:1" x14ac:dyDescent="0.3">
      <c r="A225" t="s">
        <v>68</v>
      </c>
    </row>
    <row r="226" spans="1:1" x14ac:dyDescent="0.3">
      <c r="A226" t="s">
        <v>69</v>
      </c>
    </row>
    <row r="227" spans="1:1" x14ac:dyDescent="0.3">
      <c r="A227" t="s">
        <v>69</v>
      </c>
    </row>
    <row r="228" spans="1:1" x14ac:dyDescent="0.3">
      <c r="A228" t="s">
        <v>69</v>
      </c>
    </row>
    <row r="229" spans="1:1" x14ac:dyDescent="0.3">
      <c r="A229" t="s">
        <v>69</v>
      </c>
    </row>
    <row r="230" spans="1:1" x14ac:dyDescent="0.3">
      <c r="A230" t="s">
        <v>69</v>
      </c>
    </row>
    <row r="231" spans="1:1" x14ac:dyDescent="0.3">
      <c r="A231" t="s">
        <v>69</v>
      </c>
    </row>
    <row r="232" spans="1:1" x14ac:dyDescent="0.3">
      <c r="A232" t="s">
        <v>68</v>
      </c>
    </row>
    <row r="233" spans="1:1" x14ac:dyDescent="0.3">
      <c r="A233" t="s">
        <v>69</v>
      </c>
    </row>
    <row r="234" spans="1:1" x14ac:dyDescent="0.3">
      <c r="A234" t="s">
        <v>67</v>
      </c>
    </row>
    <row r="235" spans="1:1" x14ac:dyDescent="0.3">
      <c r="A235" t="s">
        <v>70</v>
      </c>
    </row>
    <row r="236" spans="1:1" x14ac:dyDescent="0.3">
      <c r="A236" t="s">
        <v>69</v>
      </c>
    </row>
    <row r="237" spans="1:1" x14ac:dyDescent="0.3">
      <c r="A237" t="s">
        <v>68</v>
      </c>
    </row>
    <row r="238" spans="1:1" x14ac:dyDescent="0.3">
      <c r="A238" t="s">
        <v>69</v>
      </c>
    </row>
    <row r="239" spans="1:1" x14ac:dyDescent="0.3">
      <c r="A239" t="s">
        <v>68</v>
      </c>
    </row>
    <row r="240" spans="1:1" x14ac:dyDescent="0.3">
      <c r="A240" t="s">
        <v>68</v>
      </c>
    </row>
    <row r="241" spans="1:1" x14ac:dyDescent="0.3">
      <c r="A241" t="s">
        <v>67</v>
      </c>
    </row>
    <row r="242" spans="1:1" x14ac:dyDescent="0.3">
      <c r="A242" t="s">
        <v>67</v>
      </c>
    </row>
    <row r="243" spans="1:1" x14ac:dyDescent="0.3">
      <c r="A243" t="s">
        <v>70</v>
      </c>
    </row>
    <row r="244" spans="1:1" x14ac:dyDescent="0.3">
      <c r="A244" t="s">
        <v>68</v>
      </c>
    </row>
    <row r="245" spans="1:1" x14ac:dyDescent="0.3">
      <c r="A245" t="s">
        <v>69</v>
      </c>
    </row>
    <row r="246" spans="1:1" x14ac:dyDescent="0.3">
      <c r="A246" t="s">
        <v>67</v>
      </c>
    </row>
    <row r="247" spans="1:1" x14ac:dyDescent="0.3">
      <c r="A247" t="s">
        <v>68</v>
      </c>
    </row>
    <row r="248" spans="1:1" x14ac:dyDescent="0.3">
      <c r="A248" t="s">
        <v>67</v>
      </c>
    </row>
    <row r="249" spans="1:1" x14ac:dyDescent="0.3">
      <c r="A249" t="s">
        <v>67</v>
      </c>
    </row>
    <row r="250" spans="1:1" x14ac:dyDescent="0.3">
      <c r="A250" t="s">
        <v>70</v>
      </c>
    </row>
    <row r="251" spans="1:1" x14ac:dyDescent="0.3">
      <c r="A251" t="s">
        <v>69</v>
      </c>
    </row>
    <row r="252" spans="1:1" x14ac:dyDescent="0.3">
      <c r="A252" t="s">
        <v>69</v>
      </c>
    </row>
    <row r="253" spans="1:1" x14ac:dyDescent="0.3">
      <c r="A253" t="s">
        <v>68</v>
      </c>
    </row>
    <row r="254" spans="1:1" x14ac:dyDescent="0.3">
      <c r="A254" t="s">
        <v>69</v>
      </c>
    </row>
    <row r="255" spans="1:1" x14ac:dyDescent="0.3">
      <c r="A255" t="s">
        <v>69</v>
      </c>
    </row>
    <row r="256" spans="1:1" x14ac:dyDescent="0.3">
      <c r="A256" t="s">
        <v>67</v>
      </c>
    </row>
    <row r="257" spans="1:1" x14ac:dyDescent="0.3">
      <c r="A257" t="s">
        <v>70</v>
      </c>
    </row>
    <row r="258" spans="1:1" x14ac:dyDescent="0.3">
      <c r="A258" t="s">
        <v>68</v>
      </c>
    </row>
    <row r="259" spans="1:1" x14ac:dyDescent="0.3">
      <c r="A259" t="s">
        <v>69</v>
      </c>
    </row>
    <row r="260" spans="1:1" x14ac:dyDescent="0.3">
      <c r="A260" t="s">
        <v>67</v>
      </c>
    </row>
    <row r="261" spans="1:1" x14ac:dyDescent="0.3">
      <c r="A261" t="s">
        <v>69</v>
      </c>
    </row>
    <row r="262" spans="1:1" x14ac:dyDescent="0.3">
      <c r="A262" t="s">
        <v>67</v>
      </c>
    </row>
    <row r="263" spans="1:1" x14ac:dyDescent="0.3">
      <c r="A263" t="s">
        <v>68</v>
      </c>
    </row>
    <row r="264" spans="1:1" x14ac:dyDescent="0.3">
      <c r="A264" t="s">
        <v>69</v>
      </c>
    </row>
    <row r="265" spans="1:1" x14ac:dyDescent="0.3">
      <c r="A265" t="s">
        <v>67</v>
      </c>
    </row>
    <row r="266" spans="1:1" x14ac:dyDescent="0.3">
      <c r="A266" t="s">
        <v>68</v>
      </c>
    </row>
    <row r="267" spans="1:1" x14ac:dyDescent="0.3">
      <c r="A267" t="s">
        <v>69</v>
      </c>
    </row>
    <row r="268" spans="1:1" x14ac:dyDescent="0.3">
      <c r="A268" t="s">
        <v>68</v>
      </c>
    </row>
    <row r="269" spans="1:1" x14ac:dyDescent="0.3">
      <c r="A269" t="s">
        <v>67</v>
      </c>
    </row>
    <row r="270" spans="1:1" x14ac:dyDescent="0.3">
      <c r="A270" t="s">
        <v>68</v>
      </c>
    </row>
    <row r="271" spans="1:1" x14ac:dyDescent="0.3">
      <c r="A271" t="s">
        <v>69</v>
      </c>
    </row>
  </sheetData>
  <mergeCells count="1">
    <mergeCell ref="C35:F35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61F1D-43C0-4004-B389-1D7D38E101C3}">
  <dimension ref="A1:H124"/>
  <sheetViews>
    <sheetView topLeftCell="C1" workbookViewId="0">
      <selection activeCell="E21" sqref="E21"/>
    </sheetView>
  </sheetViews>
  <sheetFormatPr defaultRowHeight="14.4" x14ac:dyDescent="0.3"/>
  <cols>
    <col min="1" max="2" width="13" bestFit="1" customWidth="1"/>
    <col min="4" max="4" width="53.109375" customWidth="1"/>
    <col min="5" max="5" width="33.109375" customWidth="1"/>
    <col min="6" max="6" width="18.44140625" customWidth="1"/>
    <col min="7" max="7" width="16.88671875" customWidth="1"/>
    <col min="8" max="8" width="9.109375" bestFit="1" customWidth="1"/>
  </cols>
  <sheetData>
    <row r="1" spans="1:7" x14ac:dyDescent="0.3">
      <c r="A1" t="s">
        <v>73</v>
      </c>
      <c r="B1" t="s">
        <v>74</v>
      </c>
    </row>
    <row r="2" spans="1:7" x14ac:dyDescent="0.3">
      <c r="A2">
        <v>207.65</v>
      </c>
      <c r="B2">
        <v>-238.64500000000001</v>
      </c>
    </row>
    <row r="3" spans="1:7" x14ac:dyDescent="0.3">
      <c r="A3">
        <v>214.68</v>
      </c>
      <c r="B3">
        <v>-225.999</v>
      </c>
      <c r="D3" s="22" t="s">
        <v>75</v>
      </c>
      <c r="E3">
        <f>CORREL(A2:A124,B2:B124)</f>
        <v>0.10654276432889828</v>
      </c>
    </row>
    <row r="4" spans="1:7" x14ac:dyDescent="0.3">
      <c r="A4">
        <v>236.72</v>
      </c>
      <c r="B4">
        <v>-221.803</v>
      </c>
    </row>
    <row r="5" spans="1:7" x14ac:dyDescent="0.3">
      <c r="A5">
        <v>218.02</v>
      </c>
      <c r="B5">
        <v>-217.84800000000001</v>
      </c>
    </row>
    <row r="6" spans="1:7" x14ac:dyDescent="0.3">
      <c r="A6">
        <v>267.77999999999997</v>
      </c>
      <c r="B6">
        <v>-217.72</v>
      </c>
      <c r="E6" t="s">
        <v>76</v>
      </c>
    </row>
    <row r="7" spans="1:7" ht="15" thickBot="1" x14ac:dyDescent="0.35">
      <c r="A7">
        <v>234.77</v>
      </c>
      <c r="B7">
        <v>-214.51900000000001</v>
      </c>
    </row>
    <row r="8" spans="1:7" x14ac:dyDescent="0.3">
      <c r="A8">
        <v>265.73</v>
      </c>
      <c r="B8">
        <v>-211.69399999999999</v>
      </c>
      <c r="E8" s="17"/>
      <c r="F8" s="17" t="s">
        <v>77</v>
      </c>
      <c r="G8" s="17" t="s">
        <v>78</v>
      </c>
    </row>
    <row r="9" spans="1:7" x14ac:dyDescent="0.3">
      <c r="A9">
        <v>277.2</v>
      </c>
      <c r="B9">
        <v>-211.09399999999999</v>
      </c>
      <c r="E9" s="1" t="s">
        <v>2</v>
      </c>
      <c r="F9" s="1">
        <v>226.74292682926838</v>
      </c>
      <c r="G9" s="1">
        <v>-175.28347967479661</v>
      </c>
    </row>
    <row r="10" spans="1:7" x14ac:dyDescent="0.3">
      <c r="A10">
        <v>233.04</v>
      </c>
      <c r="B10">
        <v>-210.423</v>
      </c>
      <c r="E10" s="1" t="s">
        <v>79</v>
      </c>
      <c r="F10" s="1">
        <v>482.5166405437825</v>
      </c>
      <c r="G10" s="1">
        <v>575.62034418612541</v>
      </c>
    </row>
    <row r="11" spans="1:7" x14ac:dyDescent="0.3">
      <c r="A11">
        <v>222.54</v>
      </c>
      <c r="B11">
        <v>-210.34899999999999</v>
      </c>
      <c r="E11" s="1" t="s">
        <v>80</v>
      </c>
      <c r="F11" s="1">
        <v>123</v>
      </c>
      <c r="G11" s="1">
        <v>123</v>
      </c>
    </row>
    <row r="12" spans="1:7" x14ac:dyDescent="0.3">
      <c r="A12">
        <v>187.07</v>
      </c>
      <c r="B12">
        <v>-206.55799999999999</v>
      </c>
      <c r="E12" s="1" t="s">
        <v>81</v>
      </c>
      <c r="F12" s="1">
        <v>0</v>
      </c>
      <c r="G12" s="1"/>
    </row>
    <row r="13" spans="1:7" x14ac:dyDescent="0.3">
      <c r="A13">
        <v>218.86</v>
      </c>
      <c r="B13">
        <v>-206.47</v>
      </c>
      <c r="E13" s="1" t="s">
        <v>82</v>
      </c>
      <c r="F13" s="1">
        <v>242</v>
      </c>
      <c r="G13" s="1"/>
    </row>
    <row r="14" spans="1:7" x14ac:dyDescent="0.3">
      <c r="A14">
        <v>216.45</v>
      </c>
      <c r="B14">
        <v>-206.37899999999999</v>
      </c>
      <c r="E14" s="1" t="s">
        <v>83</v>
      </c>
      <c r="F14" s="1">
        <v>137.06803554357276</v>
      </c>
      <c r="G14" s="1"/>
    </row>
    <row r="15" spans="1:7" x14ac:dyDescent="0.3">
      <c r="A15">
        <v>175.66</v>
      </c>
      <c r="B15">
        <v>-206.16800000000001</v>
      </c>
      <c r="E15" s="1" t="s">
        <v>84</v>
      </c>
      <c r="F15" s="1">
        <v>1.1011650357517622E-231</v>
      </c>
      <c r="G15" s="1"/>
    </row>
    <row r="16" spans="1:7" x14ac:dyDescent="0.3">
      <c r="A16">
        <v>212.19</v>
      </c>
      <c r="B16">
        <v>-205.77199999999999</v>
      </c>
      <c r="E16" s="1" t="s">
        <v>85</v>
      </c>
      <c r="F16" s="1">
        <v>1.6511745136072171</v>
      </c>
      <c r="G16" s="1"/>
    </row>
    <row r="17" spans="1:8" x14ac:dyDescent="0.3">
      <c r="A17">
        <v>217.21</v>
      </c>
      <c r="B17">
        <v>-204.50399999999999</v>
      </c>
      <c r="E17" s="1" t="s">
        <v>86</v>
      </c>
      <c r="F17" s="26">
        <v>2.2023300715035201E-231</v>
      </c>
      <c r="G17" s="26"/>
      <c r="H17" s="27"/>
    </row>
    <row r="18" spans="1:8" ht="15" thickBot="1" x14ac:dyDescent="0.35">
      <c r="A18">
        <v>206.78</v>
      </c>
      <c r="B18">
        <v>-204.37899999999999</v>
      </c>
      <c r="E18" s="2" t="s">
        <v>87</v>
      </c>
      <c r="F18" s="2">
        <v>1.9698151341354435</v>
      </c>
      <c r="G18" s="2"/>
    </row>
    <row r="19" spans="1:8" x14ac:dyDescent="0.3">
      <c r="A19">
        <v>232.73</v>
      </c>
      <c r="B19">
        <v>-203.98099999999999</v>
      </c>
    </row>
    <row r="20" spans="1:8" x14ac:dyDescent="0.3">
      <c r="A20">
        <v>229.51</v>
      </c>
      <c r="B20">
        <v>-203.01400000000001</v>
      </c>
    </row>
    <row r="21" spans="1:8" x14ac:dyDescent="0.3">
      <c r="A21">
        <v>230.06</v>
      </c>
      <c r="B21">
        <v>-201.15600000000001</v>
      </c>
      <c r="D21" s="22" t="s">
        <v>88</v>
      </c>
      <c r="E21" s="24">
        <f>IF((F17&lt;0.05),1,0)</f>
        <v>1</v>
      </c>
    </row>
    <row r="22" spans="1:8" x14ac:dyDescent="0.3">
      <c r="A22">
        <v>219.87</v>
      </c>
      <c r="B22">
        <v>-200.58600000000001</v>
      </c>
    </row>
    <row r="23" spans="1:8" x14ac:dyDescent="0.3">
      <c r="A23">
        <v>234.74</v>
      </c>
      <c r="B23">
        <v>-200.56100000000001</v>
      </c>
    </row>
    <row r="24" spans="1:8" x14ac:dyDescent="0.3">
      <c r="A24">
        <v>225.77</v>
      </c>
      <c r="B24">
        <v>-200.46</v>
      </c>
      <c r="E24" t="s">
        <v>89</v>
      </c>
    </row>
    <row r="25" spans="1:8" ht="15" thickBot="1" x14ac:dyDescent="0.35">
      <c r="A25">
        <v>226.28</v>
      </c>
      <c r="B25">
        <v>-199.93600000000001</v>
      </c>
    </row>
    <row r="26" spans="1:8" x14ac:dyDescent="0.3">
      <c r="A26">
        <v>227.36</v>
      </c>
      <c r="B26">
        <v>-199.798</v>
      </c>
      <c r="E26" s="17"/>
      <c r="F26" s="17" t="s">
        <v>77</v>
      </c>
      <c r="G26" s="17" t="s">
        <v>78</v>
      </c>
    </row>
    <row r="27" spans="1:8" x14ac:dyDescent="0.3">
      <c r="A27">
        <v>220.2</v>
      </c>
      <c r="B27">
        <v>-197.137</v>
      </c>
      <c r="E27" s="1" t="s">
        <v>2</v>
      </c>
      <c r="F27" s="1">
        <v>226.74292682926838</v>
      </c>
      <c r="G27" s="1">
        <v>-175.28347967479661</v>
      </c>
    </row>
    <row r="28" spans="1:8" x14ac:dyDescent="0.3">
      <c r="A28">
        <v>261.33</v>
      </c>
      <c r="B28">
        <v>-194.608</v>
      </c>
      <c r="E28" s="1" t="s">
        <v>79</v>
      </c>
      <c r="F28" s="1">
        <v>482.5166405437825</v>
      </c>
      <c r="G28" s="1">
        <v>575.62034418612541</v>
      </c>
    </row>
    <row r="29" spans="1:8" x14ac:dyDescent="0.3">
      <c r="A29">
        <v>238.85</v>
      </c>
      <c r="B29">
        <v>-193.80500000000001</v>
      </c>
      <c r="E29" s="1" t="s">
        <v>80</v>
      </c>
      <c r="F29" s="1">
        <v>123</v>
      </c>
      <c r="G29" s="1">
        <v>123</v>
      </c>
    </row>
    <row r="30" spans="1:8" x14ac:dyDescent="0.3">
      <c r="A30">
        <v>201.12</v>
      </c>
      <c r="B30">
        <v>-192.596</v>
      </c>
      <c r="E30" s="1" t="s">
        <v>82</v>
      </c>
      <c r="F30" s="1">
        <v>122</v>
      </c>
      <c r="G30" s="1">
        <v>122</v>
      </c>
    </row>
    <row r="31" spans="1:8" x14ac:dyDescent="0.3">
      <c r="A31">
        <v>201.37</v>
      </c>
      <c r="B31">
        <v>-192.53899999999999</v>
      </c>
      <c r="E31" s="1" t="s">
        <v>90</v>
      </c>
      <c r="F31" s="1">
        <v>0.83825501551029602</v>
      </c>
      <c r="G31" s="1"/>
    </row>
    <row r="32" spans="1:8" x14ac:dyDescent="0.3">
      <c r="A32">
        <v>240.1</v>
      </c>
      <c r="B32">
        <v>-190.74100000000001</v>
      </c>
      <c r="E32" s="1" t="s">
        <v>91</v>
      </c>
      <c r="F32" s="1">
        <v>0.16558503763699428</v>
      </c>
      <c r="G32" s="25">
        <f>F32*2</f>
        <v>0.33117007527398856</v>
      </c>
    </row>
    <row r="33" spans="1:7" ht="15" thickBot="1" x14ac:dyDescent="0.35">
      <c r="A33">
        <v>240.22</v>
      </c>
      <c r="B33">
        <v>-189.274</v>
      </c>
      <c r="E33" s="2" t="s">
        <v>92</v>
      </c>
      <c r="F33" s="2">
        <v>0.74155940180372282</v>
      </c>
      <c r="G33" s="2"/>
    </row>
    <row r="34" spans="1:7" x14ac:dyDescent="0.3">
      <c r="A34">
        <v>213.05</v>
      </c>
      <c r="B34">
        <v>-189.22900000000001</v>
      </c>
    </row>
    <row r="35" spans="1:7" x14ac:dyDescent="0.3">
      <c r="A35">
        <v>217.36</v>
      </c>
      <c r="B35">
        <v>-188.64699999999999</v>
      </c>
    </row>
    <row r="36" spans="1:7" x14ac:dyDescent="0.3">
      <c r="A36">
        <v>235.04</v>
      </c>
      <c r="B36">
        <v>-188.43600000000001</v>
      </c>
      <c r="D36" s="22" t="s">
        <v>93</v>
      </c>
      <c r="E36" s="24">
        <f>IF((G32&lt;0.05),1,0)</f>
        <v>0</v>
      </c>
    </row>
    <row r="37" spans="1:7" x14ac:dyDescent="0.3">
      <c r="A37">
        <v>211.91</v>
      </c>
      <c r="B37">
        <v>-188.21299999999999</v>
      </c>
    </row>
    <row r="38" spans="1:7" x14ac:dyDescent="0.3">
      <c r="A38">
        <v>237.79</v>
      </c>
      <c r="B38">
        <v>-188.18199999999999</v>
      </c>
    </row>
    <row r="39" spans="1:7" x14ac:dyDescent="0.3">
      <c r="A39">
        <v>271.72000000000003</v>
      </c>
      <c r="B39">
        <v>-187.96100000000001</v>
      </c>
    </row>
    <row r="40" spans="1:7" x14ac:dyDescent="0.3">
      <c r="A40">
        <v>202.55</v>
      </c>
      <c r="B40">
        <v>-187.00899999999999</v>
      </c>
    </row>
    <row r="41" spans="1:7" x14ac:dyDescent="0.3">
      <c r="A41">
        <v>223.84</v>
      </c>
      <c r="B41">
        <v>-186.518</v>
      </c>
    </row>
    <row r="42" spans="1:7" x14ac:dyDescent="0.3">
      <c r="A42">
        <v>214.2</v>
      </c>
      <c r="B42">
        <v>-185.32599999999999</v>
      </c>
    </row>
    <row r="43" spans="1:7" x14ac:dyDescent="0.3">
      <c r="A43">
        <v>219.35</v>
      </c>
      <c r="B43">
        <v>-185.304</v>
      </c>
    </row>
    <row r="44" spans="1:7" x14ac:dyDescent="0.3">
      <c r="A44">
        <v>176.77</v>
      </c>
      <c r="B44">
        <v>-184.99700000000001</v>
      </c>
    </row>
    <row r="45" spans="1:7" x14ac:dyDescent="0.3">
      <c r="A45">
        <v>210.25</v>
      </c>
      <c r="B45">
        <v>-184.13900000000001</v>
      </c>
    </row>
    <row r="46" spans="1:7" x14ac:dyDescent="0.3">
      <c r="A46">
        <v>215.11</v>
      </c>
      <c r="B46">
        <v>-183.8</v>
      </c>
    </row>
    <row r="47" spans="1:7" x14ac:dyDescent="0.3">
      <c r="A47">
        <v>261.39</v>
      </c>
      <c r="B47">
        <v>-182.58699999999999</v>
      </c>
    </row>
    <row r="48" spans="1:7" x14ac:dyDescent="0.3">
      <c r="A48">
        <v>249.88</v>
      </c>
      <c r="B48">
        <v>-180.69800000000001</v>
      </c>
    </row>
    <row r="49" spans="1:2" x14ac:dyDescent="0.3">
      <c r="A49">
        <v>208</v>
      </c>
      <c r="B49">
        <v>-180.666</v>
      </c>
    </row>
    <row r="50" spans="1:2" x14ac:dyDescent="0.3">
      <c r="A50">
        <v>230.99</v>
      </c>
      <c r="B50">
        <v>-180.65799999999999</v>
      </c>
    </row>
    <row r="51" spans="1:2" x14ac:dyDescent="0.3">
      <c r="A51">
        <v>227.79</v>
      </c>
      <c r="B51">
        <v>-179.94300000000001</v>
      </c>
    </row>
    <row r="52" spans="1:2" x14ac:dyDescent="0.3">
      <c r="A52">
        <v>268.49</v>
      </c>
      <c r="B52">
        <v>-179.60499999999999</v>
      </c>
    </row>
    <row r="53" spans="1:2" x14ac:dyDescent="0.3">
      <c r="A53">
        <v>188.94</v>
      </c>
      <c r="B53">
        <v>-179.602</v>
      </c>
    </row>
    <row r="54" spans="1:2" x14ac:dyDescent="0.3">
      <c r="A54">
        <v>219.46</v>
      </c>
      <c r="B54">
        <v>-179.18199999999999</v>
      </c>
    </row>
    <row r="55" spans="1:2" x14ac:dyDescent="0.3">
      <c r="A55">
        <v>228.14</v>
      </c>
      <c r="B55">
        <v>-178.476</v>
      </c>
    </row>
    <row r="56" spans="1:2" x14ac:dyDescent="0.3">
      <c r="A56">
        <v>210.6</v>
      </c>
      <c r="B56">
        <v>-177.571</v>
      </c>
    </row>
    <row r="57" spans="1:2" x14ac:dyDescent="0.3">
      <c r="A57">
        <v>221.65</v>
      </c>
      <c r="B57">
        <v>-177.02500000000001</v>
      </c>
    </row>
    <row r="58" spans="1:2" x14ac:dyDescent="0.3">
      <c r="A58">
        <v>175.69</v>
      </c>
      <c r="B58">
        <v>-176.59100000000001</v>
      </c>
    </row>
    <row r="59" spans="1:2" x14ac:dyDescent="0.3">
      <c r="A59">
        <v>242.46</v>
      </c>
      <c r="B59">
        <v>-175.86500000000001</v>
      </c>
    </row>
    <row r="60" spans="1:2" x14ac:dyDescent="0.3">
      <c r="A60">
        <v>237.7</v>
      </c>
      <c r="B60">
        <v>-175.3</v>
      </c>
    </row>
    <row r="61" spans="1:2" x14ac:dyDescent="0.3">
      <c r="A61">
        <v>249.29</v>
      </c>
      <c r="B61">
        <v>-174.387</v>
      </c>
    </row>
    <row r="62" spans="1:2" x14ac:dyDescent="0.3">
      <c r="A62">
        <v>273.70999999999998</v>
      </c>
      <c r="B62">
        <v>-174.28299999999999</v>
      </c>
    </row>
    <row r="63" spans="1:2" x14ac:dyDescent="0.3">
      <c r="A63">
        <v>238.6</v>
      </c>
      <c r="B63">
        <v>-174.04599999999999</v>
      </c>
    </row>
    <row r="64" spans="1:2" x14ac:dyDescent="0.3">
      <c r="A64">
        <v>225.8</v>
      </c>
      <c r="B64">
        <v>-173.47300000000001</v>
      </c>
    </row>
    <row r="65" spans="1:2" x14ac:dyDescent="0.3">
      <c r="A65">
        <v>230.73</v>
      </c>
      <c r="B65">
        <v>-172.92500000000001</v>
      </c>
    </row>
    <row r="66" spans="1:2" x14ac:dyDescent="0.3">
      <c r="A66">
        <v>176.94</v>
      </c>
      <c r="B66">
        <v>-172.78</v>
      </c>
    </row>
    <row r="67" spans="1:2" x14ac:dyDescent="0.3">
      <c r="A67">
        <v>239.81</v>
      </c>
      <c r="B67">
        <v>-171.697</v>
      </c>
    </row>
    <row r="68" spans="1:2" x14ac:dyDescent="0.3">
      <c r="A68">
        <v>209.87</v>
      </c>
      <c r="B68">
        <v>-171.30199999999999</v>
      </c>
    </row>
    <row r="69" spans="1:2" x14ac:dyDescent="0.3">
      <c r="A69">
        <v>209.45</v>
      </c>
      <c r="B69">
        <v>-170.43600000000001</v>
      </c>
    </row>
    <row r="70" spans="1:2" x14ac:dyDescent="0.3">
      <c r="A70">
        <v>190.64</v>
      </c>
      <c r="B70">
        <v>-170.32</v>
      </c>
    </row>
    <row r="71" spans="1:2" x14ac:dyDescent="0.3">
      <c r="A71">
        <v>232.45</v>
      </c>
      <c r="B71">
        <v>-170.24199999999999</v>
      </c>
    </row>
    <row r="72" spans="1:2" x14ac:dyDescent="0.3">
      <c r="A72">
        <v>266.62</v>
      </c>
      <c r="B72">
        <v>-170.143</v>
      </c>
    </row>
    <row r="73" spans="1:2" x14ac:dyDescent="0.3">
      <c r="A73">
        <v>204.06</v>
      </c>
      <c r="B73">
        <v>-169.881</v>
      </c>
    </row>
    <row r="74" spans="1:2" x14ac:dyDescent="0.3">
      <c r="A74">
        <v>243.57</v>
      </c>
      <c r="B74">
        <v>-168.37200000000001</v>
      </c>
    </row>
    <row r="75" spans="1:2" x14ac:dyDescent="0.3">
      <c r="A75">
        <v>232.07</v>
      </c>
      <c r="B75">
        <v>-168.298</v>
      </c>
    </row>
    <row r="76" spans="1:2" x14ac:dyDescent="0.3">
      <c r="A76">
        <v>200.08</v>
      </c>
      <c r="B76">
        <v>-168.07900000000001</v>
      </c>
    </row>
    <row r="77" spans="1:2" x14ac:dyDescent="0.3">
      <c r="A77">
        <v>238.29</v>
      </c>
      <c r="B77">
        <v>-167.92500000000001</v>
      </c>
    </row>
    <row r="78" spans="1:2" x14ac:dyDescent="0.3">
      <c r="A78">
        <v>253.51</v>
      </c>
      <c r="B78">
        <v>-167.774</v>
      </c>
    </row>
    <row r="79" spans="1:2" x14ac:dyDescent="0.3">
      <c r="A79">
        <v>261.18</v>
      </c>
      <c r="B79">
        <v>-167.48599999999999</v>
      </c>
    </row>
    <row r="80" spans="1:2" x14ac:dyDescent="0.3">
      <c r="A80">
        <v>213.78</v>
      </c>
      <c r="B80">
        <v>-167.11</v>
      </c>
    </row>
    <row r="81" spans="1:2" x14ac:dyDescent="0.3">
      <c r="A81">
        <v>240.16</v>
      </c>
      <c r="B81">
        <v>-166.34800000000001</v>
      </c>
    </row>
    <row r="82" spans="1:2" x14ac:dyDescent="0.3">
      <c r="A82">
        <v>211.72</v>
      </c>
      <c r="B82">
        <v>-166.268</v>
      </c>
    </row>
    <row r="83" spans="1:2" x14ac:dyDescent="0.3">
      <c r="A83">
        <v>235.82</v>
      </c>
      <c r="B83">
        <v>-166.053</v>
      </c>
    </row>
    <row r="84" spans="1:2" x14ac:dyDescent="0.3">
      <c r="A84">
        <v>212.11</v>
      </c>
      <c r="B84">
        <v>-165.77600000000001</v>
      </c>
    </row>
    <row r="85" spans="1:2" x14ac:dyDescent="0.3">
      <c r="A85">
        <v>247.74</v>
      </c>
      <c r="B85">
        <v>-165.54300000000001</v>
      </c>
    </row>
    <row r="86" spans="1:2" x14ac:dyDescent="0.3">
      <c r="A86">
        <v>238.26</v>
      </c>
      <c r="B86">
        <v>-163.69999999999999</v>
      </c>
    </row>
    <row r="87" spans="1:2" x14ac:dyDescent="0.3">
      <c r="A87">
        <v>252.67</v>
      </c>
      <c r="B87">
        <v>-163.35300000000001</v>
      </c>
    </row>
    <row r="88" spans="1:2" x14ac:dyDescent="0.3">
      <c r="A88">
        <v>228.56</v>
      </c>
      <c r="B88">
        <v>-161.95599999999999</v>
      </c>
    </row>
    <row r="89" spans="1:2" x14ac:dyDescent="0.3">
      <c r="A89">
        <v>217.84</v>
      </c>
      <c r="B89">
        <v>-161.649</v>
      </c>
    </row>
    <row r="90" spans="1:2" x14ac:dyDescent="0.3">
      <c r="A90">
        <v>229.05</v>
      </c>
      <c r="B90">
        <v>-161.27699999999999</v>
      </c>
    </row>
    <row r="91" spans="1:2" x14ac:dyDescent="0.3">
      <c r="A91">
        <v>221.73</v>
      </c>
      <c r="B91">
        <v>-160.95400000000001</v>
      </c>
    </row>
    <row r="92" spans="1:2" x14ac:dyDescent="0.3">
      <c r="A92">
        <v>248.46</v>
      </c>
      <c r="B92">
        <v>-160.94800000000001</v>
      </c>
    </row>
    <row r="93" spans="1:2" x14ac:dyDescent="0.3">
      <c r="A93">
        <v>235.8</v>
      </c>
      <c r="B93">
        <v>-160.23699999999999</v>
      </c>
    </row>
    <row r="94" spans="1:2" x14ac:dyDescent="0.3">
      <c r="A94">
        <v>155.80000000000001</v>
      </c>
      <c r="B94">
        <v>-158.78800000000001</v>
      </c>
    </row>
    <row r="95" spans="1:2" x14ac:dyDescent="0.3">
      <c r="A95">
        <v>232.46</v>
      </c>
      <c r="B95">
        <v>-158.696</v>
      </c>
    </row>
    <row r="96" spans="1:2" x14ac:dyDescent="0.3">
      <c r="A96">
        <v>216.74</v>
      </c>
      <c r="B96">
        <v>-157.15299999999999</v>
      </c>
    </row>
    <row r="97" spans="1:2" x14ac:dyDescent="0.3">
      <c r="A97">
        <v>231.02</v>
      </c>
      <c r="B97">
        <v>-156.601</v>
      </c>
    </row>
    <row r="98" spans="1:2" x14ac:dyDescent="0.3">
      <c r="A98">
        <v>201.57</v>
      </c>
      <c r="B98">
        <v>-156.08099999999999</v>
      </c>
    </row>
    <row r="99" spans="1:2" x14ac:dyDescent="0.3">
      <c r="A99">
        <v>228.88</v>
      </c>
      <c r="B99">
        <v>-156.059</v>
      </c>
    </row>
    <row r="100" spans="1:2" x14ac:dyDescent="0.3">
      <c r="A100">
        <v>241.33</v>
      </c>
      <c r="B100">
        <v>-155.88999999999999</v>
      </c>
    </row>
    <row r="101" spans="1:2" x14ac:dyDescent="0.3">
      <c r="A101">
        <v>243.27</v>
      </c>
      <c r="B101">
        <v>-155.63399999999999</v>
      </c>
    </row>
    <row r="102" spans="1:2" x14ac:dyDescent="0.3">
      <c r="A102">
        <v>224.56</v>
      </c>
      <c r="B102">
        <v>-155.369</v>
      </c>
    </row>
    <row r="103" spans="1:2" x14ac:dyDescent="0.3">
      <c r="A103">
        <v>214.34</v>
      </c>
      <c r="B103">
        <v>-155.31100000000001</v>
      </c>
    </row>
    <row r="104" spans="1:2" x14ac:dyDescent="0.3">
      <c r="A104">
        <v>203.86</v>
      </c>
      <c r="B104">
        <v>-155.02500000000001</v>
      </c>
    </row>
    <row r="105" spans="1:2" x14ac:dyDescent="0.3">
      <c r="A105">
        <v>208.07</v>
      </c>
      <c r="B105">
        <v>-154.142</v>
      </c>
    </row>
    <row r="106" spans="1:2" x14ac:dyDescent="0.3">
      <c r="A106">
        <v>222.59</v>
      </c>
      <c r="B106">
        <v>-153.72800000000001</v>
      </c>
    </row>
    <row r="107" spans="1:2" x14ac:dyDescent="0.3">
      <c r="A107">
        <v>208.25</v>
      </c>
      <c r="B107">
        <v>-153.57499999999999</v>
      </c>
    </row>
    <row r="108" spans="1:2" x14ac:dyDescent="0.3">
      <c r="A108">
        <v>234.31</v>
      </c>
      <c r="B108">
        <v>-151.565</v>
      </c>
    </row>
    <row r="109" spans="1:2" x14ac:dyDescent="0.3">
      <c r="A109">
        <v>219.91</v>
      </c>
      <c r="B109">
        <v>-149.09</v>
      </c>
    </row>
    <row r="110" spans="1:2" x14ac:dyDescent="0.3">
      <c r="A110">
        <v>244.08</v>
      </c>
      <c r="B110">
        <v>-146.63900000000001</v>
      </c>
    </row>
    <row r="111" spans="1:2" x14ac:dyDescent="0.3">
      <c r="A111">
        <v>217.42</v>
      </c>
      <c r="B111">
        <v>-146.53</v>
      </c>
    </row>
    <row r="112" spans="1:2" x14ac:dyDescent="0.3">
      <c r="A112">
        <v>239.07</v>
      </c>
      <c r="B112">
        <v>-146.02799999999999</v>
      </c>
    </row>
    <row r="113" spans="1:2" x14ac:dyDescent="0.3">
      <c r="A113">
        <v>222.64</v>
      </c>
      <c r="B113">
        <v>-145.81700000000001</v>
      </c>
    </row>
    <row r="114" spans="1:2" x14ac:dyDescent="0.3">
      <c r="A114">
        <v>237.54</v>
      </c>
      <c r="B114">
        <v>-144.89400000000001</v>
      </c>
    </row>
    <row r="115" spans="1:2" x14ac:dyDescent="0.3">
      <c r="A115">
        <v>237.35</v>
      </c>
      <c r="B115">
        <v>-144.38</v>
      </c>
    </row>
    <row r="116" spans="1:2" x14ac:dyDescent="0.3">
      <c r="A116">
        <v>229.76</v>
      </c>
      <c r="B116">
        <v>-142.173</v>
      </c>
    </row>
    <row r="117" spans="1:2" x14ac:dyDescent="0.3">
      <c r="A117">
        <v>214.88</v>
      </c>
      <c r="B117">
        <v>-138.63999999999999</v>
      </c>
    </row>
    <row r="118" spans="1:2" x14ac:dyDescent="0.3">
      <c r="A118">
        <v>235.29</v>
      </c>
      <c r="B118">
        <v>-137.38</v>
      </c>
    </row>
    <row r="119" spans="1:2" x14ac:dyDescent="0.3">
      <c r="A119">
        <v>212.24</v>
      </c>
      <c r="B119">
        <v>-137.352</v>
      </c>
    </row>
    <row r="120" spans="1:2" x14ac:dyDescent="0.3">
      <c r="A120">
        <v>225.38</v>
      </c>
      <c r="B120">
        <v>-130.494</v>
      </c>
    </row>
    <row r="121" spans="1:2" x14ac:dyDescent="0.3">
      <c r="A121">
        <v>227.08</v>
      </c>
      <c r="B121">
        <v>-125.66</v>
      </c>
    </row>
    <row r="122" spans="1:2" x14ac:dyDescent="0.3">
      <c r="A122">
        <v>240.11</v>
      </c>
      <c r="B122">
        <v>-119.68899999999999</v>
      </c>
    </row>
    <row r="123" spans="1:2" x14ac:dyDescent="0.3">
      <c r="A123">
        <v>268.74</v>
      </c>
      <c r="B123">
        <v>-116.776</v>
      </c>
    </row>
    <row r="124" spans="1:2" x14ac:dyDescent="0.3">
      <c r="A124">
        <v>278.49</v>
      </c>
      <c r="B124">
        <v>-107.642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F4461-2D99-4057-9B28-0D5E3320BD5C}">
  <dimension ref="A1:L284"/>
  <sheetViews>
    <sheetView workbookViewId="0">
      <selection activeCell="H8" sqref="H8"/>
    </sheetView>
  </sheetViews>
  <sheetFormatPr defaultRowHeight="14.4" x14ac:dyDescent="0.3"/>
  <cols>
    <col min="3" max="3" width="26.77734375" customWidth="1"/>
    <col min="4" max="4" width="17.88671875" customWidth="1"/>
    <col min="7" max="7" width="12.21875" customWidth="1"/>
    <col min="8" max="8" width="12.6640625" customWidth="1"/>
    <col min="11" max="11" width="25.33203125" customWidth="1"/>
  </cols>
  <sheetData>
    <row r="1" spans="1:12" ht="15" thickBot="1" x14ac:dyDescent="0.35">
      <c r="A1" t="s">
        <v>101</v>
      </c>
    </row>
    <row r="2" spans="1:12" x14ac:dyDescent="0.3">
      <c r="A2">
        <v>-194.5</v>
      </c>
      <c r="C2" s="3" t="s">
        <v>0</v>
      </c>
      <c r="D2" s="3"/>
    </row>
    <row r="3" spans="1:12" x14ac:dyDescent="0.3">
      <c r="A3">
        <v>-216.33</v>
      </c>
      <c r="C3" s="1"/>
      <c r="D3" s="1"/>
    </row>
    <row r="4" spans="1:12" x14ac:dyDescent="0.3">
      <c r="A4">
        <v>-247.2</v>
      </c>
      <c r="C4" s="1" t="s">
        <v>2</v>
      </c>
      <c r="D4" s="1">
        <v>-216.75022968197868</v>
      </c>
      <c r="F4" t="s">
        <v>15</v>
      </c>
      <c r="H4">
        <f>_xlfn.QUARTILE.EXC(A2:A284,1)</f>
        <v>-232.38</v>
      </c>
      <c r="J4" t="s">
        <v>24</v>
      </c>
      <c r="L4">
        <f>H4-H8*1.5</f>
        <v>-278.89499999999998</v>
      </c>
    </row>
    <row r="5" spans="1:12" x14ac:dyDescent="0.3">
      <c r="A5">
        <v>-241.51</v>
      </c>
      <c r="C5" s="1" t="s">
        <v>3</v>
      </c>
      <c r="D5" s="1">
        <v>1.4354546891229343</v>
      </c>
    </row>
    <row r="6" spans="1:12" x14ac:dyDescent="0.3">
      <c r="A6">
        <v>-215.81</v>
      </c>
      <c r="C6" s="1" t="s">
        <v>4</v>
      </c>
      <c r="D6" s="1">
        <v>-215.81</v>
      </c>
      <c r="F6" t="s">
        <v>16</v>
      </c>
      <c r="H6">
        <f>_xlfn.QUARTILE.EXC(A2:A284,3)</f>
        <v>-201.37</v>
      </c>
      <c r="J6" t="s">
        <v>25</v>
      </c>
      <c r="L6">
        <f>H6+H8*1.5</f>
        <v>-154.85500000000002</v>
      </c>
    </row>
    <row r="7" spans="1:12" x14ac:dyDescent="0.3">
      <c r="A7">
        <v>-266.72000000000003</v>
      </c>
      <c r="C7" s="1" t="s">
        <v>5</v>
      </c>
      <c r="D7" s="1">
        <v>-197.21</v>
      </c>
    </row>
    <row r="8" spans="1:12" x14ac:dyDescent="0.3">
      <c r="A8">
        <v>-164.22</v>
      </c>
      <c r="C8" s="1" t="s">
        <v>6</v>
      </c>
      <c r="D8" s="1">
        <v>24.148085567195192</v>
      </c>
      <c r="F8" t="s">
        <v>26</v>
      </c>
      <c r="H8">
        <f>H6-H4</f>
        <v>31.009999999999991</v>
      </c>
      <c r="J8" t="s">
        <v>21</v>
      </c>
      <c r="L8">
        <f>D16-1</f>
        <v>282</v>
      </c>
    </row>
    <row r="9" spans="1:12" x14ac:dyDescent="0.3">
      <c r="A9">
        <v>-231.4</v>
      </c>
      <c r="C9" s="1" t="s">
        <v>7</v>
      </c>
      <c r="D9" s="1">
        <v>583.13003656058072</v>
      </c>
      <c r="F9" t="s">
        <v>27</v>
      </c>
      <c r="H9">
        <f>H6-H4</f>
        <v>31.009999999999991</v>
      </c>
    </row>
    <row r="10" spans="1:12" x14ac:dyDescent="0.3">
      <c r="A10">
        <v>-177.55</v>
      </c>
      <c r="C10" s="1" t="s">
        <v>8</v>
      </c>
      <c r="D10" s="1">
        <v>1.8034795823595431</v>
      </c>
      <c r="J10" t="s">
        <v>22</v>
      </c>
      <c r="K10">
        <f>(100-99)/100</f>
        <v>0.01</v>
      </c>
    </row>
    <row r="11" spans="1:12" x14ac:dyDescent="0.3">
      <c r="A11">
        <v>-230.87</v>
      </c>
      <c r="C11" s="1" t="s">
        <v>9</v>
      </c>
      <c r="D11" s="1">
        <v>-0.2673287274538913</v>
      </c>
    </row>
    <row r="12" spans="1:12" x14ac:dyDescent="0.3">
      <c r="A12">
        <v>-225.82</v>
      </c>
      <c r="C12" s="1" t="s">
        <v>10</v>
      </c>
      <c r="D12" s="1">
        <v>186.17999999999998</v>
      </c>
      <c r="F12" t="s">
        <v>17</v>
      </c>
      <c r="H12">
        <f>D14-D13</f>
        <v>186.17999999999998</v>
      </c>
    </row>
    <row r="13" spans="1:12" x14ac:dyDescent="0.3">
      <c r="A13">
        <v>-230.89</v>
      </c>
      <c r="C13" s="1" t="s">
        <v>11</v>
      </c>
      <c r="D13" s="1">
        <v>-311.83999999999997</v>
      </c>
      <c r="J13" t="s">
        <v>28</v>
      </c>
      <c r="L13" s="21">
        <f>COUNTIF(A2:A284,"&lt;"&amp;L4)</f>
        <v>3</v>
      </c>
    </row>
    <row r="14" spans="1:12" x14ac:dyDescent="0.3">
      <c r="A14">
        <v>-242.38</v>
      </c>
      <c r="C14" s="1" t="s">
        <v>12</v>
      </c>
      <c r="D14" s="1">
        <v>-125.66</v>
      </c>
      <c r="F14" t="s">
        <v>18</v>
      </c>
    </row>
    <row r="15" spans="1:12" x14ac:dyDescent="0.3">
      <c r="A15">
        <v>-220.43</v>
      </c>
      <c r="C15" s="1" t="s">
        <v>13</v>
      </c>
      <c r="D15" s="1">
        <v>-61340.314999999966</v>
      </c>
      <c r="F15" t="s">
        <v>19</v>
      </c>
      <c r="H15">
        <f>D4+D17</f>
        <v>-213.0275566476603</v>
      </c>
      <c r="J15" t="s">
        <v>29</v>
      </c>
      <c r="L15" s="21">
        <f>COUNTIF(A2:A284,"&gt;"&amp;L6)</f>
        <v>1</v>
      </c>
    </row>
    <row r="16" spans="1:12" x14ac:dyDescent="0.3">
      <c r="A16">
        <v>-197.21</v>
      </c>
      <c r="C16" s="1" t="s">
        <v>14</v>
      </c>
      <c r="D16" s="1">
        <v>283</v>
      </c>
      <c r="F16" t="s">
        <v>20</v>
      </c>
      <c r="H16">
        <f>D4-D17</f>
        <v>-220.47290271629706</v>
      </c>
    </row>
    <row r="17" spans="1:12" ht="15" thickBot="1" x14ac:dyDescent="0.35">
      <c r="A17">
        <v>-240.79</v>
      </c>
      <c r="C17" s="2" t="s">
        <v>95</v>
      </c>
      <c r="D17" s="2">
        <v>3.722673034318372</v>
      </c>
      <c r="J17" t="s">
        <v>97</v>
      </c>
      <c r="L17">
        <f>L13+L15</f>
        <v>4</v>
      </c>
    </row>
    <row r="18" spans="1:12" x14ac:dyDescent="0.3">
      <c r="A18">
        <v>-213.17</v>
      </c>
      <c r="F18" t="s">
        <v>23</v>
      </c>
    </row>
    <row r="19" spans="1:12" x14ac:dyDescent="0.3">
      <c r="A19">
        <v>-236.68</v>
      </c>
      <c r="F19" t="s">
        <v>19</v>
      </c>
      <c r="H19">
        <f>D8^2*L8/_xlfn.CHISQ.INV(K10/2,L8)</f>
        <v>732.20533468715723</v>
      </c>
      <c r="K19" s="28" t="s">
        <v>96</v>
      </c>
      <c r="L19">
        <f>PERCENTILE(A1:A273,0.1)</f>
        <v>-245.238</v>
      </c>
    </row>
    <row r="20" spans="1:12" x14ac:dyDescent="0.3">
      <c r="A20">
        <v>-179.11</v>
      </c>
      <c r="F20" t="s">
        <v>20</v>
      </c>
      <c r="H20">
        <f>D8^2*L8/_xlfn.CHISQ.INV.RT(K10/2,L8)</f>
        <v>474.00468697559955</v>
      </c>
    </row>
    <row r="21" spans="1:12" x14ac:dyDescent="0.3">
      <c r="A21">
        <v>-199.46</v>
      </c>
    </row>
    <row r="22" spans="1:12" x14ac:dyDescent="0.3">
      <c r="A22">
        <v>-253.28</v>
      </c>
    </row>
    <row r="23" spans="1:12" x14ac:dyDescent="0.3">
      <c r="A23">
        <v>-206.94</v>
      </c>
    </row>
    <row r="24" spans="1:12" x14ac:dyDescent="0.3">
      <c r="A24">
        <v>-205.48</v>
      </c>
    </row>
    <row r="25" spans="1:12" x14ac:dyDescent="0.3">
      <c r="A25">
        <v>-238.74</v>
      </c>
    </row>
    <row r="26" spans="1:12" x14ac:dyDescent="0.3">
      <c r="A26">
        <v>-212.82</v>
      </c>
    </row>
    <row r="27" spans="1:12" x14ac:dyDescent="0.3">
      <c r="A27">
        <v>-201.24</v>
      </c>
    </row>
    <row r="28" spans="1:12" x14ac:dyDescent="0.3">
      <c r="A28">
        <v>-186.79</v>
      </c>
    </row>
    <row r="29" spans="1:12" x14ac:dyDescent="0.3">
      <c r="A29">
        <v>-203.6</v>
      </c>
    </row>
    <row r="30" spans="1:12" x14ac:dyDescent="0.3">
      <c r="A30">
        <v>-205.14</v>
      </c>
    </row>
    <row r="31" spans="1:12" x14ac:dyDescent="0.3">
      <c r="A31">
        <v>-213.14</v>
      </c>
    </row>
    <row r="32" spans="1:12" x14ac:dyDescent="0.3">
      <c r="A32">
        <v>-196.22</v>
      </c>
    </row>
    <row r="33" spans="1:1" x14ac:dyDescent="0.3">
      <c r="A33">
        <v>-175.24</v>
      </c>
    </row>
    <row r="34" spans="1:1" x14ac:dyDescent="0.3">
      <c r="A34">
        <v>-215.01</v>
      </c>
    </row>
    <row r="35" spans="1:1" x14ac:dyDescent="0.3">
      <c r="A35">
        <v>-213.53</v>
      </c>
    </row>
    <row r="36" spans="1:1" x14ac:dyDescent="0.3">
      <c r="A36">
        <v>-235.86</v>
      </c>
    </row>
    <row r="37" spans="1:1" x14ac:dyDescent="0.3">
      <c r="A37">
        <v>-227.27</v>
      </c>
    </row>
    <row r="38" spans="1:1" x14ac:dyDescent="0.3">
      <c r="A38">
        <v>-215.71</v>
      </c>
    </row>
    <row r="39" spans="1:1" x14ac:dyDescent="0.3">
      <c r="A39">
        <v>-234.83</v>
      </c>
    </row>
    <row r="40" spans="1:1" x14ac:dyDescent="0.3">
      <c r="A40">
        <v>-225.62</v>
      </c>
    </row>
    <row r="41" spans="1:1" x14ac:dyDescent="0.3">
      <c r="A41">
        <v>-213.72</v>
      </c>
    </row>
    <row r="42" spans="1:1" x14ac:dyDescent="0.3">
      <c r="A42">
        <v>-216.66</v>
      </c>
    </row>
    <row r="43" spans="1:1" x14ac:dyDescent="0.3">
      <c r="A43">
        <v>-200.56</v>
      </c>
    </row>
    <row r="44" spans="1:1" x14ac:dyDescent="0.3">
      <c r="A44">
        <v>-244.84</v>
      </c>
    </row>
    <row r="45" spans="1:1" x14ac:dyDescent="0.3">
      <c r="A45">
        <v>-189.06</v>
      </c>
    </row>
    <row r="46" spans="1:1" x14ac:dyDescent="0.3">
      <c r="A46">
        <v>-224.67</v>
      </c>
    </row>
    <row r="47" spans="1:1" x14ac:dyDescent="0.3">
      <c r="A47">
        <v>-218.91</v>
      </c>
    </row>
    <row r="48" spans="1:1" x14ac:dyDescent="0.3">
      <c r="A48">
        <v>-218.52</v>
      </c>
    </row>
    <row r="49" spans="1:1" x14ac:dyDescent="0.3">
      <c r="A49">
        <v>-199.67</v>
      </c>
    </row>
    <row r="50" spans="1:1" x14ac:dyDescent="0.3">
      <c r="A50">
        <v>-209.94</v>
      </c>
    </row>
    <row r="51" spans="1:1" x14ac:dyDescent="0.3">
      <c r="A51">
        <v>-201.37</v>
      </c>
    </row>
    <row r="52" spans="1:1" x14ac:dyDescent="0.3">
      <c r="A52">
        <v>-197.21</v>
      </c>
    </row>
    <row r="53" spans="1:1" x14ac:dyDescent="0.3">
      <c r="A53">
        <v>-196.01</v>
      </c>
    </row>
    <row r="54" spans="1:1" x14ac:dyDescent="0.3">
      <c r="A54">
        <v>-252.47</v>
      </c>
    </row>
    <row r="55" spans="1:1" x14ac:dyDescent="0.3">
      <c r="A55">
        <v>-203.01</v>
      </c>
    </row>
    <row r="56" spans="1:1" x14ac:dyDescent="0.3">
      <c r="A56">
        <v>-208.58</v>
      </c>
    </row>
    <row r="57" spans="1:1" x14ac:dyDescent="0.3">
      <c r="A57">
        <v>-198.66</v>
      </c>
    </row>
    <row r="58" spans="1:1" x14ac:dyDescent="0.3">
      <c r="A58">
        <v>-262.14</v>
      </c>
    </row>
    <row r="59" spans="1:1" x14ac:dyDescent="0.3">
      <c r="A59">
        <v>-176.8</v>
      </c>
    </row>
    <row r="60" spans="1:1" x14ac:dyDescent="0.3">
      <c r="A60">
        <v>-220.92</v>
      </c>
    </row>
    <row r="61" spans="1:1" x14ac:dyDescent="0.3">
      <c r="A61">
        <v>-209.73</v>
      </c>
    </row>
    <row r="62" spans="1:1" x14ac:dyDescent="0.3">
      <c r="A62">
        <v>-211.53</v>
      </c>
    </row>
    <row r="63" spans="1:1" x14ac:dyDescent="0.3">
      <c r="A63">
        <v>-191.44</v>
      </c>
    </row>
    <row r="64" spans="1:1" x14ac:dyDescent="0.3">
      <c r="A64">
        <v>-197.27</v>
      </c>
    </row>
    <row r="65" spans="1:1" x14ac:dyDescent="0.3">
      <c r="A65">
        <v>-224.94</v>
      </c>
    </row>
    <row r="66" spans="1:1" x14ac:dyDescent="0.3">
      <c r="A66">
        <v>-207.73</v>
      </c>
    </row>
    <row r="67" spans="1:1" x14ac:dyDescent="0.3">
      <c r="A67">
        <v>-198.88</v>
      </c>
    </row>
    <row r="68" spans="1:1" x14ac:dyDescent="0.3">
      <c r="A68">
        <v>-195.82</v>
      </c>
    </row>
    <row r="69" spans="1:1" x14ac:dyDescent="0.3">
      <c r="A69">
        <v>-210.4</v>
      </c>
    </row>
    <row r="70" spans="1:1" x14ac:dyDescent="0.3">
      <c r="A70">
        <v>-166.47</v>
      </c>
    </row>
    <row r="71" spans="1:1" x14ac:dyDescent="0.3">
      <c r="A71">
        <v>-248.77</v>
      </c>
    </row>
    <row r="72" spans="1:1" x14ac:dyDescent="0.3">
      <c r="A72">
        <v>-196.51</v>
      </c>
    </row>
    <row r="73" spans="1:1" x14ac:dyDescent="0.3">
      <c r="A73">
        <v>-214.3</v>
      </c>
    </row>
    <row r="74" spans="1:1" x14ac:dyDescent="0.3">
      <c r="A74">
        <v>-234.92</v>
      </c>
    </row>
    <row r="75" spans="1:1" x14ac:dyDescent="0.3">
      <c r="A75">
        <v>-213.76</v>
      </c>
    </row>
    <row r="76" spans="1:1" x14ac:dyDescent="0.3">
      <c r="A76">
        <v>-234.13</v>
      </c>
    </row>
    <row r="77" spans="1:1" x14ac:dyDescent="0.3">
      <c r="A77">
        <v>-228.02</v>
      </c>
    </row>
    <row r="78" spans="1:1" x14ac:dyDescent="0.3">
      <c r="A78">
        <v>-193.68</v>
      </c>
    </row>
    <row r="79" spans="1:1" x14ac:dyDescent="0.3">
      <c r="A79">
        <v>-240.59</v>
      </c>
    </row>
    <row r="80" spans="1:1" x14ac:dyDescent="0.3">
      <c r="A80">
        <v>-229.04</v>
      </c>
    </row>
    <row r="81" spans="1:1" x14ac:dyDescent="0.3">
      <c r="A81">
        <v>-311.83999999999997</v>
      </c>
    </row>
    <row r="82" spans="1:1" x14ac:dyDescent="0.3">
      <c r="A82">
        <v>-197.03</v>
      </c>
    </row>
    <row r="83" spans="1:1" x14ac:dyDescent="0.3">
      <c r="A83">
        <v>-184.52</v>
      </c>
    </row>
    <row r="84" spans="1:1" x14ac:dyDescent="0.3">
      <c r="A84">
        <v>-205.3</v>
      </c>
    </row>
    <row r="85" spans="1:1" x14ac:dyDescent="0.3">
      <c r="A85">
        <v>-225.06</v>
      </c>
    </row>
    <row r="86" spans="1:1" x14ac:dyDescent="0.3">
      <c r="A86">
        <v>-165.86</v>
      </c>
    </row>
    <row r="87" spans="1:1" x14ac:dyDescent="0.3">
      <c r="A87">
        <v>-207.95</v>
      </c>
    </row>
    <row r="88" spans="1:1" x14ac:dyDescent="0.3">
      <c r="A88">
        <v>-237.96</v>
      </c>
    </row>
    <row r="89" spans="1:1" x14ac:dyDescent="0.3">
      <c r="A89">
        <v>-240.54</v>
      </c>
    </row>
    <row r="90" spans="1:1" x14ac:dyDescent="0.3">
      <c r="A90">
        <v>-178.94</v>
      </c>
    </row>
    <row r="91" spans="1:1" x14ac:dyDescent="0.3">
      <c r="A91">
        <v>-229.89</v>
      </c>
    </row>
    <row r="92" spans="1:1" x14ac:dyDescent="0.3">
      <c r="A92">
        <v>-229.79</v>
      </c>
    </row>
    <row r="93" spans="1:1" x14ac:dyDescent="0.3">
      <c r="A93">
        <v>-248.15</v>
      </c>
    </row>
    <row r="94" spans="1:1" x14ac:dyDescent="0.3">
      <c r="A94">
        <v>-252.93</v>
      </c>
    </row>
    <row r="95" spans="1:1" x14ac:dyDescent="0.3">
      <c r="A95">
        <v>-197.9</v>
      </c>
    </row>
    <row r="96" spans="1:1" x14ac:dyDescent="0.3">
      <c r="A96">
        <v>-257.07</v>
      </c>
    </row>
    <row r="97" spans="1:1" x14ac:dyDescent="0.3">
      <c r="A97">
        <v>-215.84</v>
      </c>
    </row>
    <row r="98" spans="1:1" x14ac:dyDescent="0.3">
      <c r="A98">
        <v>-204.28</v>
      </c>
    </row>
    <row r="99" spans="1:1" x14ac:dyDescent="0.3">
      <c r="A99">
        <v>-175.58</v>
      </c>
    </row>
    <row r="100" spans="1:1" x14ac:dyDescent="0.3">
      <c r="A100">
        <v>-247.94</v>
      </c>
    </row>
    <row r="101" spans="1:1" x14ac:dyDescent="0.3">
      <c r="A101">
        <v>-205.15</v>
      </c>
    </row>
    <row r="102" spans="1:1" x14ac:dyDescent="0.3">
      <c r="A102">
        <v>-189.81</v>
      </c>
    </row>
    <row r="103" spans="1:1" x14ac:dyDescent="0.3">
      <c r="A103">
        <v>-236.46</v>
      </c>
    </row>
    <row r="104" spans="1:1" x14ac:dyDescent="0.3">
      <c r="A104">
        <v>-235.39</v>
      </c>
    </row>
    <row r="105" spans="1:1" x14ac:dyDescent="0.3">
      <c r="A105">
        <v>-208.77</v>
      </c>
    </row>
    <row r="106" spans="1:1" x14ac:dyDescent="0.3">
      <c r="A106">
        <v>-234.83</v>
      </c>
    </row>
    <row r="107" spans="1:1" x14ac:dyDescent="0.3">
      <c r="A107">
        <v>-234.24</v>
      </c>
    </row>
    <row r="108" spans="1:1" x14ac:dyDescent="0.3">
      <c r="A108">
        <v>-242.6</v>
      </c>
    </row>
    <row r="109" spans="1:1" x14ac:dyDescent="0.3">
      <c r="A109">
        <v>-195.97</v>
      </c>
    </row>
    <row r="110" spans="1:1" x14ac:dyDescent="0.3">
      <c r="A110">
        <v>-207.14</v>
      </c>
    </row>
    <row r="111" spans="1:1" x14ac:dyDescent="0.3">
      <c r="A111">
        <v>-215.87</v>
      </c>
    </row>
    <row r="112" spans="1:1" x14ac:dyDescent="0.3">
      <c r="A112">
        <v>-224.42</v>
      </c>
    </row>
    <row r="113" spans="1:1" x14ac:dyDescent="0.3">
      <c r="A113">
        <v>-239.24</v>
      </c>
    </row>
    <row r="114" spans="1:1" x14ac:dyDescent="0.3">
      <c r="A114">
        <v>-246.24</v>
      </c>
    </row>
    <row r="115" spans="1:1" x14ac:dyDescent="0.3">
      <c r="A115">
        <v>-203.26</v>
      </c>
    </row>
    <row r="116" spans="1:1" x14ac:dyDescent="0.3">
      <c r="A116">
        <v>-198.26</v>
      </c>
    </row>
    <row r="117" spans="1:1" x14ac:dyDescent="0.3">
      <c r="A117">
        <v>-211.54</v>
      </c>
    </row>
    <row r="118" spans="1:1" x14ac:dyDescent="0.3">
      <c r="A118">
        <v>-188.53</v>
      </c>
    </row>
    <row r="119" spans="1:1" x14ac:dyDescent="0.3">
      <c r="A119">
        <v>-199.47</v>
      </c>
    </row>
    <row r="120" spans="1:1" x14ac:dyDescent="0.3">
      <c r="A120">
        <v>-206.53</v>
      </c>
    </row>
    <row r="121" spans="1:1" x14ac:dyDescent="0.3">
      <c r="A121">
        <v>-194.52</v>
      </c>
    </row>
    <row r="122" spans="1:1" x14ac:dyDescent="0.3">
      <c r="A122">
        <v>-175.7</v>
      </c>
    </row>
    <row r="123" spans="1:1" x14ac:dyDescent="0.3">
      <c r="A123">
        <v>-193.95</v>
      </c>
    </row>
    <row r="124" spans="1:1" x14ac:dyDescent="0.3">
      <c r="A124">
        <v>-235.34</v>
      </c>
    </row>
    <row r="125" spans="1:1" x14ac:dyDescent="0.3">
      <c r="A125">
        <v>-231.65</v>
      </c>
    </row>
    <row r="126" spans="1:1" x14ac:dyDescent="0.3">
      <c r="A126">
        <v>-214.7</v>
      </c>
    </row>
    <row r="127" spans="1:1" x14ac:dyDescent="0.3">
      <c r="A127">
        <v>-226.46</v>
      </c>
    </row>
    <row r="128" spans="1:1" x14ac:dyDescent="0.3">
      <c r="A128">
        <v>-206.05</v>
      </c>
    </row>
    <row r="129" spans="1:1" x14ac:dyDescent="0.3">
      <c r="A129">
        <v>-227.57</v>
      </c>
    </row>
    <row r="130" spans="1:1" x14ac:dyDescent="0.3">
      <c r="A130">
        <v>-203.11</v>
      </c>
    </row>
    <row r="131" spans="1:1" x14ac:dyDescent="0.3">
      <c r="A131">
        <v>-222.76</v>
      </c>
    </row>
    <row r="132" spans="1:1" x14ac:dyDescent="0.3">
      <c r="A132">
        <v>-235.67</v>
      </c>
    </row>
    <row r="133" spans="1:1" x14ac:dyDescent="0.3">
      <c r="A133">
        <v>-193.68</v>
      </c>
    </row>
    <row r="134" spans="1:1" x14ac:dyDescent="0.3">
      <c r="A134">
        <v>-192.3</v>
      </c>
    </row>
    <row r="135" spans="1:1" x14ac:dyDescent="0.3">
      <c r="A135">
        <v>-206.99</v>
      </c>
    </row>
    <row r="136" spans="1:1" x14ac:dyDescent="0.3">
      <c r="A136">
        <v>-180.77</v>
      </c>
    </row>
    <row r="137" spans="1:1" x14ac:dyDescent="0.3">
      <c r="A137">
        <v>-212.9</v>
      </c>
    </row>
    <row r="138" spans="1:1" x14ac:dyDescent="0.3">
      <c r="A138">
        <v>-247.79</v>
      </c>
    </row>
    <row r="139" spans="1:1" x14ac:dyDescent="0.3">
      <c r="A139">
        <v>-247.04</v>
      </c>
    </row>
    <row r="140" spans="1:1" x14ac:dyDescent="0.3">
      <c r="A140">
        <v>-236.32</v>
      </c>
    </row>
    <row r="141" spans="1:1" x14ac:dyDescent="0.3">
      <c r="A141">
        <v>-175.46</v>
      </c>
    </row>
    <row r="142" spans="1:1" x14ac:dyDescent="0.3">
      <c r="A142">
        <v>-224.83</v>
      </c>
    </row>
    <row r="143" spans="1:1" x14ac:dyDescent="0.3">
      <c r="A143">
        <v>-217.28</v>
      </c>
    </row>
    <row r="144" spans="1:1" x14ac:dyDescent="0.3">
      <c r="A144">
        <v>-215.92</v>
      </c>
    </row>
    <row r="145" spans="1:1" x14ac:dyDescent="0.3">
      <c r="A145">
        <v>-217.53</v>
      </c>
    </row>
    <row r="146" spans="1:1" x14ac:dyDescent="0.3">
      <c r="A146">
        <v>-258.44</v>
      </c>
    </row>
    <row r="147" spans="1:1" x14ac:dyDescent="0.3">
      <c r="A147">
        <v>-208.03</v>
      </c>
    </row>
    <row r="148" spans="1:1" x14ac:dyDescent="0.3">
      <c r="A148">
        <v>-229.66</v>
      </c>
    </row>
    <row r="149" spans="1:1" x14ac:dyDescent="0.3">
      <c r="A149">
        <v>-221.78</v>
      </c>
    </row>
    <row r="150" spans="1:1" x14ac:dyDescent="0.3">
      <c r="A150">
        <v>-175.56</v>
      </c>
    </row>
    <row r="151" spans="1:1" x14ac:dyDescent="0.3">
      <c r="A151">
        <v>-310.16000000000003</v>
      </c>
    </row>
    <row r="152" spans="1:1" x14ac:dyDescent="0.3">
      <c r="A152">
        <v>-219.92</v>
      </c>
    </row>
    <row r="153" spans="1:1" x14ac:dyDescent="0.3">
      <c r="A153">
        <v>-206.41</v>
      </c>
    </row>
    <row r="154" spans="1:1" x14ac:dyDescent="0.3">
      <c r="A154">
        <v>-200.88</v>
      </c>
    </row>
    <row r="155" spans="1:1" x14ac:dyDescent="0.3">
      <c r="A155">
        <v>-169.46</v>
      </c>
    </row>
    <row r="156" spans="1:1" x14ac:dyDescent="0.3">
      <c r="A156">
        <v>-224.78</v>
      </c>
    </row>
    <row r="157" spans="1:1" x14ac:dyDescent="0.3">
      <c r="A157">
        <v>-228.77</v>
      </c>
    </row>
    <row r="158" spans="1:1" x14ac:dyDescent="0.3">
      <c r="A158">
        <v>-225.96</v>
      </c>
    </row>
    <row r="159" spans="1:1" x14ac:dyDescent="0.3">
      <c r="A159">
        <v>-215.5</v>
      </c>
    </row>
    <row r="160" spans="1:1" x14ac:dyDescent="0.3">
      <c r="A160">
        <v>-227.67</v>
      </c>
    </row>
    <row r="161" spans="1:1" x14ac:dyDescent="0.3">
      <c r="A161">
        <v>-205.34</v>
      </c>
    </row>
    <row r="162" spans="1:1" x14ac:dyDescent="0.3">
      <c r="A162">
        <v>-227.56</v>
      </c>
    </row>
    <row r="163" spans="1:1" x14ac:dyDescent="0.3">
      <c r="A163">
        <v>-236.04</v>
      </c>
    </row>
    <row r="164" spans="1:1" x14ac:dyDescent="0.3">
      <c r="A164">
        <v>-199.43</v>
      </c>
    </row>
    <row r="165" spans="1:1" x14ac:dyDescent="0.3">
      <c r="A165">
        <v>-246.95</v>
      </c>
    </row>
    <row r="166" spans="1:1" x14ac:dyDescent="0.3">
      <c r="A166">
        <v>-199.51</v>
      </c>
    </row>
    <row r="167" spans="1:1" x14ac:dyDescent="0.3">
      <c r="A167">
        <v>-258.61</v>
      </c>
    </row>
    <row r="168" spans="1:1" x14ac:dyDescent="0.3">
      <c r="A168">
        <v>-259.35000000000002</v>
      </c>
    </row>
    <row r="169" spans="1:1" x14ac:dyDescent="0.3">
      <c r="A169">
        <v>-216.13</v>
      </c>
    </row>
    <row r="170" spans="1:1" x14ac:dyDescent="0.3">
      <c r="A170">
        <v>-202.65</v>
      </c>
    </row>
    <row r="171" spans="1:1" x14ac:dyDescent="0.3">
      <c r="A171">
        <v>-228.51</v>
      </c>
    </row>
    <row r="172" spans="1:1" x14ac:dyDescent="0.3">
      <c r="A172">
        <v>-228.42</v>
      </c>
    </row>
    <row r="173" spans="1:1" x14ac:dyDescent="0.3">
      <c r="A173">
        <v>-171.48</v>
      </c>
    </row>
    <row r="174" spans="1:1" x14ac:dyDescent="0.3">
      <c r="A174">
        <v>-188.09</v>
      </c>
    </row>
    <row r="175" spans="1:1" x14ac:dyDescent="0.3">
      <c r="A175">
        <v>-218.25</v>
      </c>
    </row>
    <row r="176" spans="1:1" x14ac:dyDescent="0.3">
      <c r="A176">
        <v>-221.41</v>
      </c>
    </row>
    <row r="177" spans="1:1" x14ac:dyDescent="0.3">
      <c r="A177">
        <v>-226.16</v>
      </c>
    </row>
    <row r="178" spans="1:1" x14ac:dyDescent="0.3">
      <c r="A178">
        <v>-221.05</v>
      </c>
    </row>
    <row r="179" spans="1:1" x14ac:dyDescent="0.3">
      <c r="A179">
        <v>-205.72</v>
      </c>
    </row>
    <row r="180" spans="1:1" x14ac:dyDescent="0.3">
      <c r="A180">
        <v>-195.77</v>
      </c>
    </row>
    <row r="181" spans="1:1" x14ac:dyDescent="0.3">
      <c r="A181">
        <v>-215.09</v>
      </c>
    </row>
    <row r="182" spans="1:1" x14ac:dyDescent="0.3">
      <c r="A182">
        <v>-125.66</v>
      </c>
    </row>
    <row r="183" spans="1:1" x14ac:dyDescent="0.3">
      <c r="A183">
        <v>-215.61</v>
      </c>
    </row>
    <row r="184" spans="1:1" x14ac:dyDescent="0.3">
      <c r="A184">
        <v>-189.87</v>
      </c>
    </row>
    <row r="185" spans="1:1" x14ac:dyDescent="0.3">
      <c r="A185">
        <v>-225.09</v>
      </c>
    </row>
    <row r="186" spans="1:1" x14ac:dyDescent="0.3">
      <c r="A186">
        <v>-194.28</v>
      </c>
    </row>
    <row r="187" spans="1:1" x14ac:dyDescent="0.3">
      <c r="A187">
        <v>-219.73</v>
      </c>
    </row>
    <row r="188" spans="1:1" x14ac:dyDescent="0.3">
      <c r="A188">
        <v>-198.24</v>
      </c>
    </row>
    <row r="189" spans="1:1" x14ac:dyDescent="0.3">
      <c r="A189">
        <v>-206.85</v>
      </c>
    </row>
    <row r="190" spans="1:1" x14ac:dyDescent="0.3">
      <c r="A190">
        <v>-250.06</v>
      </c>
    </row>
    <row r="191" spans="1:1" x14ac:dyDescent="0.3">
      <c r="A191">
        <v>-237.51</v>
      </c>
    </row>
    <row r="192" spans="1:1" x14ac:dyDescent="0.3">
      <c r="A192">
        <v>-252.7</v>
      </c>
    </row>
    <row r="193" spans="1:1" x14ac:dyDescent="0.3">
      <c r="A193">
        <v>-220.99</v>
      </c>
    </row>
    <row r="194" spans="1:1" x14ac:dyDescent="0.3">
      <c r="A194">
        <v>-240.83</v>
      </c>
    </row>
    <row r="195" spans="1:1" x14ac:dyDescent="0.3">
      <c r="A195">
        <v>-208.24</v>
      </c>
    </row>
    <row r="196" spans="1:1" x14ac:dyDescent="0.3">
      <c r="A196">
        <v>-232.38</v>
      </c>
    </row>
    <row r="197" spans="1:1" x14ac:dyDescent="0.3">
      <c r="A197">
        <v>-215.78</v>
      </c>
    </row>
    <row r="198" spans="1:1" x14ac:dyDescent="0.3">
      <c r="A198">
        <v>-236.41</v>
      </c>
    </row>
    <row r="199" spans="1:1" x14ac:dyDescent="0.3">
      <c r="A199">
        <v>-209.53</v>
      </c>
    </row>
    <row r="200" spans="1:1" x14ac:dyDescent="0.3">
      <c r="A200">
        <v>-223.97</v>
      </c>
    </row>
    <row r="201" spans="1:1" x14ac:dyDescent="0.3">
      <c r="A201">
        <v>-215.64</v>
      </c>
    </row>
    <row r="202" spans="1:1" x14ac:dyDescent="0.3">
      <c r="A202">
        <v>-221.63</v>
      </c>
    </row>
    <row r="203" spans="1:1" x14ac:dyDescent="0.3">
      <c r="A203">
        <v>-241.99</v>
      </c>
    </row>
    <row r="204" spans="1:1" x14ac:dyDescent="0.3">
      <c r="A204">
        <v>-215.64</v>
      </c>
    </row>
    <row r="205" spans="1:1" x14ac:dyDescent="0.3">
      <c r="A205">
        <v>-204.62</v>
      </c>
    </row>
    <row r="206" spans="1:1" x14ac:dyDescent="0.3">
      <c r="A206">
        <v>-189.28</v>
      </c>
    </row>
    <row r="207" spans="1:1" x14ac:dyDescent="0.3">
      <c r="A207">
        <v>-211.99</v>
      </c>
    </row>
    <row r="208" spans="1:1" x14ac:dyDescent="0.3">
      <c r="A208">
        <v>-214.46</v>
      </c>
    </row>
    <row r="209" spans="1:1" x14ac:dyDescent="0.3">
      <c r="A209">
        <v>-229.05</v>
      </c>
    </row>
    <row r="210" spans="1:1" x14ac:dyDescent="0.3">
      <c r="A210">
        <v>-204.46</v>
      </c>
    </row>
    <row r="211" spans="1:1" x14ac:dyDescent="0.3">
      <c r="A211">
        <v>-194.6</v>
      </c>
    </row>
    <row r="212" spans="1:1" x14ac:dyDescent="0.3">
      <c r="A212">
        <v>-228.65</v>
      </c>
    </row>
    <row r="213" spans="1:1" x14ac:dyDescent="0.3">
      <c r="A213">
        <v>-241.29</v>
      </c>
    </row>
    <row r="214" spans="1:1" x14ac:dyDescent="0.3">
      <c r="A214">
        <v>-220.49</v>
      </c>
    </row>
    <row r="215" spans="1:1" x14ac:dyDescent="0.3">
      <c r="A215">
        <v>-232.95</v>
      </c>
    </row>
    <row r="216" spans="1:1" x14ac:dyDescent="0.3">
      <c r="A216">
        <v>-189.36</v>
      </c>
    </row>
    <row r="217" spans="1:1" x14ac:dyDescent="0.3">
      <c r="A217">
        <v>-225.44</v>
      </c>
    </row>
    <row r="218" spans="1:1" x14ac:dyDescent="0.3">
      <c r="A218">
        <v>-196.95</v>
      </c>
    </row>
    <row r="219" spans="1:1" x14ac:dyDescent="0.3">
      <c r="A219">
        <v>-242.4</v>
      </c>
    </row>
    <row r="220" spans="1:1" x14ac:dyDescent="0.3">
      <c r="A220">
        <v>-240.32</v>
      </c>
    </row>
    <row r="221" spans="1:1" x14ac:dyDescent="0.3">
      <c r="A221">
        <v>-240.08</v>
      </c>
    </row>
    <row r="222" spans="1:1" x14ac:dyDescent="0.3">
      <c r="A222">
        <v>-203.81</v>
      </c>
    </row>
    <row r="223" spans="1:1" x14ac:dyDescent="0.3">
      <c r="A223">
        <v>-209.52</v>
      </c>
    </row>
    <row r="224" spans="1:1" x14ac:dyDescent="0.3">
      <c r="A224">
        <v>-242.01</v>
      </c>
    </row>
    <row r="225" spans="1:1" x14ac:dyDescent="0.3">
      <c r="A225">
        <v>-181.97</v>
      </c>
    </row>
    <row r="226" spans="1:1" x14ac:dyDescent="0.3">
      <c r="A226">
        <v>-203.57</v>
      </c>
    </row>
    <row r="227" spans="1:1" x14ac:dyDescent="0.3">
      <c r="A227">
        <v>-227.52</v>
      </c>
    </row>
    <row r="228" spans="1:1" x14ac:dyDescent="0.3">
      <c r="A228">
        <v>-236.07</v>
      </c>
    </row>
    <row r="229" spans="1:1" x14ac:dyDescent="0.3">
      <c r="A229">
        <v>-244.95</v>
      </c>
    </row>
    <row r="230" spans="1:1" x14ac:dyDescent="0.3">
      <c r="A230">
        <v>-216.21</v>
      </c>
    </row>
    <row r="231" spans="1:1" x14ac:dyDescent="0.3">
      <c r="A231">
        <v>-218.62</v>
      </c>
    </row>
    <row r="232" spans="1:1" x14ac:dyDescent="0.3">
      <c r="A232">
        <v>-228.94</v>
      </c>
    </row>
    <row r="233" spans="1:1" x14ac:dyDescent="0.3">
      <c r="A233">
        <v>-254.22</v>
      </c>
    </row>
    <row r="234" spans="1:1" x14ac:dyDescent="0.3">
      <c r="A234">
        <v>-260.58999999999997</v>
      </c>
    </row>
    <row r="235" spans="1:1" x14ac:dyDescent="0.3">
      <c r="A235">
        <v>-209.84</v>
      </c>
    </row>
    <row r="236" spans="1:1" x14ac:dyDescent="0.3">
      <c r="A236">
        <v>-306.20499999999998</v>
      </c>
    </row>
    <row r="237" spans="1:1" x14ac:dyDescent="0.3">
      <c r="A237">
        <v>-183.76</v>
      </c>
    </row>
    <row r="238" spans="1:1" x14ac:dyDescent="0.3">
      <c r="A238">
        <v>-215.28</v>
      </c>
    </row>
    <row r="239" spans="1:1" x14ac:dyDescent="0.3">
      <c r="A239">
        <v>-260.43</v>
      </c>
    </row>
    <row r="240" spans="1:1" x14ac:dyDescent="0.3">
      <c r="A240">
        <v>-193.43</v>
      </c>
    </row>
    <row r="241" spans="1:1" x14ac:dyDescent="0.3">
      <c r="A241">
        <v>-230.69</v>
      </c>
    </row>
    <row r="242" spans="1:1" x14ac:dyDescent="0.3">
      <c r="A242">
        <v>-228.14</v>
      </c>
    </row>
    <row r="243" spans="1:1" x14ac:dyDescent="0.3">
      <c r="A243">
        <v>-219.73</v>
      </c>
    </row>
    <row r="244" spans="1:1" x14ac:dyDescent="0.3">
      <c r="A244">
        <v>-197.84</v>
      </c>
    </row>
    <row r="245" spans="1:1" x14ac:dyDescent="0.3">
      <c r="A245">
        <v>-226.96</v>
      </c>
    </row>
    <row r="246" spans="1:1" x14ac:dyDescent="0.3">
      <c r="A246">
        <v>-218.84</v>
      </c>
    </row>
    <row r="247" spans="1:1" x14ac:dyDescent="0.3">
      <c r="A247">
        <v>-235.9</v>
      </c>
    </row>
    <row r="248" spans="1:1" x14ac:dyDescent="0.3">
      <c r="A248">
        <v>-205.63</v>
      </c>
    </row>
    <row r="249" spans="1:1" x14ac:dyDescent="0.3">
      <c r="A249">
        <v>-207.46</v>
      </c>
    </row>
    <row r="250" spans="1:1" x14ac:dyDescent="0.3">
      <c r="A250">
        <v>-203.35</v>
      </c>
    </row>
    <row r="251" spans="1:1" x14ac:dyDescent="0.3">
      <c r="A251">
        <v>-260.11</v>
      </c>
    </row>
    <row r="252" spans="1:1" x14ac:dyDescent="0.3">
      <c r="A252">
        <v>-200.15</v>
      </c>
    </row>
    <row r="253" spans="1:1" x14ac:dyDescent="0.3">
      <c r="A253">
        <v>-206.73</v>
      </c>
    </row>
    <row r="254" spans="1:1" x14ac:dyDescent="0.3">
      <c r="A254">
        <v>-248.23</v>
      </c>
    </row>
    <row r="255" spans="1:1" x14ac:dyDescent="0.3">
      <c r="A255">
        <v>-161.88999999999999</v>
      </c>
    </row>
    <row r="256" spans="1:1" x14ac:dyDescent="0.3">
      <c r="A256">
        <v>-205.84</v>
      </c>
    </row>
    <row r="257" spans="1:1" x14ac:dyDescent="0.3">
      <c r="A257">
        <v>-163.26</v>
      </c>
    </row>
    <row r="258" spans="1:1" x14ac:dyDescent="0.3">
      <c r="A258">
        <v>-166.77</v>
      </c>
    </row>
    <row r="259" spans="1:1" x14ac:dyDescent="0.3">
      <c r="A259">
        <v>-233.06</v>
      </c>
    </row>
    <row r="260" spans="1:1" x14ac:dyDescent="0.3">
      <c r="A260">
        <v>-231.91</v>
      </c>
    </row>
    <row r="261" spans="1:1" x14ac:dyDescent="0.3">
      <c r="A261">
        <v>-206.19</v>
      </c>
    </row>
    <row r="262" spans="1:1" x14ac:dyDescent="0.3">
      <c r="A262">
        <v>-203.03</v>
      </c>
    </row>
    <row r="263" spans="1:1" x14ac:dyDescent="0.3">
      <c r="A263">
        <v>-204.72</v>
      </c>
    </row>
    <row r="264" spans="1:1" x14ac:dyDescent="0.3">
      <c r="A264">
        <v>-207.17</v>
      </c>
    </row>
    <row r="265" spans="1:1" x14ac:dyDescent="0.3">
      <c r="A265">
        <v>-230.83</v>
      </c>
    </row>
    <row r="266" spans="1:1" x14ac:dyDescent="0.3">
      <c r="A266">
        <v>-218.94</v>
      </c>
    </row>
    <row r="267" spans="1:1" x14ac:dyDescent="0.3">
      <c r="A267">
        <v>-216.35</v>
      </c>
    </row>
    <row r="268" spans="1:1" x14ac:dyDescent="0.3">
      <c r="A268">
        <v>-205.73</v>
      </c>
    </row>
    <row r="269" spans="1:1" x14ac:dyDescent="0.3">
      <c r="A269">
        <v>-184.74</v>
      </c>
    </row>
    <row r="270" spans="1:1" x14ac:dyDescent="0.3">
      <c r="A270">
        <v>-237.34</v>
      </c>
    </row>
    <row r="271" spans="1:1" x14ac:dyDescent="0.3">
      <c r="A271">
        <v>-245.27</v>
      </c>
    </row>
    <row r="272" spans="1:1" x14ac:dyDescent="0.3">
      <c r="A272">
        <v>-233.61</v>
      </c>
    </row>
    <row r="273" spans="1:1" x14ac:dyDescent="0.3">
      <c r="A273">
        <v>-193.95</v>
      </c>
    </row>
    <row r="274" spans="1:1" x14ac:dyDescent="0.3">
      <c r="A274">
        <v>-227.94</v>
      </c>
    </row>
    <row r="275" spans="1:1" x14ac:dyDescent="0.3">
      <c r="A275">
        <v>-203.37</v>
      </c>
    </row>
    <row r="276" spans="1:1" x14ac:dyDescent="0.3">
      <c r="A276">
        <v>-191.15</v>
      </c>
    </row>
    <row r="277" spans="1:1" x14ac:dyDescent="0.3">
      <c r="A277">
        <v>-176.89</v>
      </c>
    </row>
    <row r="278" spans="1:1" x14ac:dyDescent="0.3">
      <c r="A278">
        <v>-236.3</v>
      </c>
    </row>
    <row r="279" spans="1:1" x14ac:dyDescent="0.3">
      <c r="A279">
        <v>-223.89</v>
      </c>
    </row>
    <row r="280" spans="1:1" x14ac:dyDescent="0.3">
      <c r="A280">
        <v>-218.12</v>
      </c>
    </row>
    <row r="281" spans="1:1" x14ac:dyDescent="0.3">
      <c r="A281">
        <v>-215.71</v>
      </c>
    </row>
    <row r="282" spans="1:1" x14ac:dyDescent="0.3">
      <c r="A282">
        <v>-205.03</v>
      </c>
    </row>
    <row r="283" spans="1:1" x14ac:dyDescent="0.3">
      <c r="A283">
        <v>-255.42</v>
      </c>
    </row>
    <row r="284" spans="1:1" x14ac:dyDescent="0.3">
      <c r="A284">
        <v>-235.13</v>
      </c>
    </row>
  </sheetData>
  <autoFilter ref="A1:A284" xr:uid="{98FF4461-2D99-4057-9B28-0D5E3320BD5C}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Y A r V V O F e q 5 m k A A A A 9 w A A A B I A H A B D b 2 5 m a W c v U G F j a 2 F n Z S 5 4 b W w g o h g A K K A U A A A A A A A A A A A A A A A A A A A A A A A A A A A A h Y 9 L C s I w A E S v U r J v f i J I S d O F W w u i K G 5 D G t t g m 0 o + p n d z 4 Z G 8 g h W t u n M 5 b 9 5 i 5 n 6 9 s W L o 2 u S i r N O 9 y Q G B G C T K y L 7 S p s 5 B 8 M d 0 A Q r O 1 k K e R K 2 S U T Y u G 1 y V g 8 b 7 c 4 Z Q j B H G G e x t j S j G B B 3 K 1 V Y 2 q h P g I + v / c q q N 8 8 J I B T j b v 8 Z w C g m e Q 0 I p h Z i h i b J S m 6 9 B x 8 H P 9 g e y Z W h 9 s I r b k G 5 2 D E 2 R o f c J / g B Q S w M E F A A C A A g A Y A r V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A K 1 V T H o p H 5 A g I A A H E V A A A T A B w A R m 9 y b X V s Y X M v U 2 V j d G l v b j E u b S C i G A A o o B Q A A A A A A A A A A A A A A A A A A A A A A A A A A A D t l M 1 q 2 0 A Q g O 8 G v 8 O w u U i w C C T 3 V n J o 3 V w D r U 1 7 C D n I 7 o a I r C Q j r U q M E b Q 5 p I e W X p t j 0 y d w o C L u j 5 N X m H 2 j j u y m T m S 7 d e I G e l i B f p B m Z 7 6 R N F 8 q u i q I I 2 h N z + 7 D e q 1 e S / f 9 R L w E / I x D P M P v O N L H O H R h E 6 R Q 9 R r Q h i f 6 j T 7 C C / 0 W x z j C b / R s 6 7 A r p N P M k k R E 6 k W c H H T i + M C y B z v b f i g 2 W S U Z 2 8 1 3 m n G k K H a X T 3 N u M D z B c / y B B e U s 9 7 F + h 1 + B y o z w k l G F t t + R w m k n f p T u x U n Y j G U W R u 1 + T 6 R W l Y c P B g x P y z t U 8 Q w L f e w y D o p i Q Y l D l e f 2 r O h H A r t W l J Y U Q B x j H F K 2 Y p K v m J V / J n r S 7 4 r n v s y E 9 W d k z i z a g f F f a 5 K r x W 1 C 4 P O A t 4 V y l 1 O t 1 B N n 9 r 3 y e e v x 0 R d j 2 4 / o c G + A j f U A P W L j U F L e i f A T l T j H L 5 S t H I o j / R 6 m / / B V N O A l X o B + f T O s P O s P M / B W T w Z q O g q r c j d K 6 v n p m G R S 1 M L k o m z g c X / L 7 + 4 / E T I I A 3 p g D a j T n M P T L F a i p f p U v Z m + 4 r D n y 1 T Y H O b a d d w F l R z v x l t Y P j / u X 2 Z + 3 V e 4 w B H O b 0 t E W d g R S b 6 o K a 8 S k 9 v 1 W h C t 1 N B 1 u 2 5 U l Q i W Z z M j 2 T t J 9 j 9 3 r F G s U e w y x c 7 0 W j Z Z k a u x 6 v p W b R i r G q s a q x q r G q v + Q 6 s + M F Y 1 V j V W N V Y 1 V r 2 V V X 8 C U E s B A i 0 A F A A C A A g A Y A r V V O F e q 5 m k A A A A 9 w A A A B I A A A A A A A A A A A A A A A A A A A A A A E N v b m Z p Z y 9 Q Y W N r Y W d l L n h t b F B L A Q I t A B Q A A g A I A G A K 1 V Q P y u m r p A A A A O k A A A A T A A A A A A A A A A A A A A A A A P A A A A B b Q 2 9 u d G V u d F 9 U e X B l c 1 0 u e G 1 s U E s B A i 0 A F A A C A A g A Y A r V V M e i k f k C A g A A c R U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S D 4 A A A A A A A A m P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U E y J U Q w J U I w J U Q w J U I x J U Q w J U J C J U Q w J U I 4 J U Q x J T g 2 J U Q w J U I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0 J 3 Q s N C y 0 L j Q s 9 C w 0 Y b Q u N G P I i A v P j x F b n R y e S B U e X B l P S J G a W x s V G F y Z 2 V 0 I i B W Y W x 1 Z T 0 i c 9 C i 0 L D Q s d C 7 0 L j R h t C w M V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i 0 w M l Q x M D o w M j o 1 O S 4 3 M z E 4 M T U 5 W i I g L z 4 8 R W 5 0 c n k g V H l w Z T 0 i R m l s b E N v b H V t b l R 5 c G V z I i B W Y W x 1 Z T 0 i c 0 J R V T 0 i I C 8 + P E V u d H J 5 I F R 5 c G U 9 I k Z p b G x D b 2 x 1 b W 5 O Y W 1 l c y I g V m F s d W U 9 I n N b J n F 1 b 3 Q 7 0 K H R g t C + 0 L v Q s d C 1 0 Y Y x L j E m c X V v d D s s J n F 1 b 3 Q 7 0 K H R g t C + 0 L v Q s d C 1 0 Y Y x L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Q o t C w 0 L H Q u 9 C 4 0 Y b Q s D E v Q X V 0 b 1 J l b W 9 2 Z W R D b 2 x 1 b W 5 z M S 5 7 0 K H R g t C + 0 L v Q s d C 1 0 Y Y x L j E s M H 0 m c X V v d D s s J n F 1 b 3 Q 7 U 2 V j d G l v b j E v 0 K L Q s N C x 0 L v Q u N G G 0 L A x L 0 F 1 d G 9 S Z W 1 v d m V k Q 2 9 s d W 1 u c z E u e 9 C h 0 Y L Q v t C 7 0 L H Q t d G G M S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9 C i 0 L D Q s d C 7 0 L j R h t C w M S 9 B d X R v U m V t b 3 Z l Z E N v b H V t b n M x L n v Q o d G C 0 L 7 Q u 9 C x 0 L X R h j E u M S w w f S Z x d W 9 0 O y w m c X V v d D t T Z W N 0 a W 9 u M S / Q o t C w 0 L H Q u 9 C 4 0 Y b Q s D E v Q X V 0 b 1 J l b W 9 2 Z W R D b 2 x 1 b W 5 z M S 5 7 0 K H R g t C + 0 L v Q s d C 1 0 Y Y x L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E M C V B M i V E M C V C M C V E M C V C M S V E M C V C Q i V E M C V C O C V E M S U 4 N i V E M C V C M D E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y J U Q w J U I w J U Q w J U I x J U Q w J U J C J U Q w J U I 4 J U Q x J T g 2 J U Q w J U I w M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I l R D A l Q j A l R D A l Q j E l R D A l Q k I l R D A l Q j g l R D E l O D Y l R D A l Q j A x L y V E M C U 5 N y V E M C V C M C V E M C V C Q y V E M C V C N S V E M C V C R C V E M C V C N S V E M C V C R C V E M C V C R C V E M C V C R S V E M C V C N S U y M C V E M C V C N y V E M C V C R C V E M C V C M C V E M S U 4 N y V E M C V C N S V E M C V C R C V E M C V C O C V E M C V C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i V E M C V C M C V E M C V C M S V E M C V C Q i V E M C V C O C V E M S U 4 N i V E M C V C M D E v J U Q w J T k 3 J U Q w J U I w J U Q w J U J D J U Q w J U I 1 J U Q w J U J E J U Q w J U I 1 J U Q w J U J E J U Q w J U J E J U Q w J U J F J U Q w J U I 1 J T I w J U Q w J U I 3 J U Q w J U J E J U Q w J U I w J U Q x J T g 3 J U Q w J U I 1 J U Q w J U J E J U Q w J U I 4 J U Q w J U I 1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i V E M C V C M C V E M C V C M S V E M C V C Q i V E M C V C O C V E M S U 4 N i V E M C V C M D E v J U Q w J T k 3 J U Q w J U I w J U Q w J U J D J U Q w J U I 1 J U Q w J U J E J U Q w J U I 1 J U Q w J U J E J U Q w J U J E J U Q w J U J F J U Q w J U I 1 J T I w J U Q w J U I 3 J U Q w J U J E J U Q w J U I w J U Q x J T g 3 J U Q w J U I 1 J U Q w J U J E J U Q w J U I 4 J U Q w J U I 1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i V E M C V C M C V E M C V C M S V E M C V C Q i V E M C V C O C V E M S U 4 N i V E M C V C M D E v J U Q w J T k 3 J U Q w J U I w J U Q w J U J D J U Q w J U I 1 J U Q w J U J E J U Q w J U I 1 J U Q w J U J E J U Q w J U J E J U Q w J U J F J U Q w J U I 1 J T I w J U Q w J U I 3 J U Q w J U J E J U Q w J U I w J U Q x J T g 3 J U Q w J U I 1 J U Q w J U J E J U Q w J U I 4 J U Q w J U I 1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i V E M C V C M C V E M C V C M S V E M C V C Q i V E M C V C O C V E M S U 4 N i V E M C V C M D E v J U Q w J U E w J U Q w J U I w J U Q w J U I 3 J U Q w J U I 0 J U Q w J U I 1 J U Q w J U J C J U Q w J U I 4 J U Q x J T g y J U Q x J T h D J T I w J U Q x J T g x J U Q x J T g y J U Q w J U J F J U Q w J U J C J U Q w J U I x J U Q w J U I 1 J U Q x J T g 2 J T I w J U Q w J U J G J U Q w J U J F J T I w J U Q x J T g w J U Q w J U I w J U Q w J U I 3 J U Q w J U I 0 J U Q w J U I 1 J U Q w J U J C J U Q w J U I 4 J U Q x J T g y J U Q w J U I 1 J U Q w J U J C J U Q x J T h F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y J U Q w J U I w J U Q w J U I x J U Q w J U J C J U Q w J U I 4 J U Q x J T g 2 J U Q w J U I w M S 8 l R D A l O T g l R D A l Q j c l R D A l Q k M l R D A l Q j U l R D A l Q k Q l R D A l Q j U l R D A l Q k Q l R D A l Q k Q l R D E l O E I l R D A l Q j k l M j A l R D E l O D I l R D A l Q j g l R D A l Q k Y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y J U Q w J U I w J U Q w J U I x J U Q w J U J C J U Q w J U I 4 J U Q x J T g 2 J U Q w J U I w M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0 J 3 Q s N C y 0 L j Q s 9 C w 0 Y b Q u N G P I i A v P j x F b n R y e S B U e X B l P S J G a W x s V G F y Z 2 V 0 I i B W Y W x 1 Z T 0 i c 9 C i 0 L D Q s d C 7 0 L j R h t C w M V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Y t M T d U M j A 6 N D A 6 N D A u N z k 4 N T c z O F o i I C 8 + P E V u d H J 5 I F R 5 c G U 9 I k Z p b G x D b 2 x 1 b W 5 U e X B l c y I g V m F s d W U 9 I n N C U V U 9 I i A v P j x F b n R y e S B U e X B l P S J G a W x s Q 2 9 s d W 1 u T m F t Z X M i I F Z h b H V l P S J z W y Z x d W 9 0 O 9 C h 0 Y L Q v t C 7 0 L H Q t d G G M S 4 x J n F 1 b 3 Q 7 L C Z x d W 9 0 O 9 C h 0 Y L Q v t C 7 0 L H Q t d G G M S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0 K L Q s N C x 0 L v Q u N G G 0 L A x I C g y K S 9 B d X R v U m V t b 3 Z l Z E N v b H V t b n M x L n v Q o d G C 0 L 7 Q u 9 C x 0 L X R h j E u M S w w f S Z x d W 9 0 O y w m c X V v d D t T Z W N 0 a W 9 u M S / Q o t C w 0 L H Q u 9 C 4 0 Y b Q s D E g K D I p L 0 F 1 d G 9 S Z W 1 v d m V k Q 2 9 s d W 1 u c z E u e 9 C h 0 Y L Q v t C 7 0 L H Q t d G G M S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9 C i 0 L D Q s d C 7 0 L j R h t C w M S A o M i k v Q X V 0 b 1 J l b W 9 2 Z W R D b 2 x 1 b W 5 z M S 5 7 0 K H R g t C + 0 L v Q s d C 1 0 Y Y x L j E s M H 0 m c X V v d D s s J n F 1 b 3 Q 7 U 2 V j d G l v b j E v 0 K L Q s N C x 0 L v Q u N G G 0 L A x I C g y K S 9 B d X R v U m V t b 3 Z l Z E N v b H V t b n M x L n v Q o d G C 0 L 7 Q u 9 C x 0 L X R h j E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U E y J U Q w J U I w J U Q w J U I x J U Q w J U J C J U Q w J U I 4 J U Q x J T g 2 J U Q w J U I w M S U y M C g y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I l R D A l Q j A l R D A l Q j E l R D A l Q k I l R D A l Q j g l R D E l O D Y l R D A l Q j A x J T I w K D I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i V E M C V C M C V E M C V C M S V E M C V C Q i V E M C V C O C V E M S U 4 N i V E M C V C M D E l M j A o M i k v J U Q w J T k 3 J U Q w J U I w J U Q w J U J D J U Q w J U I 1 J U Q w J U J E J U Q w J U I 1 J U Q w J U J E J U Q w J U J E J U Q w J U J F J U Q w J U I 1 J T I w J U Q w J U I 3 J U Q w J U J E J U Q w J U I w J U Q x J T g 3 J U Q w J U I 1 J U Q w J U J E J U Q w J U I 4 J U Q w J U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y J U Q w J U I w J U Q w J U I x J U Q w J U J C J U Q w J U I 4 J U Q x J T g 2 J U Q w J U I w M S U y M C g y K S 8 l R D A l O T c l R D A l Q j A l R D A l Q k M l R D A l Q j U l R D A l Q k Q l R D A l Q j U l R D A l Q k Q l R D A l Q k Q l R D A l Q k U l R D A l Q j U l M j A l R D A l Q j c l R D A l Q k Q l R D A l Q j A l R D E l O D c l R D A l Q j U l R D A l Q k Q l R D A l Q j g l R D A l Q j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y J U Q w J U I w J U Q w J U I x J U Q w J U J C J U Q w J U I 4 J U Q x J T g 2 J U Q w J U I w M S U y M C g y K S 8 l R D A l O T c l R D A l Q j A l R D A l Q k M l R D A l Q j U l R D A l Q k Q l R D A l Q j U l R D A l Q k Q l R D A l Q k Q l R D A l Q k U l R D A l Q j U l M j A l R D A l Q j c l R D A l Q k Q l R D A l Q j A l R D E l O D c l R D A l Q j U l R D A l Q k Q l R D A l Q j g l R D A l Q j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y J U Q w J U I w J U Q w J U I x J U Q w J U J C J U Q w J U I 4 J U Q x J T g 2 J U Q w J U I w M S U y M C g y K S 8 l R D A l O T c l R D A l Q j A l R D A l Q k M l R D A l Q j U l R D A l Q k Q l R D A l Q j U l R D A l Q k Q l R D A l Q k Q l R D A l Q k U l R D A l Q j U l M j A l R D A l Q j c l R D A l Q k Q l R D A l Q j A l R D E l O D c l R D A l Q j U l R D A l Q k Q l R D A l Q j g l R D A l Q j U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y J U Q w J U I w J U Q w J U I x J U Q w J U J C J U Q w J U I 4 J U Q x J T g 2 J U Q w J U I w M S U y M C g y K S 8 l R D A l Q T A l R D A l Q j A l R D A l Q j c l R D A l Q j Q l R D A l Q j U l R D A l Q k I l R D A l Q j g l R D E l O D I l R D E l O E M l M j A l R D E l O D E l R D E l O D I l R D A l Q k U l R D A l Q k I l R D A l Q j E l R D A l Q j U l R D E l O D Y l M j A l R D A l Q k Y l R D A l Q k U l M j A l R D E l O D A l R D A l Q j A l R D A l Q j c l R D A l Q j Q l R D A l Q j U l R D A l Q k I l R D A l Q j g l R D E l O D I l R D A l Q j U l R D A l Q k I l R D E l O E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I l R D A l Q j A l R D A l Q j E l R D A l Q k I l R D A l Q j g l R D E l O D Y l R D A l Q j A x J T I w K D I p L y V E M C U 5 O C V E M C V C N y V E M C V C Q y V E M C V C N S V E M C V C R C V E M C V C N S V E M C V C R C V E M C V C R C V E M S U 4 Q i V E M C V C O S U y M C V E M S U 4 M i V E M C V C O C V E M C V C R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I l R D A l Q j A l R D A l Q j E l R D A l Q k I l R D A l Q j g l R D E l O D Y l R D A l Q j A x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Q n d C w 0 L L Q u N C z 0 L D R h t C 4 0 Y 8 i I C 8 + P E V u d H J 5 I F R 5 c G U 9 I k Z p b G x U Y X J n Z X Q i I F Z h b H V l P S J z 0 K L Q s N C x 0 L v Q u N G G 0 L A x X 1 8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i 0 y M F Q y M T o 0 M j o x N i 4 y N j M 5 M j A y W i I g L z 4 8 R W 5 0 c n k g V H l w Z T 0 i R m l s b E N v b H V t b l R 5 c G V z I i B W Y W x 1 Z T 0 i c 0 J R V T 0 i I C 8 + P E V u d H J 5 I F R 5 c G U 9 I k Z p b G x D b 2 x 1 b W 5 O Y W 1 l c y I g V m F s d W U 9 I n N b J n F 1 b 3 Q 7 0 K H R g t C + 0 L v Q s d C 1 0 Y Y x L j E m c X V v d D s s J n F 1 b 3 Q 7 0 K H R g t C + 0 L v Q s d C 1 0 Y Y x L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Q o t C w 0 L H Q u 9 C 4 0 Y b Q s D E g K D M p L 0 F 1 d G 9 S Z W 1 v d m V k Q 2 9 s d W 1 u c z E u e 9 C h 0 Y L Q v t C 7 0 L H Q t d G G M S 4 x L D B 9 J n F 1 b 3 Q 7 L C Z x d W 9 0 O 1 N l Y 3 R p b 2 4 x L 9 C i 0 L D Q s d C 7 0 L j R h t C w M S A o M y k v Q X V 0 b 1 J l b W 9 2 Z W R D b 2 x 1 b W 5 z M S 5 7 0 K H R g t C + 0 L v Q s d C 1 0 Y Y x L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0 K L Q s N C x 0 L v Q u N G G 0 L A x I C g z K S 9 B d X R v U m V t b 3 Z l Z E N v b H V t b n M x L n v Q o d G C 0 L 7 Q u 9 C x 0 L X R h j E u M S w w f S Z x d W 9 0 O y w m c X V v d D t T Z W N 0 a W 9 u M S / Q o t C w 0 L H Q u 9 C 4 0 Y b Q s D E g K D M p L 0 F 1 d G 9 S Z W 1 v d m V k Q 2 9 s d W 1 u c z E u e 9 C h 0 Y L Q v t C 7 0 L H Q t d G G M S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D A l Q T I l R D A l Q j A l R D A l Q j E l R D A l Q k I l R D A l Q j g l R D E l O D Y l R D A l Q j A x J T I w K D M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i V E M C V C M C V E M C V C M S V E M C V C Q i V E M C V C O C V E M S U 4 N i V E M C V C M D E l M j A o M y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y J U Q w J U I w J U Q w J U I x J U Q w J U J C J U Q w J U I 4 J U Q x J T g 2 J U Q w J U I w M S U y M C g z K S 8 l R D A l O T c l R D A l Q j A l R D A l Q k M l R D A l Q j U l R D A l Q k Q l R D A l Q j U l R D A l Q k Q l R D A l Q k Q l R D A l Q k U l R D A l Q j U l M j A l R D A l Q j c l R D A l Q k Q l R D A l Q j A l R D E l O D c l R D A l Q j U l R D A l Q k Q l R D A l Q j g l R D A l Q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I l R D A l Q j A l R D A l Q j E l R D A l Q k I l R D A l Q j g l R D E l O D Y l R D A l Q j A x J T I w K D M p L y V E M C U 5 N y V E M C V C M C V E M C V C Q y V E M C V C N S V E M C V C R C V E M C V C N S V E M C V C R C V E M C V C R C V E M C V C R S V E M C V C N S U y M C V E M C V C N y V E M C V C R C V E M C V C M C V E M S U 4 N y V E M C V C N S V E M C V C R C V E M C V C O C V E M C V C N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I l R D A l Q j A l R D A l Q j E l R D A l Q k I l R D A l Q j g l R D E l O D Y l R D A l Q j A x J T I w K D M p L y V E M C U 5 N y V E M C V C M C V E M C V C Q y V E M C V C N S V E M C V C R C V E M C V C N S V E M C V C R C V E M C V C R C V E M C V C R S V E M C V C N S U y M C V E M C V C N y V E M C V C R C V E M C V C M C V E M S U 4 N y V E M C V C N S V E M C V C R C V E M C V C O C V E M C V C N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I l R D A l Q j A l R D A l Q j E l R D A l Q k I l R D A l Q j g l R D E l O D Y l R D A l Q j A x J T I w K D M p L y V E M C U 5 N y V E M C V C M C V E M C V C Q y V E M C V C N S V E M C V C R C V E M C V C N S V E M C V C R C V E M C V C R C V E M C V C R S V E M C V C N S U y M C V E M C V C N y V E M C V C R C V E M C V C M C V E M S U 4 N y V E M C V C N S V E M C V C R C V E M C V C O C V E M C V C N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I l R D A l Q j A l R D A l Q j E l R D A l Q k I l R D A l Q j g l R D E l O D Y l R D A l Q j A x J T I w K D M p L y V E M C V B M C V E M C V C M C V E M C V C N y V E M C V C N C V E M C V C N S V E M C V C Q i V E M C V C O C V E M S U 4 M i V E M S U 4 Q y U y M C V E M S U 4 M S V E M S U 4 M i V E M C V C R S V E M C V C Q i V E M C V C M S V E M C V C N S V E M S U 4 N i U y M C V E M C V C R i V E M C V C R S U y M C V E M S U 4 M C V E M C V C M C V E M C V C N y V E M C V C N C V E M C V C N S V E M C V C Q i V E M C V C O C V E M S U 4 M i V E M C V C N S V E M C V C Q i V E M S U 4 R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i V E M C V C M C V E M C V C M S V E M C V C Q i V E M C V C O C V E M S U 4 N i V E M C V C M D E l M j A o M y k v J U Q w J T k 4 J U Q w J U I 3 J U Q w J U J D J U Q w J U I 1 J U Q w J U J E J U Q w J U I 1 J U Q w J U J E J U Q w J U J E J U Q x J T h C J U Q w J U I 5 J T I w J U Q x J T g y J U Q w J U I 4 J U Q w J U J G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i V E M C V C M C V E M C V C M S V E M C V C Q i V E M C V C O C V E M S U 4 N i V E M C V C M D E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9 C d 0 L D Q s t C 4 0 L P Q s N G G 0 L j R j y I g L z 4 8 R W 5 0 c n k g V H l w Z T 0 i R m l s b F R h c m d l d C I g V m F s d W U 9 I n P Q o t C w 0 L H Q u 9 C 4 0 Y b Q s D F f X z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2 L T I w V D I y O j E 5 O j A x L j Y 5 N D A 1 O T N a I i A v P j x F b n R y e S B U e X B l P S J G a W x s Q 2 9 s d W 1 u V H l w Z X M i I F Z h b H V l P S J z Q l F V P S I g L z 4 8 R W 5 0 c n k g V H l w Z T 0 i R m l s b E N v b H V t b k 5 h b W V z I i B W Y W x 1 Z T 0 i c 1 s m c X V v d D v Q o d G C 0 L 7 Q u 9 C x 0 L X R h j E u M S Z x d W 9 0 O y w m c X V v d D v Q o d G C 0 L 7 Q u 9 C x 0 L X R h j E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i 0 L D Q s d C 7 0 L j R h t C w M S A o N C k v Q X V 0 b 1 J l b W 9 2 Z W R D b 2 x 1 b W 5 z M S 5 7 0 K H R g t C + 0 L v Q s d C 1 0 Y Y x L j E s M H 0 m c X V v d D s s J n F 1 b 3 Q 7 U 2 V j d G l v b j E v 0 K L Q s N C x 0 L v Q u N G G 0 L A x I C g 0 K S 9 B d X R v U m V t b 3 Z l Z E N v b H V t b n M x L n v Q o d G C 0 L 7 Q u 9 C x 0 L X R h j E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/ Q o t C w 0 L H Q u 9 C 4 0 Y b Q s D E g K D Q p L 0 F 1 d G 9 S Z W 1 v d m V k Q 2 9 s d W 1 u c z E u e 9 C h 0 Y L Q v t C 7 0 L H Q t d G G M S 4 x L D B 9 J n F 1 b 3 Q 7 L C Z x d W 9 0 O 1 N l Y 3 R p b 2 4 x L 9 C i 0 L D Q s d C 7 0 L j R h t C w M S A o N C k v Q X V 0 b 1 J l b W 9 2 Z W R D b 2 x 1 b W 5 z M S 5 7 0 K H R g t C + 0 L v Q s d C 1 0 Y Y x L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E M C V B M i V E M C V C M C V E M C V C M S V E M C V C Q i V E M C V C O C V E M S U 4 N i V E M C V C M D E l M j A o N C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y J U Q w J U I w J U Q w J U I x J U Q w J U J C J U Q w J U I 4 J U Q x J T g 2 J U Q w J U I w M S U y M C g 0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I l R D A l Q j A l R D A l Q j E l R D A l Q k I l R D A l Q j g l R D E l O D Y l R D A l Q j A x J T I w K D Q p L y V E M C U 5 N y V E M C V C M C V E M C V C Q y V E M C V C N S V E M C V C R C V E M C V C N S V E M C V C R C V E M C V C R C V E M C V C R S V E M C V C N S U y M C V E M C V C N y V E M C V C R C V E M C V C M C V E M S U 4 N y V E M C V C N S V E M C V C R C V E M C V C O C V E M C V C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i V E M C V C M C V E M C V C M S V E M C V C Q i V E M C V C O C V E M S U 4 N i V E M C V C M D E l M j A o N C k v J U Q w J T k 3 J U Q w J U I w J U Q w J U J D J U Q w J U I 1 J U Q w J U J E J U Q w J U I 1 J U Q w J U J E J U Q w J U J E J U Q w J U J F J U Q w J U I 1 J T I w J U Q w J U I 3 J U Q w J U J E J U Q w J U I w J U Q x J T g 3 J U Q w J U I 1 J U Q w J U J E J U Q w J U I 4 J U Q w J U I 1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i V E M C V C M C V E M C V C M S V E M C V C Q i V E M C V C O C V E M S U 4 N i V E M C V C M D E l M j A o N C k v J U Q w J T k 3 J U Q w J U I w J U Q w J U J D J U Q w J U I 1 J U Q w J U J E J U Q w J U I 1 J U Q w J U J E J U Q w J U J E J U Q w J U J F J U Q w J U I 1 J T I w J U Q w J U I 3 J U Q w J U J E J U Q w J U I w J U Q x J T g 3 J U Q w J U I 1 J U Q w J U J E J U Q w J U I 4 J U Q w J U I 1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i V E M C V C M C V E M C V C M S V E M C V C Q i V E M C V C O C V E M S U 4 N i V E M C V C M D E l M j A o N C k v J U Q w J T k 3 J U Q w J U I w J U Q w J U J D J U Q w J U I 1 J U Q w J U J E J U Q w J U I 1 J U Q w J U J E J U Q w J U J E J U Q w J U J F J U Q w J U I 1 J T I w J U Q w J U I 3 J U Q w J U J E J U Q w J U I w J U Q x J T g 3 J U Q w J U I 1 J U Q w J U J E J U Q w J U I 4 J U Q w J U I 1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i V E M C V C M C V E M C V C M S V E M C V C Q i V E M C V C O C V E M S U 4 N i V E M C V C M D E l M j A o N C k v J U Q w J U E w J U Q w J U I w J U Q w J U I 3 J U Q w J U I 0 J U Q w J U I 1 J U Q w J U J C J U Q w J U I 4 J U Q x J T g y J U Q x J T h D J T I w J U Q x J T g x J U Q x J T g y J U Q w J U J F J U Q w J U J C J U Q w J U I x J U Q w J U I 1 J U Q x J T g 2 J T I w J U Q w J U J G J U Q w J U J F J T I w J U Q x J T g w J U Q w J U I w J U Q w J U I 3 J U Q w J U I 0 J U Q w J U I 1 J U Q w J U J C J U Q w J U I 4 J U Q x J T g y J U Q w J U I 1 J U Q w J U J C J U Q x J T h F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y J U Q w J U I w J U Q w J U I x J U Q w J U J C J U Q w J U I 4 J U Q x J T g 2 J U Q w J U I w M S U y M C g 0 K S 8 l R D A l O T g l R D A l Q j c l R D A l Q k M l R D A l Q j U l R D A l Q k Q l R D A l Q j U l R D A l Q k Q l R D A l Q k Q l R D E l O E I l R D A l Q j k l M j A l R D E l O D I l R D A l Q j g l R D A l Q k Y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C 0 X R F 0 F H F P i + i L d B 9 f A u A A A A A A A g A A A A A A E G Y A A A A B A A A g A A A A N q p N A z 3 v m t R N 4 i j 8 X A 4 o s c m t j V C T + h V j r V O m L L w 7 v Z 0 A A A A A D o A A A A A C A A A g A A A A 1 u V 2 2 Y B G C L v H x 6 q G K o U a 7 8 o Q u Y R 8 h 9 j h V L H I 4 z J 9 l p J Q A A A A s l 1 f w Q v E a g l L v B T K Q O z B E + Z 6 Y I X A r J H X e l 1 K W u J G t S g w W M R V X I K P n T N N t v s n 0 s p g Y P W Q Z M D X f J y 8 7 r U X 4 m 1 W 1 b D k f Q S f p O 2 d v x N I s A p q s r N A A A A A H d i A I s u c V a m S a M m 8 2 Z r 8 n 7 j J n 0 S X h S m Z G t A w O T R e o 8 q i k A m I L C 0 O 1 5 0 V 6 N 4 u l X 0 i l f P y L L W Z 0 S 9 6 Y k U j V 2 4 R N Q = = < / D a t a M a s h u p > 
</file>

<file path=customXml/itemProps1.xml><?xml version="1.0" encoding="utf-8"?>
<ds:datastoreItem xmlns:ds="http://schemas.openxmlformats.org/officeDocument/2006/customXml" ds:itemID="{1A663E63-C7D2-42CF-A41A-3E645655D73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14</vt:i4>
      </vt:variant>
    </vt:vector>
  </HeadingPairs>
  <TitlesOfParts>
    <vt:vector size="14" baseType="lpstr">
      <vt:lpstr>1.1</vt:lpstr>
      <vt:lpstr>1.2</vt:lpstr>
      <vt:lpstr>2.1</vt:lpstr>
      <vt:lpstr>2.2</vt:lpstr>
      <vt:lpstr>2.3</vt:lpstr>
      <vt:lpstr>3.1</vt:lpstr>
      <vt:lpstr>3.2</vt:lpstr>
      <vt:lpstr>3.3</vt:lpstr>
      <vt:lpstr>4.1</vt:lpstr>
      <vt:lpstr>4.2</vt:lpstr>
      <vt:lpstr>4.3</vt:lpstr>
      <vt:lpstr>5.1</vt:lpstr>
      <vt:lpstr>5.2</vt:lpstr>
      <vt:lpstr>5.3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Хадижа Алиева</dc:creator>
  <cp:lastModifiedBy>Пользователь</cp:lastModifiedBy>
  <dcterms:created xsi:type="dcterms:W3CDTF">2015-06-05T18:19:34Z</dcterms:created>
  <dcterms:modified xsi:type="dcterms:W3CDTF">2022-06-20T22:26:45Z</dcterms:modified>
</cp:coreProperties>
</file>