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4780" windowHeight="12405"/>
  </bookViews>
  <sheets>
    <sheet name="Readme" sheetId="2" r:id="rId1"/>
    <sheet name="Indeces" sheetId="1" r:id="rId2"/>
  </sheets>
  <calcPr calcId="125725"/>
</workbook>
</file>

<file path=xl/calcChain.xml><?xml version="1.0" encoding="utf-8"?>
<calcChain xmlns="http://schemas.openxmlformats.org/spreadsheetml/2006/main">
  <c r="J4" i="1"/>
  <c r="N4" s="1"/>
  <c r="J5"/>
  <c r="N5" s="1"/>
  <c r="J6"/>
  <c r="P5"/>
  <c r="P6"/>
  <c r="P7"/>
  <c r="P8"/>
  <c r="P9"/>
  <c r="P10"/>
  <c r="P11"/>
  <c r="P12"/>
  <c r="P13"/>
  <c r="P4"/>
  <c r="L15" s="1"/>
  <c r="O5"/>
  <c r="O6"/>
  <c r="O7"/>
  <c r="O8"/>
  <c r="O9"/>
  <c r="O10"/>
  <c r="O11"/>
  <c r="O12"/>
  <c r="O13"/>
  <c r="O4"/>
  <c r="K15" s="1"/>
  <c r="N6"/>
  <c r="N7"/>
  <c r="N8"/>
  <c r="N9"/>
  <c r="N10"/>
  <c r="N11"/>
  <c r="N12"/>
  <c r="N13"/>
  <c r="J15" l="1"/>
  <c r="J32" l="1"/>
  <c r="K65"/>
  <c r="K66"/>
  <c r="K67"/>
  <c r="K68"/>
  <c r="K69"/>
  <c r="K70"/>
  <c r="K71"/>
  <c r="K72"/>
  <c r="K73"/>
  <c r="K64"/>
  <c r="O48"/>
  <c r="O49"/>
  <c r="O50"/>
  <c r="O51"/>
  <c r="O52"/>
  <c r="O53"/>
  <c r="O54"/>
  <c r="O55"/>
  <c r="O56"/>
  <c r="O47"/>
  <c r="J65"/>
  <c r="J66"/>
  <c r="J67"/>
  <c r="J68"/>
  <c r="J69"/>
  <c r="J70"/>
  <c r="J71"/>
  <c r="J72"/>
  <c r="J73"/>
  <c r="J64"/>
  <c r="N72"/>
  <c r="N71"/>
  <c r="N70"/>
  <c r="N69"/>
  <c r="N68"/>
  <c r="N67"/>
  <c r="N66"/>
  <c r="N65"/>
  <c r="K48"/>
  <c r="K49"/>
  <c r="K50"/>
  <c r="K51"/>
  <c r="K52"/>
  <c r="K53"/>
  <c r="K54"/>
  <c r="K55"/>
  <c r="K56"/>
  <c r="K47"/>
  <c r="J48"/>
  <c r="J49"/>
  <c r="J50"/>
  <c r="J51"/>
  <c r="J52"/>
  <c r="J53"/>
  <c r="J54"/>
  <c r="J55"/>
  <c r="J56"/>
  <c r="J47"/>
  <c r="N55"/>
  <c r="N54"/>
  <c r="N53"/>
  <c r="N52"/>
  <c r="N51"/>
  <c r="N50"/>
  <c r="N49"/>
  <c r="N48"/>
  <c r="K31"/>
  <c r="K32"/>
  <c r="K33"/>
  <c r="K34"/>
  <c r="K35"/>
  <c r="K36"/>
  <c r="K37"/>
  <c r="K38"/>
  <c r="K39"/>
  <c r="J30"/>
  <c r="N30" s="1"/>
  <c r="K30"/>
  <c r="J31"/>
  <c r="J33"/>
  <c r="J34"/>
  <c r="J35"/>
  <c r="J36"/>
  <c r="J37"/>
  <c r="J38"/>
  <c r="J39"/>
  <c r="N31"/>
  <c r="N32"/>
  <c r="N33"/>
  <c r="N34"/>
  <c r="N35"/>
  <c r="N36"/>
  <c r="N37"/>
  <c r="N38"/>
  <c r="N73" l="1"/>
  <c r="N64"/>
  <c r="N74" s="1"/>
  <c r="N56"/>
  <c r="N47"/>
  <c r="N57"/>
  <c r="Q49"/>
  <c r="P49"/>
  <c r="Q53"/>
  <c r="P53"/>
  <c r="Q48"/>
  <c r="P48"/>
  <c r="Q50"/>
  <c r="P50"/>
  <c r="Q51"/>
  <c r="P51"/>
  <c r="Q52"/>
  <c r="P52"/>
  <c r="Q54"/>
  <c r="P54"/>
  <c r="Q55"/>
  <c r="P55"/>
  <c r="Q56"/>
  <c r="P56"/>
  <c r="N39"/>
  <c r="N40"/>
  <c r="O30" s="1"/>
  <c r="L14"/>
  <c r="K14"/>
  <c r="E106"/>
  <c r="D106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F5"/>
  <c r="C5"/>
  <c r="C6"/>
  <c r="F6"/>
  <c r="C7"/>
  <c r="F7"/>
  <c r="C8"/>
  <c r="F8"/>
  <c r="C9"/>
  <c r="F9"/>
  <c r="C10"/>
  <c r="F10"/>
  <c r="C11"/>
  <c r="F11"/>
  <c r="C12"/>
  <c r="F12"/>
  <c r="C13"/>
  <c r="F13"/>
  <c r="C14"/>
  <c r="F14"/>
  <c r="C15"/>
  <c r="F15"/>
  <c r="C16"/>
  <c r="F16"/>
  <c r="C17"/>
  <c r="F17"/>
  <c r="C18"/>
  <c r="F18"/>
  <c r="C19"/>
  <c r="F19"/>
  <c r="C20"/>
  <c r="F20"/>
  <c r="C21"/>
  <c r="F21"/>
  <c r="C22"/>
  <c r="F22"/>
  <c r="C23"/>
  <c r="F23"/>
  <c r="C24"/>
  <c r="F24"/>
  <c r="C25"/>
  <c r="F25"/>
  <c r="C26"/>
  <c r="F26"/>
  <c r="C27"/>
  <c r="F27"/>
  <c r="C28"/>
  <c r="F28"/>
  <c r="C29"/>
  <c r="F29"/>
  <c r="C30"/>
  <c r="F30"/>
  <c r="C31"/>
  <c r="F31"/>
  <c r="C32"/>
  <c r="F32"/>
  <c r="C33"/>
  <c r="F33"/>
  <c r="C34"/>
  <c r="F34"/>
  <c r="C35"/>
  <c r="F35"/>
  <c r="C36"/>
  <c r="F36"/>
  <c r="C37"/>
  <c r="F37"/>
  <c r="C38"/>
  <c r="F38"/>
  <c r="C39"/>
  <c r="F39"/>
  <c r="C40"/>
  <c r="F40"/>
  <c r="C41"/>
  <c r="F41"/>
  <c r="C42"/>
  <c r="F42"/>
  <c r="C43"/>
  <c r="F43"/>
  <c r="C44"/>
  <c r="F44"/>
  <c r="C45"/>
  <c r="F45"/>
  <c r="C46"/>
  <c r="F46"/>
  <c r="C47"/>
  <c r="F47"/>
  <c r="C48"/>
  <c r="F48"/>
  <c r="C49"/>
  <c r="F49"/>
  <c r="C50"/>
  <c r="F50"/>
  <c r="C51"/>
  <c r="F51"/>
  <c r="C52"/>
  <c r="F52"/>
  <c r="C53"/>
  <c r="F53"/>
  <c r="C54"/>
  <c r="F54"/>
  <c r="C55"/>
  <c r="F55"/>
  <c r="C56"/>
  <c r="F56"/>
  <c r="C57"/>
  <c r="F57"/>
  <c r="C58"/>
  <c r="F58"/>
  <c r="C59"/>
  <c r="F59"/>
  <c r="C60"/>
  <c r="F60"/>
  <c r="C61"/>
  <c r="F61"/>
  <c r="C62"/>
  <c r="F62"/>
  <c r="C63"/>
  <c r="F63"/>
  <c r="C64"/>
  <c r="F64"/>
  <c r="C65"/>
  <c r="F65"/>
  <c r="C66"/>
  <c r="F66"/>
  <c r="C67"/>
  <c r="F67"/>
  <c r="C68"/>
  <c r="F68"/>
  <c r="C69"/>
  <c r="F69"/>
  <c r="C70"/>
  <c r="F70"/>
  <c r="C71"/>
  <c r="F71"/>
  <c r="C72"/>
  <c r="F72"/>
  <c r="C73"/>
  <c r="F73"/>
  <c r="C74"/>
  <c r="F74"/>
  <c r="C75"/>
  <c r="F75"/>
  <c r="C76"/>
  <c r="F76"/>
  <c r="C77"/>
  <c r="F77"/>
  <c r="C78"/>
  <c r="F78"/>
  <c r="C79"/>
  <c r="F79"/>
  <c r="C80"/>
  <c r="F80"/>
  <c r="C81"/>
  <c r="F81"/>
  <c r="C82"/>
  <c r="F82"/>
  <c r="C83"/>
  <c r="F83"/>
  <c r="C84"/>
  <c r="F84"/>
  <c r="C85"/>
  <c r="F85"/>
  <c r="C86"/>
  <c r="F86"/>
  <c r="C87"/>
  <c r="F87"/>
  <c r="C88"/>
  <c r="F88"/>
  <c r="C89"/>
  <c r="F89"/>
  <c r="C90"/>
  <c r="F90"/>
  <c r="C91"/>
  <c r="F91"/>
  <c r="C92"/>
  <c r="F92"/>
  <c r="C93"/>
  <c r="F93"/>
  <c r="C94"/>
  <c r="F94"/>
  <c r="C95"/>
  <c r="F95"/>
  <c r="C96"/>
  <c r="F96"/>
  <c r="C97"/>
  <c r="F97"/>
  <c r="C98"/>
  <c r="F98"/>
  <c r="C99"/>
  <c r="F99"/>
  <c r="C100"/>
  <c r="F100"/>
  <c r="C101"/>
  <c r="F101"/>
  <c r="C102"/>
  <c r="F102"/>
  <c r="C103"/>
  <c r="F103"/>
  <c r="C104"/>
  <c r="F104"/>
  <c r="C105"/>
  <c r="F105"/>
  <c r="J13"/>
  <c r="J12"/>
  <c r="J11"/>
  <c r="J10"/>
  <c r="J8"/>
  <c r="J7"/>
  <c r="J9"/>
  <c r="Q30" l="1"/>
  <c r="P30"/>
  <c r="O66"/>
  <c r="O68"/>
  <c r="O70"/>
  <c r="O72"/>
  <c r="O64"/>
  <c r="O69"/>
  <c r="O65"/>
  <c r="O73"/>
  <c r="O71"/>
  <c r="O67"/>
  <c r="O74"/>
  <c r="Q64"/>
  <c r="P64"/>
  <c r="O57"/>
  <c r="Q47"/>
  <c r="Q57" s="1"/>
  <c r="P47"/>
  <c r="O32"/>
  <c r="O35"/>
  <c r="O31"/>
  <c r="O38"/>
  <c r="O34"/>
  <c r="O37"/>
  <c r="O33"/>
  <c r="O36"/>
  <c r="O39"/>
  <c r="J14"/>
  <c r="C106"/>
  <c r="Q39" l="1"/>
  <c r="P39"/>
  <c r="Q33"/>
  <c r="P33"/>
  <c r="Q34"/>
  <c r="P34"/>
  <c r="Q31"/>
  <c r="P31"/>
  <c r="Q32"/>
  <c r="P32"/>
  <c r="Q40"/>
  <c r="P40" s="1"/>
  <c r="P41" s="1"/>
  <c r="Q36"/>
  <c r="P36"/>
  <c r="Q37"/>
  <c r="P37"/>
  <c r="Q38"/>
  <c r="P38"/>
  <c r="Q35"/>
  <c r="P35"/>
  <c r="O40"/>
  <c r="Q71"/>
  <c r="P71"/>
  <c r="Q65"/>
  <c r="P65"/>
  <c r="Q70"/>
  <c r="P70"/>
  <c r="Q66"/>
  <c r="P66"/>
  <c r="Q67"/>
  <c r="P67"/>
  <c r="Q73"/>
  <c r="P73"/>
  <c r="Q69"/>
  <c r="P69"/>
  <c r="Q72"/>
  <c r="P72"/>
  <c r="Q68"/>
  <c r="P68"/>
  <c r="Q74"/>
  <c r="P74" s="1"/>
  <c r="P75" s="1"/>
  <c r="P57"/>
  <c r="P58" s="1"/>
</calcChain>
</file>

<file path=xl/comments1.xml><?xml version="1.0" encoding="utf-8"?>
<comments xmlns="http://schemas.openxmlformats.org/spreadsheetml/2006/main">
  <authors>
    <author>Your User Name</author>
  </authors>
  <commentList>
    <comment ref="I14" authorId="0">
      <text>
        <r>
          <rPr>
            <b/>
            <sz val="8"/>
            <color indexed="81"/>
            <rFont val="Tahoma"/>
            <family val="2"/>
            <charset val="161"/>
          </rPr>
          <t xml:space="preserve">Πρωτότυπος δείκτης του Whipple /
Original Whipple's Index.
</t>
        </r>
      </text>
    </comment>
    <comment ref="I15" authorId="0">
      <text>
        <r>
          <rPr>
            <b/>
            <sz val="8"/>
            <color indexed="81"/>
            <rFont val="Tahoma"/>
            <family val="2"/>
            <charset val="161"/>
          </rPr>
          <t>Τροποποιημένος δείκτης Whipple σύμφωνα με Spoorenberg (2007).
Modified Whipple's index
according to Spoorenberg (2007).</t>
        </r>
      </text>
    </comment>
  </commentList>
</comments>
</file>

<file path=xl/sharedStrings.xml><?xml version="1.0" encoding="utf-8"?>
<sst xmlns="http://schemas.openxmlformats.org/spreadsheetml/2006/main" count="113" uniqueCount="66">
  <si>
    <t>100+</t>
  </si>
  <si>
    <t>Τελευταίο Ψηφίο</t>
  </si>
  <si>
    <t>Γυναίκες</t>
  </si>
  <si>
    <t>Άνδρες</t>
  </si>
  <si>
    <t>Σύνολο</t>
  </si>
  <si>
    <t>Ηλικία</t>
  </si>
  <si>
    <t>Last Digit</t>
  </si>
  <si>
    <t>Females</t>
  </si>
  <si>
    <t>Males</t>
  </si>
  <si>
    <t>Total</t>
  </si>
  <si>
    <t>Age</t>
  </si>
  <si>
    <t>Σύνολο / Total</t>
  </si>
  <si>
    <r>
      <t>W</t>
    </r>
    <r>
      <rPr>
        <b/>
        <vertAlign val="subscript"/>
        <sz val="8"/>
        <color indexed="8"/>
        <rFont val="Arial"/>
        <family val="2"/>
        <charset val="161"/>
      </rPr>
      <t>0</t>
    </r>
  </si>
  <si>
    <r>
      <t>W</t>
    </r>
    <r>
      <rPr>
        <b/>
        <vertAlign val="subscript"/>
        <sz val="8"/>
        <color indexed="8"/>
        <rFont val="Arial"/>
        <family val="2"/>
        <charset val="161"/>
      </rPr>
      <t>1</t>
    </r>
    <r>
      <rPr>
        <sz val="11"/>
        <color indexed="8"/>
        <rFont val="Arial"/>
        <family val="2"/>
        <charset val="161"/>
      </rPr>
      <t/>
    </r>
  </si>
  <si>
    <r>
      <t>W</t>
    </r>
    <r>
      <rPr>
        <b/>
        <vertAlign val="subscript"/>
        <sz val="8"/>
        <color indexed="8"/>
        <rFont val="Arial"/>
        <family val="2"/>
        <charset val="161"/>
      </rPr>
      <t>2</t>
    </r>
    <r>
      <rPr>
        <sz val="11"/>
        <color indexed="8"/>
        <rFont val="Arial"/>
        <family val="2"/>
        <charset val="161"/>
      </rPr>
      <t/>
    </r>
  </si>
  <si>
    <r>
      <t>W</t>
    </r>
    <r>
      <rPr>
        <b/>
        <vertAlign val="subscript"/>
        <sz val="8"/>
        <color indexed="8"/>
        <rFont val="Arial"/>
        <family val="2"/>
        <charset val="161"/>
      </rPr>
      <t>3</t>
    </r>
    <r>
      <rPr>
        <sz val="11"/>
        <color indexed="8"/>
        <rFont val="Arial"/>
        <family val="2"/>
        <charset val="161"/>
      </rPr>
      <t/>
    </r>
  </si>
  <si>
    <r>
      <t>W</t>
    </r>
    <r>
      <rPr>
        <b/>
        <vertAlign val="subscript"/>
        <sz val="8"/>
        <color indexed="8"/>
        <rFont val="Arial"/>
        <family val="2"/>
        <charset val="161"/>
      </rPr>
      <t>4</t>
    </r>
    <r>
      <rPr>
        <sz val="11"/>
        <color indexed="8"/>
        <rFont val="Arial"/>
        <family val="2"/>
        <charset val="161"/>
      </rPr>
      <t/>
    </r>
  </si>
  <si>
    <r>
      <t>W</t>
    </r>
    <r>
      <rPr>
        <b/>
        <vertAlign val="subscript"/>
        <sz val="8"/>
        <color indexed="8"/>
        <rFont val="Arial"/>
        <family val="2"/>
        <charset val="161"/>
      </rPr>
      <t>5</t>
    </r>
    <r>
      <rPr>
        <sz val="11"/>
        <color indexed="8"/>
        <rFont val="Arial"/>
        <family val="2"/>
        <charset val="161"/>
      </rPr>
      <t/>
    </r>
  </si>
  <si>
    <r>
      <t>W</t>
    </r>
    <r>
      <rPr>
        <b/>
        <vertAlign val="subscript"/>
        <sz val="8"/>
        <color indexed="8"/>
        <rFont val="Arial"/>
        <family val="2"/>
        <charset val="161"/>
      </rPr>
      <t>6</t>
    </r>
    <r>
      <rPr>
        <sz val="11"/>
        <color indexed="8"/>
        <rFont val="Arial"/>
        <family val="2"/>
        <charset val="161"/>
      </rPr>
      <t/>
    </r>
  </si>
  <si>
    <r>
      <t>W</t>
    </r>
    <r>
      <rPr>
        <b/>
        <vertAlign val="subscript"/>
        <sz val="8"/>
        <color indexed="8"/>
        <rFont val="Arial"/>
        <family val="2"/>
        <charset val="161"/>
      </rPr>
      <t>7</t>
    </r>
    <r>
      <rPr>
        <sz val="11"/>
        <color indexed="8"/>
        <rFont val="Arial"/>
        <family val="2"/>
        <charset val="161"/>
      </rPr>
      <t/>
    </r>
  </si>
  <si>
    <r>
      <t>W</t>
    </r>
    <r>
      <rPr>
        <b/>
        <vertAlign val="subscript"/>
        <sz val="8"/>
        <color indexed="8"/>
        <rFont val="Arial"/>
        <family val="2"/>
        <charset val="161"/>
      </rPr>
      <t>8</t>
    </r>
    <r>
      <rPr>
        <sz val="11"/>
        <color indexed="8"/>
        <rFont val="Arial"/>
        <family val="2"/>
        <charset val="161"/>
      </rPr>
      <t/>
    </r>
  </si>
  <si>
    <r>
      <t>W</t>
    </r>
    <r>
      <rPr>
        <b/>
        <vertAlign val="subscript"/>
        <sz val="8"/>
        <color indexed="8"/>
        <rFont val="Arial"/>
        <family val="2"/>
        <charset val="161"/>
      </rPr>
      <t>9</t>
    </r>
    <r>
      <rPr>
        <sz val="11"/>
        <color indexed="8"/>
        <rFont val="Arial"/>
        <family val="2"/>
        <charset val="161"/>
      </rPr>
      <t/>
    </r>
  </si>
  <si>
    <t>Noumbissi A., 1992, “L’indice de Whipple modifié : une application aux données du Cameroun,</t>
  </si>
  <si>
    <t>de la Suède et de la Belgique», Population, 47 (4), pp. 1038-1041.</t>
  </si>
  <si>
    <t>References</t>
  </si>
  <si>
    <t xml:space="preserve">For comments or questions please contact Michail AGORASTAKIS, </t>
  </si>
  <si>
    <t xml:space="preserve">magorast@prd.uth.gr </t>
  </si>
  <si>
    <t xml:space="preserve">Για ερωτήσεις και σχόλια απευθυνθείτε Μιχάλης Αγοραστάκης </t>
  </si>
  <si>
    <t>www.ldsa.gr</t>
  </si>
  <si>
    <t xml:space="preserve">Reference: </t>
  </si>
  <si>
    <t>Συντελεστές για / Weights for</t>
  </si>
  <si>
    <t>Πληθυσμός με τελικό ψηφίο / Population with terminal digit</t>
  </si>
  <si>
    <r>
      <t>Τελικό ψηφίο (a) / Terminal digit (a) (</t>
    </r>
    <r>
      <rPr>
        <b/>
        <sz val="8"/>
        <color theme="1"/>
        <rFont val="Arial"/>
        <family val="2"/>
        <charset val="161"/>
      </rPr>
      <t>1</t>
    </r>
    <r>
      <rPr>
        <sz val="8"/>
        <color theme="1"/>
        <rFont val="Arial"/>
        <family val="2"/>
        <charset val="161"/>
      </rPr>
      <t>)</t>
    </r>
  </si>
  <si>
    <r>
      <rPr>
        <sz val="8"/>
        <rFont val="Arial"/>
        <family val="2"/>
        <charset val="161"/>
      </rPr>
      <t>Ηλικίες 10+(a) / Ages 10+(a)</t>
    </r>
    <r>
      <rPr>
        <b/>
        <sz val="8"/>
        <rFont val="Arial"/>
        <family val="2"/>
        <charset val="161"/>
      </rPr>
      <t xml:space="preserve"> (2)</t>
    </r>
  </si>
  <si>
    <r>
      <rPr>
        <sz val="8"/>
        <rFont val="Arial"/>
        <family val="2"/>
        <charset val="161"/>
      </rPr>
      <t>Ηλικίες 20+(a) / Ages 20+(a)</t>
    </r>
    <r>
      <rPr>
        <b/>
        <sz val="8"/>
        <rFont val="Arial"/>
        <family val="2"/>
        <charset val="161"/>
      </rPr>
      <t xml:space="preserve"> (3)</t>
    </r>
  </si>
  <si>
    <r>
      <rPr>
        <sz val="8"/>
        <rFont val="Arial"/>
        <family val="2"/>
        <charset val="161"/>
      </rPr>
      <t>Ηλικίες 10+(a) / Ages 10+(a)</t>
    </r>
    <r>
      <rPr>
        <b/>
        <sz val="8"/>
        <rFont val="Arial"/>
        <family val="2"/>
        <charset val="161"/>
      </rPr>
      <t xml:space="preserve"> (4)</t>
    </r>
  </si>
  <si>
    <r>
      <rPr>
        <sz val="8"/>
        <rFont val="Arial"/>
        <family val="2"/>
        <charset val="161"/>
      </rPr>
      <t>Ηλικίες 20+(a) / Ages 20+(a)</t>
    </r>
    <r>
      <rPr>
        <b/>
        <sz val="8"/>
        <rFont val="Arial"/>
        <family val="2"/>
        <charset val="161"/>
      </rPr>
      <t xml:space="preserve"> (5)</t>
    </r>
  </si>
  <si>
    <r>
      <t># (</t>
    </r>
    <r>
      <rPr>
        <b/>
        <sz val="8"/>
        <color theme="1"/>
        <rFont val="Arial"/>
        <family val="2"/>
        <charset val="161"/>
      </rPr>
      <t>6</t>
    </r>
    <r>
      <rPr>
        <sz val="8"/>
        <color theme="1"/>
        <rFont val="Arial"/>
        <family val="2"/>
        <charset val="161"/>
      </rPr>
      <t>)</t>
    </r>
  </si>
  <si>
    <r>
      <t>(%) κατανομή / (%) distribution (</t>
    </r>
    <r>
      <rPr>
        <b/>
        <sz val="8"/>
        <rFont val="Arial"/>
        <family val="2"/>
        <charset val="161"/>
      </rPr>
      <t>7</t>
    </r>
    <r>
      <rPr>
        <sz val="8"/>
        <rFont val="Arial"/>
        <family val="2"/>
        <charset val="161"/>
      </rPr>
      <t>)</t>
    </r>
  </si>
  <si>
    <r>
      <t>Απόκλιση (%) από 10% / Deviation of (%) from 10% (</t>
    </r>
    <r>
      <rPr>
        <b/>
        <sz val="8"/>
        <color theme="1"/>
        <rFont val="Arial"/>
        <family val="2"/>
        <charset val="161"/>
      </rPr>
      <t>8</t>
    </r>
    <r>
      <rPr>
        <sz val="8"/>
        <color theme="1"/>
        <rFont val="Arial"/>
        <family val="2"/>
        <charset val="161"/>
      </rPr>
      <t>)</t>
    </r>
  </si>
  <si>
    <t>(6)=(2)*(4) + (3)*(5)</t>
  </si>
  <si>
    <t>(8) = (7)-10</t>
  </si>
  <si>
    <t>Σχόλια / Comments</t>
  </si>
  <si>
    <t>Δείκτης του Myers / Myers index</t>
  </si>
  <si>
    <t>Άνδρες / Males</t>
  </si>
  <si>
    <t>Γυναίκες / Females</t>
  </si>
  <si>
    <t>Υπολογισμός σύμφωνα με: / Formulae according to: Noumbissi (1992) cited to Spoorenberg (2007)</t>
  </si>
  <si>
    <t>Υπολογισμός σύμφωνα με: / Formulae according to: Myers (1940) cited to Hobbs (2004)</t>
  </si>
  <si>
    <t>Ηλικίες (Myers) /  Αge (Myers)</t>
  </si>
  <si>
    <t>10-89</t>
  </si>
  <si>
    <t>Hobbs, F. 2004. "Age and Sex Composition." pp. 125-174 in The Methods and Materials of Demography, edited by J.S. SIEGEL and D.A. SWANSON. San Diego: Elsevier Academic Press.</t>
  </si>
  <si>
    <t>Spoorenberg, T. 2007. "Quality of age reporting: Extension and Application of the Modified Whipple's Index." Population (english edition) 62(4):729-471.</t>
  </si>
  <si>
    <t>Whipple’s and Myers' index are the most common measures of age reporting.</t>
  </si>
  <si>
    <t>Mayes, R.J. 1940. "Errors and Bias in the Reporting of Ages in Census Data." Transactions of the Actuarial Society of America 41(102):411-415.</t>
  </si>
  <si>
    <t>Δεδομένα / Dataset*</t>
  </si>
  <si>
    <t>* Τα δεδομένα προέρχονται από τα US Census Bureau's PASEX: Population Analysis Spreadsheets και συγκεκριμένα από το φύλο εργασίας SINAGE / Data are available from US Census Bureau's PASEX: Population Analysis Spreadsheets (SINAGE worksheet)</t>
  </si>
  <si>
    <t>http://www.census.gov/population/international/software/pas/</t>
  </si>
  <si>
    <t>We present here an example by using the above measures including an extension of the Whipple index.</t>
  </si>
  <si>
    <r>
      <t>WT</t>
    </r>
    <r>
      <rPr>
        <b/>
        <vertAlign val="subscript"/>
        <sz val="8"/>
        <color theme="1"/>
        <rFont val="Arial"/>
        <family val="2"/>
        <charset val="161"/>
      </rPr>
      <t>(23-62)</t>
    </r>
  </si>
  <si>
    <t>MWI</t>
  </si>
  <si>
    <t>Σύμμεικτος πληθυσμός / Blended population</t>
  </si>
  <si>
    <t>Indexes of Age Preference, examples</t>
  </si>
  <si>
    <t>Agorastakis, M., Michou Z.  (2011). Indexes of Age Preference, examples. [Microsoft Excel, 2007]. Available at www.ldsa.gr.</t>
  </si>
  <si>
    <t xml:space="preserve">Note: </t>
  </si>
  <si>
    <t>with permission to post it on the Applied Demography Toolbox website. There is no warranty for this work.  -Eddie Hunsinger, March 2012</t>
  </si>
  <si>
    <t>This "Indexes of Age Preference, examples" Excel workbook was provided in March 2012 by Michail Agorastakis (Department of Planning and Regional Development, University of Thessaly),</t>
  </si>
</sst>
</file>

<file path=xl/styles.xml><?xml version="1.0" encoding="utf-8"?>
<styleSheet xmlns="http://schemas.openxmlformats.org/spreadsheetml/2006/main">
  <numFmts count="3">
    <numFmt numFmtId="164" formatCode="0.00_)"/>
    <numFmt numFmtId="165" formatCode="General_)"/>
    <numFmt numFmtId="166" formatCode="#,##0.00000000"/>
  </numFmts>
  <fonts count="22">
    <font>
      <sz val="11"/>
      <color theme="1"/>
      <name val="Arial"/>
      <family val="2"/>
      <charset val="161"/>
    </font>
    <font>
      <sz val="11"/>
      <color indexed="8"/>
      <name val="Arial"/>
      <family val="2"/>
      <charset val="161"/>
    </font>
    <font>
      <b/>
      <vertAlign val="subscript"/>
      <sz val="8"/>
      <color indexed="8"/>
      <name val="Arial"/>
      <family val="2"/>
      <charset val="161"/>
    </font>
    <font>
      <b/>
      <sz val="8"/>
      <color indexed="81"/>
      <name val="Tahoma"/>
      <family val="2"/>
      <charset val="161"/>
    </font>
    <font>
      <sz val="11"/>
      <color theme="1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sz val="8"/>
      <color theme="1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8"/>
      <color rgb="FFFF0000"/>
      <name val="Arial"/>
      <family val="2"/>
      <charset val="161"/>
    </font>
    <font>
      <sz val="8"/>
      <color theme="0"/>
      <name val="Arial"/>
      <family val="2"/>
      <charset val="161"/>
    </font>
    <font>
      <sz val="16"/>
      <color theme="1"/>
      <name val="Arial"/>
      <family val="2"/>
      <charset val="161"/>
    </font>
    <font>
      <b/>
      <sz val="11"/>
      <color theme="1"/>
      <name val="Arial"/>
      <family val="2"/>
      <charset val="161"/>
    </font>
    <font>
      <u/>
      <sz val="11"/>
      <color theme="10"/>
      <name val="Calibri"/>
      <family val="2"/>
      <charset val="161"/>
    </font>
    <font>
      <sz val="10"/>
      <name val="Courier New"/>
      <family val="3"/>
    </font>
    <font>
      <sz val="8"/>
      <color rgb="FFFF0000"/>
      <name val="Arial"/>
      <family val="2"/>
      <charset val="161"/>
    </font>
    <font>
      <sz val="8"/>
      <name val="Arial"/>
      <family val="2"/>
      <charset val="161"/>
    </font>
    <font>
      <b/>
      <sz val="8"/>
      <name val="Arial"/>
      <family val="2"/>
      <charset val="161"/>
    </font>
    <font>
      <i/>
      <sz val="8"/>
      <color theme="1"/>
      <name val="Arial"/>
      <family val="2"/>
      <charset val="161"/>
    </font>
    <font>
      <b/>
      <vertAlign val="subscript"/>
      <sz val="8"/>
      <color theme="1"/>
      <name val="Arial"/>
      <family val="2"/>
      <charset val="161"/>
    </font>
    <font>
      <b/>
      <sz val="8"/>
      <color theme="0"/>
      <name val="Arial"/>
      <family val="2"/>
      <charset val="161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2" borderId="1" xfId="0" applyFont="1" applyFill="1" applyBorder="1"/>
    <xf numFmtId="0" fontId="6" fillId="2" borderId="2" xfId="0" applyFont="1" applyFill="1" applyBorder="1"/>
    <xf numFmtId="0" fontId="7" fillId="2" borderId="0" xfId="0" applyFont="1" applyFill="1" applyAlignment="1"/>
    <xf numFmtId="0" fontId="7" fillId="2" borderId="3" xfId="0" applyFont="1" applyFill="1" applyBorder="1" applyAlignment="1"/>
    <xf numFmtId="0" fontId="6" fillId="2" borderId="3" xfId="0" applyFont="1" applyFill="1" applyBorder="1"/>
    <xf numFmtId="3" fontId="6" fillId="2" borderId="0" xfId="0" applyNumberFormat="1" applyFont="1" applyFill="1" applyAlignment="1">
      <alignment horizontal="center" vertical="center"/>
    </xf>
    <xf numFmtId="3" fontId="7" fillId="2" borderId="3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" fontId="6" fillId="2" borderId="0" xfId="0" applyNumberFormat="1" applyFont="1" applyFill="1"/>
    <xf numFmtId="0" fontId="7" fillId="2" borderId="0" xfId="0" applyFont="1" applyFill="1"/>
    <xf numFmtId="0" fontId="8" fillId="2" borderId="0" xfId="0" applyFont="1" applyFill="1"/>
    <xf numFmtId="2" fontId="6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vertical="center" wrapText="1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/>
    <xf numFmtId="0" fontId="0" fillId="2" borderId="0" xfId="0" applyFill="1"/>
    <xf numFmtId="0" fontId="10" fillId="2" borderId="0" xfId="0" applyFont="1" applyFill="1"/>
    <xf numFmtId="0" fontId="1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2" fillId="2" borderId="0" xfId="1" applyFill="1" applyAlignment="1" applyProtection="1"/>
    <xf numFmtId="0" fontId="8" fillId="2" borderId="0" xfId="0" applyFont="1" applyFill="1" applyAlignment="1">
      <alignment horizontal="left"/>
    </xf>
    <xf numFmtId="2" fontId="7" fillId="3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6" fillId="3" borderId="0" xfId="0" applyNumberFormat="1" applyFont="1" applyFill="1"/>
    <xf numFmtId="3" fontId="14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 wrapText="1"/>
    </xf>
    <xf numFmtId="164" fontId="13" fillId="2" borderId="0" xfId="0" applyNumberFormat="1" applyFont="1" applyFill="1" applyProtection="1"/>
    <xf numFmtId="2" fontId="7" fillId="2" borderId="0" xfId="0" applyNumberFormat="1" applyFont="1" applyFill="1" applyAlignment="1">
      <alignment horizontal="center" vertical="center" wrapText="1"/>
    </xf>
    <xf numFmtId="165" fontId="13" fillId="2" borderId="0" xfId="0" applyNumberFormat="1" applyFont="1" applyFill="1" applyProtection="1"/>
    <xf numFmtId="0" fontId="8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3" fontId="6" fillId="2" borderId="0" xfId="0" applyNumberFormat="1" applyFont="1" applyFill="1" applyAlignment="1">
      <alignment horizontal="center" vertical="center" wrapText="1"/>
    </xf>
    <xf numFmtId="3" fontId="6" fillId="2" borderId="0" xfId="0" applyNumberFormat="1" applyFont="1" applyFill="1"/>
    <xf numFmtId="3" fontId="7" fillId="2" borderId="5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65" fontId="6" fillId="2" borderId="0" xfId="0" applyNumberFormat="1" applyFont="1" applyFill="1"/>
    <xf numFmtId="165" fontId="16" fillId="2" borderId="3" xfId="0" applyNumberFormat="1" applyFont="1" applyFill="1" applyBorder="1" applyAlignment="1" applyProtection="1">
      <alignment horizontal="center" vertical="center" wrapText="1"/>
    </xf>
    <xf numFmtId="164" fontId="15" fillId="2" borderId="3" xfId="0" applyNumberFormat="1" applyFont="1" applyFill="1" applyBorder="1" applyAlignment="1" applyProtection="1">
      <alignment horizontal="center" vertical="center" wrapText="1"/>
    </xf>
    <xf numFmtId="1" fontId="6" fillId="2" borderId="0" xfId="0" applyNumberFormat="1" applyFont="1" applyFill="1" applyAlignment="1">
      <alignment horizontal="center" vertical="center"/>
    </xf>
    <xf numFmtId="2" fontId="7" fillId="2" borderId="5" xfId="0" applyNumberFormat="1" applyFont="1" applyFill="1" applyBorder="1" applyAlignment="1">
      <alignment horizontal="center" vertical="center"/>
    </xf>
    <xf numFmtId="0" fontId="9" fillId="2" borderId="0" xfId="0" applyFont="1" applyFill="1"/>
    <xf numFmtId="165" fontId="6" fillId="3" borderId="0" xfId="0" applyNumberFormat="1" applyFont="1" applyFill="1"/>
    <xf numFmtId="0" fontId="8" fillId="2" borderId="0" xfId="0" applyFont="1" applyFill="1" applyAlignment="1"/>
    <xf numFmtId="0" fontId="6" fillId="2" borderId="0" xfId="0" applyFont="1" applyFill="1" applyBorder="1"/>
    <xf numFmtId="2" fontId="6" fillId="2" borderId="0" xfId="0" applyNumberFormat="1" applyFont="1" applyFill="1" applyBorder="1"/>
    <xf numFmtId="49" fontId="8" fillId="5" borderId="4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left" wrapText="1"/>
    </xf>
    <xf numFmtId="0" fontId="12" fillId="3" borderId="0" xfId="1" applyFill="1" applyAlignment="1" applyProtection="1"/>
    <xf numFmtId="0" fontId="7" fillId="2" borderId="0" xfId="0" applyFont="1" applyFill="1" applyAlignment="1">
      <alignment horizontal="left" vertical="top"/>
    </xf>
    <xf numFmtId="0" fontId="19" fillId="2" borderId="0" xfId="0" applyFont="1" applyFill="1"/>
    <xf numFmtId="2" fontId="7" fillId="6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vertical="center" wrapText="1"/>
    </xf>
    <xf numFmtId="2" fontId="7" fillId="3" borderId="0" xfId="0" applyNumberFormat="1" applyFont="1" applyFill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16" fillId="2" borderId="6" xfId="0" applyNumberFormat="1" applyFont="1" applyFill="1" applyBorder="1" applyAlignment="1" applyProtection="1">
      <alignment horizontal="center" vertical="center" wrapText="1"/>
    </xf>
    <xf numFmtId="165" fontId="16" fillId="2" borderId="5" xfId="0" applyNumberFormat="1" applyFont="1" applyFill="1" applyBorder="1" applyAlignment="1" applyProtection="1">
      <alignment horizontal="center" vertical="center" wrapText="1"/>
    </xf>
    <xf numFmtId="0" fontId="17" fillId="3" borderId="6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/>
    </xf>
    <xf numFmtId="165" fontId="16" fillId="2" borderId="3" xfId="0" applyNumberFormat="1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>
      <alignment horizontal="right" vertical="center"/>
    </xf>
    <xf numFmtId="0" fontId="17" fillId="3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 wrapText="1"/>
    </xf>
    <xf numFmtId="0" fontId="20" fillId="2" borderId="0" xfId="0" applyFont="1" applyFill="1"/>
    <xf numFmtId="0" fontId="2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073526044143804E-2"/>
          <c:y val="3.6337403932292893E-2"/>
          <c:w val="0.87908083637196421"/>
          <c:h val="0.84147358825655749"/>
        </c:manualLayout>
      </c:layout>
      <c:lineChart>
        <c:grouping val="standard"/>
        <c:ser>
          <c:idx val="0"/>
          <c:order val="0"/>
          <c:tx>
            <c:v>Σύνολο/Total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Indeces!$H$4:$I$13</c:f>
              <c:strCache>
                <c:ptCount val="10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Indeces!$J$4:$J$13</c:f>
              <c:numCache>
                <c:formatCode>0.00</c:formatCode>
                <c:ptCount val="10"/>
                <c:pt idx="0">
                  <c:v>277.79889966217343</c:v>
                </c:pt>
                <c:pt idx="1">
                  <c:v>43.141453649651886</c:v>
                </c:pt>
                <c:pt idx="2">
                  <c:v>60.110629871421594</c:v>
                </c:pt>
                <c:pt idx="3">
                  <c:v>71.657225263369511</c:v>
                </c:pt>
                <c:pt idx="4">
                  <c:v>49.548564660483116</c:v>
                </c:pt>
                <c:pt idx="5">
                  <c:v>212.39688941464152</c:v>
                </c:pt>
                <c:pt idx="6">
                  <c:v>64.267084248051404</c:v>
                </c:pt>
                <c:pt idx="7">
                  <c:v>105.85246380692597</c:v>
                </c:pt>
                <c:pt idx="8">
                  <c:v>54.642779761946372</c:v>
                </c:pt>
                <c:pt idx="9">
                  <c:v>57.22477252010065</c:v>
                </c:pt>
              </c:numCache>
            </c:numRef>
          </c:val>
        </c:ser>
        <c:ser>
          <c:idx val="1"/>
          <c:order val="1"/>
          <c:tx>
            <c:v>Άνδρες/Males</c:v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Indeces!$H$4:$I$13</c:f>
              <c:strCache>
                <c:ptCount val="10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Indeces!$K$4:$K$13</c:f>
              <c:numCache>
                <c:formatCode>0.00</c:formatCode>
                <c:ptCount val="10"/>
                <c:pt idx="0">
                  <c:v>264.71485864364956</c:v>
                </c:pt>
                <c:pt idx="1">
                  <c:v>47.191769456275232</c:v>
                </c:pt>
                <c:pt idx="2">
                  <c:v>64.624020776364986</c:v>
                </c:pt>
                <c:pt idx="3">
                  <c:v>75.332465937538913</c:v>
                </c:pt>
                <c:pt idx="4">
                  <c:v>52.066576791905192</c:v>
                </c:pt>
                <c:pt idx="5">
                  <c:v>204.07421635708576</c:v>
                </c:pt>
                <c:pt idx="6">
                  <c:v>65.974706696755575</c:v>
                </c:pt>
                <c:pt idx="7">
                  <c:v>107.73963496954644</c:v>
                </c:pt>
                <c:pt idx="8">
                  <c:v>57.002843272324178</c:v>
                </c:pt>
                <c:pt idx="9">
                  <c:v>58.953842212717063</c:v>
                </c:pt>
              </c:numCache>
            </c:numRef>
          </c:val>
        </c:ser>
        <c:ser>
          <c:idx val="2"/>
          <c:order val="2"/>
          <c:tx>
            <c:v>Γυναίκες/Females</c:v>
          </c:tx>
          <c:spPr>
            <a:ln>
              <a:solidFill>
                <a:schemeClr val="bg2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Indeces!$H$4:$I$13</c:f>
              <c:strCache>
                <c:ptCount val="10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Indeces!$L$4:$L$13</c:f>
              <c:numCache>
                <c:formatCode>0.00</c:formatCode>
                <c:ptCount val="10"/>
                <c:pt idx="0">
                  <c:v>289.42353410694477</c:v>
                </c:pt>
                <c:pt idx="1">
                  <c:v>39.488623325624502</c:v>
                </c:pt>
                <c:pt idx="2">
                  <c:v>55.994372576901632</c:v>
                </c:pt>
                <c:pt idx="3">
                  <c:v>68.295499402001965</c:v>
                </c:pt>
                <c:pt idx="4">
                  <c:v>47.248965090643786</c:v>
                </c:pt>
                <c:pt idx="5">
                  <c:v>220.01516847845716</c:v>
                </c:pt>
                <c:pt idx="6">
                  <c:v>62.717759996312253</c:v>
                </c:pt>
                <c:pt idx="7">
                  <c:v>104.15071334577381</c:v>
                </c:pt>
                <c:pt idx="8">
                  <c:v>52.571969380106253</c:v>
                </c:pt>
                <c:pt idx="9">
                  <c:v>55.69902490315819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Indeces!$M$4:$M$13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marker val="1"/>
        <c:axId val="91745664"/>
        <c:axId val="97326592"/>
      </c:lineChart>
      <c:catAx>
        <c:axId val="91745664"/>
        <c:scaling>
          <c:orientation val="minMax"/>
        </c:scaling>
        <c:axPos val="b"/>
        <c:majorGridlines>
          <c:spPr>
            <a:ln>
              <a:prstDash val="dash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326592"/>
        <c:crosses val="autoZero"/>
        <c:auto val="1"/>
        <c:lblAlgn val="ctr"/>
        <c:lblOffset val="100"/>
      </c:catAx>
      <c:valAx>
        <c:axId val="9732659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0.0" sourceLinked="0"/>
        <c:majorTickMark val="cross"/>
        <c:tickLblPos val="nextTo"/>
        <c:spPr>
          <a:ln>
            <a:solidFill>
              <a:schemeClr val="tx1"/>
            </a:solidFill>
            <a:prstDash val="dash"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917456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0960000000000045"/>
          <c:y val="9.5465602011016268E-2"/>
          <c:w val="0.22681025641025643"/>
          <c:h val="0.2546889209271378"/>
        </c:manualLayout>
      </c:layout>
      <c:spPr>
        <a:solidFill>
          <a:schemeClr val="bg1"/>
        </a:solidFill>
      </c:spPr>
    </c:legend>
    <c:plotVisOnly val="1"/>
    <c:dispBlanksAs val="gap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073526044143804E-2"/>
          <c:y val="3.6337403932292893E-2"/>
          <c:w val="0.87908083637196444"/>
          <c:h val="0.84147358825655749"/>
        </c:manualLayout>
      </c:layout>
      <c:lineChart>
        <c:grouping val="standard"/>
        <c:ser>
          <c:idx val="0"/>
          <c:order val="0"/>
          <c:tx>
            <c:v>Σύνολο / Total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Indeces!$H$30:$I$39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Indeces!$P$30:$P$39</c:f>
              <c:numCache>
                <c:formatCode>0.00</c:formatCode>
                <c:ptCount val="10"/>
                <c:pt idx="0">
                  <c:v>15.687424176620194</c:v>
                </c:pt>
                <c:pt idx="1">
                  <c:v>-4.4901447635592637</c:v>
                </c:pt>
                <c:pt idx="2">
                  <c:v>-2.5538452169369998</c:v>
                </c:pt>
                <c:pt idx="3">
                  <c:v>-3.4536165248091688</c:v>
                </c:pt>
                <c:pt idx="4">
                  <c:v>-5.0355378271523419</c:v>
                </c:pt>
                <c:pt idx="5">
                  <c:v>8.7544340150292577</c:v>
                </c:pt>
                <c:pt idx="6">
                  <c:v>-3.6130952285559061</c:v>
                </c:pt>
                <c:pt idx="7">
                  <c:v>0.58769870333005869</c:v>
                </c:pt>
                <c:pt idx="8">
                  <c:v>-3.2007602771229351</c:v>
                </c:pt>
                <c:pt idx="9">
                  <c:v>-2.682557056842894</c:v>
                </c:pt>
              </c:numCache>
            </c:numRef>
          </c:val>
        </c:ser>
        <c:ser>
          <c:idx val="1"/>
          <c:order val="1"/>
          <c:tx>
            <c:v>Άνδρες / Males</c:v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Indeces!$H$30:$I$39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Indeces!$P$47:$P$56</c:f>
              <c:numCache>
                <c:formatCode>0.00</c:formatCode>
                <c:ptCount val="10"/>
                <c:pt idx="0">
                  <c:v>14.153988933598619</c:v>
                </c:pt>
                <c:pt idx="1">
                  <c:v>-4.2843696939858145</c:v>
                </c:pt>
                <c:pt idx="2">
                  <c:v>-2.36161201562199</c:v>
                </c:pt>
                <c:pt idx="3">
                  <c:v>-3.0105332360322539</c:v>
                </c:pt>
                <c:pt idx="4">
                  <c:v>-4.7373785770582471</c:v>
                </c:pt>
                <c:pt idx="5">
                  <c:v>8.7433878677831842</c:v>
                </c:pt>
                <c:pt idx="6">
                  <c:v>-3.3250948464228154</c:v>
                </c:pt>
                <c:pt idx="7">
                  <c:v>0.83264361823670008</c:v>
                </c:pt>
                <c:pt idx="8">
                  <c:v>-3.1341501753249288</c:v>
                </c:pt>
                <c:pt idx="9">
                  <c:v>-2.8768818751724563</c:v>
                </c:pt>
              </c:numCache>
            </c:numRef>
          </c:val>
        </c:ser>
        <c:ser>
          <c:idx val="2"/>
          <c:order val="2"/>
          <c:tx>
            <c:v>Γυναίκες / Females</c:v>
          </c:tx>
          <c:spPr>
            <a:ln>
              <a:solidFill>
                <a:schemeClr val="bg2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Indeces!$H$30:$I$39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Indeces!$P$64:$P$73</c:f>
              <c:numCache>
                <c:formatCode>0.00</c:formatCode>
                <c:ptCount val="10"/>
                <c:pt idx="0">
                  <c:v>17.132702004581581</c:v>
                </c:pt>
                <c:pt idx="1">
                  <c:v>-4.6840897944662734</c:v>
                </c:pt>
                <c:pt idx="2">
                  <c:v>-2.735026903560537</c:v>
                </c:pt>
                <c:pt idx="3">
                  <c:v>-3.8712268908965219</c:v>
                </c:pt>
                <c:pt idx="4">
                  <c:v>-5.3165558586105677</c:v>
                </c:pt>
                <c:pt idx="5">
                  <c:v>8.7648451176642013</c:v>
                </c:pt>
                <c:pt idx="6">
                  <c:v>-3.8845384268491561</c:v>
                </c:pt>
                <c:pt idx="7">
                  <c:v>0.35683570719278102</c:v>
                </c:pt>
                <c:pt idx="8">
                  <c:v>-3.263540954484446</c:v>
                </c:pt>
                <c:pt idx="9">
                  <c:v>-2.4994040005710634</c:v>
                </c:pt>
              </c:numCache>
            </c:numRef>
          </c:val>
        </c:ser>
        <c:ser>
          <c:idx val="3"/>
          <c:order val="3"/>
          <c:tx>
            <c:v>Μηδέν / Zero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Indeces!$H$30:$I$39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Indeces!$R$30:$R$39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77482240"/>
        <c:axId val="77484032"/>
      </c:lineChart>
      <c:catAx>
        <c:axId val="77482240"/>
        <c:scaling>
          <c:orientation val="minMax"/>
        </c:scaling>
        <c:axPos val="b"/>
        <c:majorGridlines>
          <c:spPr>
            <a:ln>
              <a:prstDash val="dash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484032"/>
        <c:crosses val="autoZero"/>
        <c:auto val="1"/>
        <c:lblAlgn val="ctr"/>
        <c:lblOffset val="100"/>
      </c:catAx>
      <c:valAx>
        <c:axId val="7748403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0.0" sourceLinked="0"/>
        <c:majorTickMark val="cross"/>
        <c:tickLblPos val="nextTo"/>
        <c:spPr>
          <a:ln>
            <a:solidFill>
              <a:schemeClr val="tx1"/>
            </a:solidFill>
            <a:prstDash val="dash"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774822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0960000000000079"/>
          <c:y val="9.5465602011016268E-2"/>
          <c:w val="0.23608205128205129"/>
          <c:h val="0.25468892092713774"/>
        </c:manualLayout>
      </c:layout>
      <c:spPr>
        <a:solidFill>
          <a:schemeClr val="bg1"/>
        </a:solidFill>
      </c:spPr>
    </c:legend>
    <c:plotVisOnly val="1"/>
    <c:dispBlanksAs val="gap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22</xdr:row>
      <xdr:rowOff>38100</xdr:rowOff>
    </xdr:from>
    <xdr:to>
      <xdr:col>2</xdr:col>
      <xdr:colOff>66675</xdr:colOff>
      <xdr:row>24</xdr:row>
      <xdr:rowOff>38100</xdr:rowOff>
    </xdr:to>
    <xdr:pic>
      <xdr:nvPicPr>
        <xdr:cNvPr id="2" name="Picture 4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2950" y="2495550"/>
          <a:ext cx="6953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</xdr:row>
      <xdr:rowOff>123825</xdr:rowOff>
    </xdr:from>
    <xdr:to>
      <xdr:col>20</xdr:col>
      <xdr:colOff>447675</xdr:colOff>
      <xdr:row>18</xdr:row>
      <xdr:rowOff>19050</xdr:rowOff>
    </xdr:to>
    <xdr:graphicFrame macro="">
      <xdr:nvGraphicFramePr>
        <xdr:cNvPr id="10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57815</xdr:colOff>
      <xdr:row>12</xdr:row>
      <xdr:rowOff>19049</xdr:rowOff>
    </xdr:from>
    <xdr:to>
      <xdr:col>6</xdr:col>
      <xdr:colOff>59940</xdr:colOff>
      <xdr:row>33</xdr:row>
      <xdr:rowOff>19049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371" r="5393"/>
        <a:stretch>
          <a:fillRect/>
        </a:stretch>
      </xdr:blipFill>
      <xdr:spPr bwMode="auto">
        <a:xfrm>
          <a:off x="57815" y="2076449"/>
          <a:ext cx="5174200" cy="3457575"/>
        </a:xfrm>
        <a:prstGeom prst="rect">
          <a:avLst/>
        </a:prstGeom>
        <a:noFill/>
      </xdr:spPr>
    </xdr:pic>
    <xdr:clientData/>
  </xdr:twoCellAnchor>
  <xdr:twoCellAnchor>
    <xdr:from>
      <xdr:col>16</xdr:col>
      <xdr:colOff>19050</xdr:colOff>
      <xdr:row>24</xdr:row>
      <xdr:rowOff>123825</xdr:rowOff>
    </xdr:from>
    <xdr:to>
      <xdr:col>25</xdr:col>
      <xdr:colOff>38100</xdr:colOff>
      <xdr:row>40</xdr:row>
      <xdr:rowOff>85725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dsa.gr/" TargetMode="External"/><Relationship Id="rId2" Type="http://schemas.openxmlformats.org/officeDocument/2006/relationships/hyperlink" Target="mailto:magorast@prd.uth.gr" TargetMode="External"/><Relationship Id="rId1" Type="http://schemas.openxmlformats.org/officeDocument/2006/relationships/hyperlink" Target="mailto:magorast@prd.uth.gr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ldsa.g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sus.gov/population/international/software/pa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/>
  </sheetViews>
  <sheetFormatPr defaultRowHeight="14.25"/>
  <cols>
    <col min="1" max="1" width="9.375" style="21" customWidth="1"/>
    <col min="2" max="2" width="9" style="21"/>
    <col min="3" max="3" width="33.75" style="21" customWidth="1"/>
    <col min="4" max="16384" width="9" style="21"/>
  </cols>
  <sheetData>
    <row r="1" spans="1:6" ht="20.25">
      <c r="A1" s="22" t="s">
        <v>61</v>
      </c>
    </row>
    <row r="3" spans="1:6">
      <c r="A3" s="21" t="s">
        <v>52</v>
      </c>
    </row>
    <row r="4" spans="1:6">
      <c r="A4" s="21" t="s">
        <v>57</v>
      </c>
    </row>
    <row r="7" spans="1:6" ht="15">
      <c r="A7" s="23" t="s">
        <v>24</v>
      </c>
    </row>
    <row r="8" spans="1:6">
      <c r="A8" s="64" t="s">
        <v>50</v>
      </c>
      <c r="B8" s="64"/>
      <c r="C8" s="64"/>
      <c r="D8" s="64"/>
      <c r="E8" s="64"/>
      <c r="F8" s="64"/>
    </row>
    <row r="9" spans="1:6">
      <c r="A9" s="64"/>
      <c r="B9" s="64"/>
      <c r="C9" s="64"/>
      <c r="D9" s="64"/>
      <c r="E9" s="64"/>
      <c r="F9" s="64"/>
    </row>
    <row r="10" spans="1:6">
      <c r="A10" s="59"/>
      <c r="B10" s="59"/>
      <c r="C10" s="59"/>
      <c r="D10" s="59"/>
      <c r="E10" s="59"/>
      <c r="F10" s="59"/>
    </row>
    <row r="11" spans="1:6" ht="14.25" customHeight="1">
      <c r="A11" s="64" t="s">
        <v>53</v>
      </c>
      <c r="B11" s="64"/>
      <c r="C11" s="64"/>
      <c r="D11" s="64"/>
      <c r="E11" s="64"/>
      <c r="F11" s="64"/>
    </row>
    <row r="12" spans="1:6">
      <c r="A12" s="64"/>
      <c r="B12" s="64"/>
      <c r="C12" s="64"/>
      <c r="D12" s="64"/>
      <c r="E12" s="64"/>
      <c r="F12" s="64"/>
    </row>
    <row r="13" spans="1:6">
      <c r="A13" s="59"/>
      <c r="B13" s="59"/>
      <c r="C13" s="59"/>
      <c r="D13" s="59"/>
      <c r="E13" s="59"/>
      <c r="F13" s="59"/>
    </row>
    <row r="14" spans="1:6">
      <c r="A14" s="21" t="s">
        <v>22</v>
      </c>
    </row>
    <row r="15" spans="1:6">
      <c r="A15" s="21" t="s">
        <v>23</v>
      </c>
    </row>
    <row r="17" spans="1:6" s="24" customFormat="1">
      <c r="A17" s="65" t="s">
        <v>51</v>
      </c>
      <c r="B17" s="66"/>
      <c r="C17" s="66"/>
      <c r="D17" s="66"/>
      <c r="E17" s="66"/>
      <c r="F17" s="66"/>
    </row>
    <row r="18" spans="1:6">
      <c r="A18" s="66"/>
      <c r="B18" s="66"/>
      <c r="C18" s="66"/>
      <c r="D18" s="66"/>
      <c r="E18" s="66"/>
      <c r="F18" s="66"/>
    </row>
    <row r="20" spans="1:6" s="24" customFormat="1"/>
    <row r="21" spans="1:6" s="24" customFormat="1" ht="15">
      <c r="A21" s="25" t="s">
        <v>25</v>
      </c>
      <c r="B21" s="25"/>
      <c r="C21" s="25"/>
      <c r="D21" s="26" t="s">
        <v>26</v>
      </c>
      <c r="E21" s="21"/>
    </row>
    <row r="22" spans="1:6" s="24" customFormat="1" ht="15">
      <c r="A22" s="25" t="s">
        <v>27</v>
      </c>
      <c r="B22" s="25"/>
      <c r="C22" s="26"/>
      <c r="D22" s="26" t="s">
        <v>26</v>
      </c>
      <c r="E22" s="21"/>
    </row>
    <row r="23" spans="1:6" s="24" customFormat="1"/>
    <row r="24" spans="1:6" s="24" customFormat="1"/>
    <row r="25" spans="1:6" s="24" customFormat="1" ht="15">
      <c r="B25" s="26" t="s">
        <v>28</v>
      </c>
    </row>
    <row r="26" spans="1:6" s="24" customFormat="1" ht="15">
      <c r="A26" s="25"/>
      <c r="B26" s="21"/>
    </row>
    <row r="27" spans="1:6" s="24" customFormat="1" ht="15">
      <c r="A27" s="26"/>
      <c r="B27" s="21"/>
    </row>
    <row r="28" spans="1:6" s="24" customFormat="1" ht="15">
      <c r="A28" s="25" t="s">
        <v>29</v>
      </c>
      <c r="B28" s="21" t="s">
        <v>62</v>
      </c>
    </row>
    <row r="29" spans="1:6" s="24" customFormat="1"/>
    <row r="30" spans="1:6" ht="12.75">
      <c r="A30" s="91" t="s">
        <v>63</v>
      </c>
      <c r="B30" s="92" t="s">
        <v>65</v>
      </c>
    </row>
    <row r="31" spans="1:6" ht="12.75">
      <c r="A31" s="92" t="s">
        <v>64</v>
      </c>
    </row>
  </sheetData>
  <mergeCells count="3">
    <mergeCell ref="A8:F9"/>
    <mergeCell ref="A17:F18"/>
    <mergeCell ref="A11:F12"/>
  </mergeCells>
  <hyperlinks>
    <hyperlink ref="D21" r:id="rId1"/>
    <hyperlink ref="D22" r:id="rId2"/>
    <hyperlink ref="A27" r:id="rId3" display="www.ldsa.gr"/>
    <hyperlink ref="B25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9"/>
  <sheetViews>
    <sheetView workbookViewId="0"/>
  </sheetViews>
  <sheetFormatPr defaultRowHeight="11.25"/>
  <cols>
    <col min="1" max="1" width="9" style="1"/>
    <col min="2" max="2" width="10.375" style="1" bestFit="1" customWidth="1"/>
    <col min="3" max="5" width="11.375" style="1" bestFit="1" customWidth="1"/>
    <col min="6" max="6" width="14.375" style="1" bestFit="1" customWidth="1"/>
    <col min="7" max="7" width="14.375" style="1" customWidth="1"/>
    <col min="8" max="8" width="4.625" style="1" customWidth="1"/>
    <col min="9" max="9" width="5.75" style="1" bestFit="1" customWidth="1"/>
    <col min="10" max="11" width="12.625" style="1" customWidth="1"/>
    <col min="12" max="12" width="11.125" style="1" customWidth="1"/>
    <col min="13" max="14" width="10.625" style="1" customWidth="1"/>
    <col min="15" max="15" width="11.875" style="1" customWidth="1"/>
    <col min="16" max="16" width="10.625" style="1" customWidth="1"/>
    <col min="17" max="16384" width="9" style="1"/>
  </cols>
  <sheetData>
    <row r="1" spans="1:22">
      <c r="A1" s="15"/>
      <c r="G1" s="12"/>
      <c r="H1" s="55" t="s">
        <v>46</v>
      </c>
      <c r="I1" s="55"/>
      <c r="J1" s="55"/>
      <c r="K1" s="55"/>
      <c r="L1" s="55"/>
      <c r="M1" s="55"/>
      <c r="V1" s="12"/>
    </row>
    <row r="2" spans="1:22" ht="12" thickBot="1">
      <c r="A2" s="67" t="s">
        <v>54</v>
      </c>
      <c r="B2" s="67"/>
      <c r="C2" s="67"/>
      <c r="D2" s="67"/>
      <c r="E2" s="67"/>
      <c r="F2" s="67"/>
      <c r="G2" s="3"/>
      <c r="H2" s="14"/>
      <c r="I2" s="14"/>
      <c r="J2" s="14" t="s">
        <v>9</v>
      </c>
      <c r="K2" s="14" t="s">
        <v>8</v>
      </c>
      <c r="L2" s="14" t="s">
        <v>7</v>
      </c>
      <c r="N2" s="62" t="s">
        <v>9</v>
      </c>
      <c r="O2" s="62" t="s">
        <v>8</v>
      </c>
      <c r="P2" s="62" t="s">
        <v>7</v>
      </c>
      <c r="V2" s="12"/>
    </row>
    <row r="3" spans="1:22" ht="12" thickTop="1">
      <c r="B3" s="4" t="s">
        <v>10</v>
      </c>
      <c r="C3" s="4" t="s">
        <v>9</v>
      </c>
      <c r="D3" s="4" t="s">
        <v>8</v>
      </c>
      <c r="E3" s="4" t="s">
        <v>7</v>
      </c>
      <c r="F3" s="4" t="s">
        <v>6</v>
      </c>
      <c r="G3" s="12"/>
      <c r="J3" s="1" t="s">
        <v>4</v>
      </c>
      <c r="K3" s="1" t="s">
        <v>3</v>
      </c>
      <c r="L3" s="1" t="s">
        <v>2</v>
      </c>
      <c r="N3" s="53" t="s">
        <v>4</v>
      </c>
      <c r="O3" s="53" t="s">
        <v>3</v>
      </c>
      <c r="P3" s="53" t="s">
        <v>2</v>
      </c>
      <c r="V3" s="12"/>
    </row>
    <row r="4" spans="1:22" ht="12" thickBot="1">
      <c r="B4" s="5" t="s">
        <v>5</v>
      </c>
      <c r="C4" s="5" t="s">
        <v>4</v>
      </c>
      <c r="D4" s="5" t="s">
        <v>3</v>
      </c>
      <c r="E4" s="5" t="s">
        <v>2</v>
      </c>
      <c r="F4" s="5" t="s">
        <v>1</v>
      </c>
      <c r="G4" s="12"/>
      <c r="I4" s="30" t="s">
        <v>12</v>
      </c>
      <c r="J4" s="28">
        <f t="shared" ref="J4:L6" si="0">5*(C35+C45+C55+C65)/(SUM(C33:C37)+SUM(C43:C47)+SUM(C53:C57)+SUM(C63:C67))*100</f>
        <v>277.79889966217343</v>
      </c>
      <c r="K4" s="28">
        <f t="shared" si="0"/>
        <v>264.71485864364956</v>
      </c>
      <c r="L4" s="28">
        <f t="shared" si="0"/>
        <v>289.42353410694477</v>
      </c>
      <c r="M4" s="20">
        <v>100</v>
      </c>
      <c r="N4" s="20">
        <f>ABS(J4-M4)/100</f>
        <v>1.7779889966217342</v>
      </c>
      <c r="O4" s="20">
        <f>ABS(K4-M4)/100</f>
        <v>1.6471485864364956</v>
      </c>
      <c r="P4" s="20">
        <f>ABS(L4-M4)/100</f>
        <v>1.8942353410694477</v>
      </c>
      <c r="V4" s="12"/>
    </row>
    <row r="5" spans="1:22" ht="15" thickTop="1">
      <c r="B5" s="2">
        <v>0</v>
      </c>
      <c r="C5" s="9">
        <f t="shared" ref="C5:C36" si="1">D5+E5</f>
        <v>160236</v>
      </c>
      <c r="D5" s="32">
        <v>80626</v>
      </c>
      <c r="E5" s="32">
        <v>79610</v>
      </c>
      <c r="F5" s="11" t="str">
        <f>RIGHT(B5,1)</f>
        <v>0</v>
      </c>
      <c r="G5" s="16"/>
      <c r="I5" s="30" t="s">
        <v>13</v>
      </c>
      <c r="J5" s="28">
        <f t="shared" si="0"/>
        <v>43.141453649651886</v>
      </c>
      <c r="K5" s="28">
        <f t="shared" si="0"/>
        <v>47.191769456275232</v>
      </c>
      <c r="L5" s="28">
        <f t="shared" si="0"/>
        <v>39.488623325624502</v>
      </c>
      <c r="M5" s="20">
        <v>100</v>
      </c>
      <c r="N5" s="20">
        <f t="shared" ref="N5:N13" si="2">ABS(J5-M5)/100</f>
        <v>0.56858546350348116</v>
      </c>
      <c r="O5" s="20">
        <f t="shared" ref="O5:O13" si="3">ABS(K5-M5)/100</f>
        <v>0.52808230543724766</v>
      </c>
      <c r="P5" s="20">
        <f t="shared" ref="P5:P13" si="4">ABS(L5-M5)/100</f>
        <v>0.60511376674375494</v>
      </c>
      <c r="V5" s="12"/>
    </row>
    <row r="6" spans="1:22" ht="14.25">
      <c r="B6" s="2">
        <v>1</v>
      </c>
      <c r="C6" s="9">
        <f t="shared" si="1"/>
        <v>187857</v>
      </c>
      <c r="D6" s="32">
        <v>95823</v>
      </c>
      <c r="E6" s="32">
        <v>92034</v>
      </c>
      <c r="F6" s="11" t="str">
        <f t="shared" ref="F6:F36" si="5">RIGHT(B6,1)</f>
        <v>1</v>
      </c>
      <c r="G6" s="16"/>
      <c r="I6" s="30" t="s">
        <v>14</v>
      </c>
      <c r="J6" s="28">
        <f t="shared" si="0"/>
        <v>60.110629871421594</v>
      </c>
      <c r="K6" s="28">
        <f t="shared" si="0"/>
        <v>64.624020776364986</v>
      </c>
      <c r="L6" s="28">
        <f t="shared" si="0"/>
        <v>55.994372576901632</v>
      </c>
      <c r="M6" s="20">
        <v>100</v>
      </c>
      <c r="N6" s="20">
        <f t="shared" si="2"/>
        <v>0.39889370128578405</v>
      </c>
      <c r="O6" s="20">
        <f t="shared" si="3"/>
        <v>0.35375979223635012</v>
      </c>
      <c r="P6" s="20">
        <f t="shared" si="4"/>
        <v>0.4400562742309837</v>
      </c>
      <c r="V6" s="12"/>
    </row>
    <row r="7" spans="1:22" ht="14.25">
      <c r="B7" s="2">
        <v>2</v>
      </c>
      <c r="C7" s="9">
        <f t="shared" si="1"/>
        <v>204809</v>
      </c>
      <c r="D7" s="32">
        <v>104315</v>
      </c>
      <c r="E7" s="32">
        <v>100494</v>
      </c>
      <c r="F7" s="11" t="str">
        <f t="shared" si="5"/>
        <v>2</v>
      </c>
      <c r="G7" s="16"/>
      <c r="I7" s="30" t="s">
        <v>15</v>
      </c>
      <c r="J7" s="28">
        <f t="shared" ref="J7:L13" si="6">5*(C28+C38+C48+C58)/(SUM(C26:C30)+SUM(C36:C40)+SUM(C46:C50)+SUM(C56:C60))*100</f>
        <v>71.657225263369511</v>
      </c>
      <c r="K7" s="28">
        <f t="shared" si="6"/>
        <v>75.332465937538913</v>
      </c>
      <c r="L7" s="28">
        <f t="shared" si="6"/>
        <v>68.295499402001965</v>
      </c>
      <c r="M7" s="20">
        <v>100</v>
      </c>
      <c r="N7" s="20">
        <f t="shared" si="2"/>
        <v>0.28342774736630488</v>
      </c>
      <c r="O7" s="20">
        <f t="shared" si="3"/>
        <v>0.24667534062461086</v>
      </c>
      <c r="P7" s="20">
        <f t="shared" si="4"/>
        <v>0.31704500597998037</v>
      </c>
      <c r="V7" s="12"/>
    </row>
    <row r="8" spans="1:22" ht="14.25">
      <c r="B8" s="2">
        <v>3</v>
      </c>
      <c r="C8" s="9">
        <f t="shared" si="1"/>
        <v>222940</v>
      </c>
      <c r="D8" s="32">
        <v>115813</v>
      </c>
      <c r="E8" s="32">
        <v>107127</v>
      </c>
      <c r="F8" s="11" t="str">
        <f t="shared" si="5"/>
        <v>3</v>
      </c>
      <c r="G8" s="16"/>
      <c r="I8" s="30" t="s">
        <v>16</v>
      </c>
      <c r="J8" s="28">
        <f t="shared" si="6"/>
        <v>49.548564660483116</v>
      </c>
      <c r="K8" s="28">
        <f t="shared" si="6"/>
        <v>52.066576791905192</v>
      </c>
      <c r="L8" s="28">
        <f t="shared" si="6"/>
        <v>47.248965090643786</v>
      </c>
      <c r="M8" s="20">
        <v>100</v>
      </c>
      <c r="N8" s="20">
        <f t="shared" si="2"/>
        <v>0.50451435339516881</v>
      </c>
      <c r="O8" s="20">
        <f t="shared" si="3"/>
        <v>0.47933423208094811</v>
      </c>
      <c r="P8" s="20">
        <f t="shared" si="4"/>
        <v>0.52751034909356209</v>
      </c>
      <c r="V8" s="12"/>
    </row>
    <row r="9" spans="1:22" ht="14.25">
      <c r="B9" s="2">
        <v>4</v>
      </c>
      <c r="C9" s="9">
        <f t="shared" si="1"/>
        <v>200182</v>
      </c>
      <c r="D9" s="32">
        <v>100796</v>
      </c>
      <c r="E9" s="32">
        <v>99386</v>
      </c>
      <c r="F9" s="11" t="str">
        <f t="shared" si="5"/>
        <v>4</v>
      </c>
      <c r="G9" s="16"/>
      <c r="I9" s="30" t="s">
        <v>17</v>
      </c>
      <c r="J9" s="28">
        <f t="shared" si="6"/>
        <v>212.39688941464152</v>
      </c>
      <c r="K9" s="28">
        <f t="shared" si="6"/>
        <v>204.07421635708576</v>
      </c>
      <c r="L9" s="28">
        <f t="shared" si="6"/>
        <v>220.01516847845716</v>
      </c>
      <c r="M9" s="20">
        <v>100</v>
      </c>
      <c r="N9" s="20">
        <f t="shared" si="2"/>
        <v>1.1239688941464152</v>
      </c>
      <c r="O9" s="20">
        <f t="shared" si="3"/>
        <v>1.0407421635708576</v>
      </c>
      <c r="P9" s="20">
        <f t="shared" si="4"/>
        <v>1.2001516847845715</v>
      </c>
      <c r="V9" s="12"/>
    </row>
    <row r="10" spans="1:22" ht="14.25">
      <c r="B10" s="2">
        <v>5</v>
      </c>
      <c r="C10" s="9">
        <f t="shared" si="1"/>
        <v>202859</v>
      </c>
      <c r="D10" s="32">
        <v>105086</v>
      </c>
      <c r="E10" s="32">
        <v>97773</v>
      </c>
      <c r="F10" s="11" t="str">
        <f t="shared" si="5"/>
        <v>5</v>
      </c>
      <c r="G10" s="16"/>
      <c r="I10" s="30" t="s">
        <v>18</v>
      </c>
      <c r="J10" s="28">
        <f t="shared" si="6"/>
        <v>64.267084248051404</v>
      </c>
      <c r="K10" s="28">
        <f t="shared" si="6"/>
        <v>65.974706696755575</v>
      </c>
      <c r="L10" s="28">
        <f t="shared" si="6"/>
        <v>62.717759996312253</v>
      </c>
      <c r="M10" s="20">
        <v>100</v>
      </c>
      <c r="N10" s="20">
        <f t="shared" si="2"/>
        <v>0.35732915751948596</v>
      </c>
      <c r="O10" s="20">
        <f t="shared" si="3"/>
        <v>0.34025293303244425</v>
      </c>
      <c r="P10" s="20">
        <f t="shared" si="4"/>
        <v>0.37282240003687744</v>
      </c>
      <c r="V10" s="12"/>
    </row>
    <row r="11" spans="1:22" ht="14.25">
      <c r="B11" s="2">
        <v>6</v>
      </c>
      <c r="C11" s="9">
        <f t="shared" si="1"/>
        <v>186294</v>
      </c>
      <c r="D11" s="32">
        <v>97266</v>
      </c>
      <c r="E11" s="32">
        <v>89028</v>
      </c>
      <c r="F11" s="11" t="str">
        <f t="shared" si="5"/>
        <v>6</v>
      </c>
      <c r="G11" s="16"/>
      <c r="I11" s="30" t="s">
        <v>19</v>
      </c>
      <c r="J11" s="28">
        <f t="shared" si="6"/>
        <v>105.85246380692597</v>
      </c>
      <c r="K11" s="28">
        <f t="shared" si="6"/>
        <v>107.73963496954644</v>
      </c>
      <c r="L11" s="28">
        <f t="shared" si="6"/>
        <v>104.15071334577381</v>
      </c>
      <c r="M11" s="20">
        <v>100</v>
      </c>
      <c r="N11" s="20">
        <f t="shared" si="2"/>
        <v>5.8524638069259678E-2</v>
      </c>
      <c r="O11" s="20">
        <f t="shared" si="3"/>
        <v>7.7396349695464439E-2</v>
      </c>
      <c r="P11" s="20">
        <f t="shared" si="4"/>
        <v>4.1507133457738092E-2</v>
      </c>
      <c r="V11" s="12"/>
    </row>
    <row r="12" spans="1:22" ht="14.25">
      <c r="B12" s="2">
        <v>7</v>
      </c>
      <c r="C12" s="9">
        <f t="shared" si="1"/>
        <v>222293</v>
      </c>
      <c r="D12" s="32">
        <v>116328</v>
      </c>
      <c r="E12" s="32">
        <v>105965</v>
      </c>
      <c r="F12" s="11" t="str">
        <f t="shared" si="5"/>
        <v>7</v>
      </c>
      <c r="G12" s="16"/>
      <c r="I12" s="30" t="s">
        <v>20</v>
      </c>
      <c r="J12" s="28">
        <f t="shared" si="6"/>
        <v>54.642779761946372</v>
      </c>
      <c r="K12" s="28">
        <f t="shared" si="6"/>
        <v>57.002843272324178</v>
      </c>
      <c r="L12" s="28">
        <f t="shared" si="6"/>
        <v>52.571969380106253</v>
      </c>
      <c r="M12" s="20">
        <v>100</v>
      </c>
      <c r="N12" s="20">
        <f t="shared" si="2"/>
        <v>0.4535722023805363</v>
      </c>
      <c r="O12" s="20">
        <f t="shared" si="3"/>
        <v>0.42997156727675823</v>
      </c>
      <c r="P12" s="20">
        <f t="shared" si="4"/>
        <v>0.47428030619893746</v>
      </c>
      <c r="V12" s="12"/>
    </row>
    <row r="13" spans="1:22" ht="14.25">
      <c r="B13" s="2">
        <v>8</v>
      </c>
      <c r="C13" s="9">
        <f t="shared" si="1"/>
        <v>147138</v>
      </c>
      <c r="D13" s="32">
        <v>75984</v>
      </c>
      <c r="E13" s="32">
        <v>71154</v>
      </c>
      <c r="F13" s="11" t="str">
        <f t="shared" si="5"/>
        <v>8</v>
      </c>
      <c r="G13" s="16"/>
      <c r="I13" s="30" t="s">
        <v>21</v>
      </c>
      <c r="J13" s="28">
        <f t="shared" si="6"/>
        <v>57.22477252010065</v>
      </c>
      <c r="K13" s="28">
        <f t="shared" si="6"/>
        <v>58.953842212717063</v>
      </c>
      <c r="L13" s="28">
        <f t="shared" si="6"/>
        <v>55.69902490315819</v>
      </c>
      <c r="M13" s="20">
        <v>100</v>
      </c>
      <c r="N13" s="20">
        <f t="shared" si="2"/>
        <v>0.42775227479899347</v>
      </c>
      <c r="O13" s="20">
        <f t="shared" si="3"/>
        <v>0.41046157787282939</v>
      </c>
      <c r="P13" s="20">
        <f t="shared" si="4"/>
        <v>0.4430097509684181</v>
      </c>
      <c r="V13" s="12"/>
    </row>
    <row r="14" spans="1:22">
      <c r="B14" s="2">
        <v>9</v>
      </c>
      <c r="C14" s="9">
        <f t="shared" si="1"/>
        <v>170769</v>
      </c>
      <c r="D14" s="32">
        <v>89982</v>
      </c>
      <c r="E14" s="32">
        <v>80787</v>
      </c>
      <c r="F14" s="11" t="str">
        <f t="shared" si="5"/>
        <v>9</v>
      </c>
      <c r="G14" s="16"/>
      <c r="I14" s="30" t="s">
        <v>58</v>
      </c>
      <c r="J14" s="29">
        <f>5*((C30+C35+C40+C45+C50+C55+C60+C65)/(SUM(C28:C67)))</f>
        <v>2.4479183622362739</v>
      </c>
      <c r="K14" s="29">
        <f>5*(D30+D35+D40+D45+D50+D55+D60+D65)/(SUM(D28:D67))</f>
        <v>2.3387298633458768</v>
      </c>
      <c r="L14" s="29">
        <f>5*(E30+E35+E40+E45+E50+E55+E60+E65)/(SUM(E28:E67))</f>
        <v>2.5464001097370694</v>
      </c>
      <c r="M14" s="13"/>
      <c r="N14" s="53"/>
      <c r="O14" s="53"/>
      <c r="P14" s="53"/>
      <c r="V14" s="12"/>
    </row>
    <row r="15" spans="1:22">
      <c r="B15" s="2">
        <v>10</v>
      </c>
      <c r="C15" s="9">
        <f t="shared" si="1"/>
        <v>176968</v>
      </c>
      <c r="D15" s="32">
        <v>95525</v>
      </c>
      <c r="E15" s="32">
        <v>81443</v>
      </c>
      <c r="F15" s="11" t="str">
        <f t="shared" si="5"/>
        <v>0</v>
      </c>
      <c r="G15" s="16"/>
      <c r="I15" s="61" t="s">
        <v>59</v>
      </c>
      <c r="J15" s="63">
        <f>SUM(N4:N13)</f>
        <v>5.9545574290871643</v>
      </c>
      <c r="K15" s="63">
        <f>SUM(O4:O13)</f>
        <v>5.5538248482640071</v>
      </c>
      <c r="L15" s="63">
        <f t="shared" ref="L15" si="7">SUM(P4:P13)</f>
        <v>6.315732012564272</v>
      </c>
      <c r="N15" s="53"/>
      <c r="O15" s="53"/>
      <c r="P15" s="53"/>
      <c r="V15" s="12"/>
    </row>
    <row r="16" spans="1:22">
      <c r="B16" s="2">
        <v>11</v>
      </c>
      <c r="C16" s="9">
        <f t="shared" si="1"/>
        <v>104954</v>
      </c>
      <c r="D16" s="32">
        <v>56973</v>
      </c>
      <c r="E16" s="32">
        <v>47981</v>
      </c>
      <c r="F16" s="11" t="str">
        <f t="shared" si="5"/>
        <v>1</v>
      </c>
      <c r="G16" s="16"/>
      <c r="V16" s="12"/>
    </row>
    <row r="17" spans="2:26">
      <c r="B17" s="2">
        <v>12</v>
      </c>
      <c r="C17" s="9">
        <f t="shared" si="1"/>
        <v>145129</v>
      </c>
      <c r="D17" s="32">
        <v>78767</v>
      </c>
      <c r="E17" s="32">
        <v>66362</v>
      </c>
      <c r="F17" s="11" t="str">
        <f t="shared" si="5"/>
        <v>2</v>
      </c>
      <c r="G17" s="16"/>
      <c r="V17" s="12"/>
    </row>
    <row r="18" spans="2:26">
      <c r="B18" s="2">
        <v>13</v>
      </c>
      <c r="C18" s="9">
        <f t="shared" si="1"/>
        <v>121064</v>
      </c>
      <c r="D18" s="32">
        <v>65672</v>
      </c>
      <c r="E18" s="32">
        <v>55392</v>
      </c>
      <c r="F18" s="11" t="str">
        <f t="shared" si="5"/>
        <v>3</v>
      </c>
      <c r="G18" s="16"/>
      <c r="V18" s="12"/>
    </row>
    <row r="19" spans="2:26">
      <c r="B19" s="2">
        <v>14</v>
      </c>
      <c r="C19" s="9">
        <f t="shared" si="1"/>
        <v>101714</v>
      </c>
      <c r="D19" s="32">
        <v>53438</v>
      </c>
      <c r="E19" s="32">
        <v>48276</v>
      </c>
      <c r="F19" s="11" t="str">
        <f t="shared" si="5"/>
        <v>4</v>
      </c>
      <c r="G19" s="16"/>
      <c r="I19" s="19"/>
      <c r="J19" s="19"/>
      <c r="K19" s="13"/>
      <c r="L19" s="13"/>
      <c r="V19" s="12"/>
    </row>
    <row r="20" spans="2:26">
      <c r="B20" s="2">
        <v>15</v>
      </c>
      <c r="C20" s="9">
        <f t="shared" si="1"/>
        <v>148604</v>
      </c>
      <c r="D20" s="32">
        <v>85014</v>
      </c>
      <c r="E20" s="32">
        <v>63590</v>
      </c>
      <c r="F20" s="11" t="str">
        <f t="shared" si="5"/>
        <v>5</v>
      </c>
      <c r="G20" s="16"/>
      <c r="H20" s="12"/>
      <c r="I20" s="12"/>
      <c r="J20" s="68"/>
      <c r="K20" s="68"/>
      <c r="L20" s="68"/>
      <c r="M20" s="31"/>
      <c r="N20" s="12"/>
      <c r="O20" s="12"/>
      <c r="P20" s="12"/>
      <c r="Q20" s="12"/>
      <c r="R20" s="12"/>
      <c r="S20" s="12"/>
      <c r="T20" s="12"/>
      <c r="U20" s="12"/>
      <c r="V20" s="12"/>
    </row>
    <row r="21" spans="2:26">
      <c r="B21" s="2">
        <v>16</v>
      </c>
      <c r="C21" s="9">
        <f t="shared" si="1"/>
        <v>88870</v>
      </c>
      <c r="D21" s="32">
        <v>47600</v>
      </c>
      <c r="E21" s="32">
        <v>41270</v>
      </c>
      <c r="F21" s="11" t="str">
        <f t="shared" si="5"/>
        <v>6</v>
      </c>
      <c r="G21" s="16"/>
      <c r="H21" s="12"/>
      <c r="I21" s="12"/>
      <c r="J21" s="68"/>
      <c r="K21" s="68"/>
      <c r="L21" s="68"/>
      <c r="M21" s="3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2:26">
      <c r="B22" s="2">
        <v>17</v>
      </c>
      <c r="C22" s="9">
        <f t="shared" si="1"/>
        <v>125674</v>
      </c>
      <c r="D22" s="32">
        <v>64363</v>
      </c>
      <c r="E22" s="32">
        <v>61311</v>
      </c>
      <c r="F22" s="11" t="str">
        <f t="shared" si="5"/>
        <v>7</v>
      </c>
      <c r="G22" s="16"/>
      <c r="H22" s="89" t="s">
        <v>47</v>
      </c>
      <c r="I22" s="89"/>
      <c r="J22" s="89"/>
      <c r="K22" s="89"/>
      <c r="L22" s="89"/>
      <c r="M22" s="89"/>
      <c r="N22" s="89"/>
      <c r="Z22" s="12"/>
    </row>
    <row r="23" spans="2:26">
      <c r="B23" s="2">
        <v>18</v>
      </c>
      <c r="C23" s="9">
        <f t="shared" si="1"/>
        <v>86855</v>
      </c>
      <c r="D23" s="32">
        <v>42195</v>
      </c>
      <c r="E23" s="32">
        <v>44660</v>
      </c>
      <c r="F23" s="11" t="str">
        <f t="shared" si="5"/>
        <v>8</v>
      </c>
      <c r="G23" s="16"/>
      <c r="H23" s="69" t="s">
        <v>48</v>
      </c>
      <c r="I23" s="69"/>
      <c r="J23" s="69"/>
      <c r="K23" s="69"/>
      <c r="L23" s="58" t="s">
        <v>49</v>
      </c>
      <c r="M23" s="27"/>
      <c r="Z23" s="12"/>
    </row>
    <row r="24" spans="2:26">
      <c r="B24" s="2">
        <v>19</v>
      </c>
      <c r="C24" s="9">
        <f t="shared" si="1"/>
        <v>94078</v>
      </c>
      <c r="D24" s="32">
        <v>42262</v>
      </c>
      <c r="E24" s="32">
        <v>51816</v>
      </c>
      <c r="F24" s="11" t="str">
        <f t="shared" si="5"/>
        <v>9</v>
      </c>
      <c r="G24" s="16"/>
      <c r="H24" s="70"/>
      <c r="I24" s="70"/>
      <c r="J24" s="70"/>
      <c r="K24" s="70"/>
      <c r="L24" s="56"/>
      <c r="M24" s="57"/>
      <c r="Z24" s="12"/>
    </row>
    <row r="25" spans="2:26" ht="15" customHeight="1" thickBot="1">
      <c r="B25" s="2">
        <v>20</v>
      </c>
      <c r="C25" s="9">
        <f t="shared" si="1"/>
        <v>163751</v>
      </c>
      <c r="D25" s="32">
        <v>73221</v>
      </c>
      <c r="E25" s="32">
        <v>90530</v>
      </c>
      <c r="F25" s="11" t="str">
        <f t="shared" si="5"/>
        <v>0</v>
      </c>
      <c r="G25" s="16"/>
      <c r="H25" s="37" t="s">
        <v>11</v>
      </c>
      <c r="I25" s="37"/>
      <c r="J25" s="37"/>
      <c r="K25" s="37"/>
      <c r="L25" s="38"/>
      <c r="M25" s="33"/>
      <c r="N25" s="33"/>
      <c r="T25" s="14"/>
      <c r="U25" s="14"/>
      <c r="V25" s="14"/>
      <c r="Z25" s="12"/>
    </row>
    <row r="26" spans="2:26" ht="21" customHeight="1" thickTop="1">
      <c r="B26" s="2">
        <v>21</v>
      </c>
      <c r="C26" s="9">
        <f t="shared" si="1"/>
        <v>64442</v>
      </c>
      <c r="D26" s="32">
        <v>30080</v>
      </c>
      <c r="E26" s="32">
        <v>34362</v>
      </c>
      <c r="F26" s="11" t="str">
        <f t="shared" si="5"/>
        <v>1</v>
      </c>
      <c r="G26" s="16"/>
      <c r="H26" s="76" t="s">
        <v>32</v>
      </c>
      <c r="I26" s="76"/>
      <c r="J26" s="79" t="s">
        <v>31</v>
      </c>
      <c r="K26" s="79"/>
      <c r="L26" s="82" t="s">
        <v>30</v>
      </c>
      <c r="M26" s="82"/>
      <c r="N26" s="71" t="s">
        <v>60</v>
      </c>
      <c r="O26" s="71"/>
      <c r="P26" s="73" t="s">
        <v>39</v>
      </c>
      <c r="Z26" s="12"/>
    </row>
    <row r="27" spans="2:26" ht="15" customHeight="1">
      <c r="B27" s="2">
        <v>22</v>
      </c>
      <c r="C27" s="9">
        <f t="shared" si="1"/>
        <v>77003</v>
      </c>
      <c r="D27" s="32">
        <v>34391</v>
      </c>
      <c r="E27" s="32">
        <v>42612</v>
      </c>
      <c r="F27" s="11" t="str">
        <f t="shared" si="5"/>
        <v>2</v>
      </c>
      <c r="G27" s="16"/>
      <c r="H27" s="77"/>
      <c r="I27" s="77"/>
      <c r="J27" s="80"/>
      <c r="K27" s="80"/>
      <c r="L27" s="80" t="s">
        <v>35</v>
      </c>
      <c r="M27" s="80" t="s">
        <v>36</v>
      </c>
      <c r="N27" s="72"/>
      <c r="O27" s="72"/>
      <c r="P27" s="74"/>
      <c r="R27" s="14"/>
      <c r="S27" s="14"/>
      <c r="T27" s="14"/>
      <c r="U27" s="35"/>
      <c r="Z27" s="12"/>
    </row>
    <row r="28" spans="2:26" ht="26.25" customHeight="1" thickBot="1">
      <c r="B28" s="2">
        <v>23</v>
      </c>
      <c r="C28" s="9">
        <f t="shared" si="1"/>
        <v>61782</v>
      </c>
      <c r="D28" s="32">
        <v>29072</v>
      </c>
      <c r="E28" s="32">
        <v>32710</v>
      </c>
      <c r="F28" s="11" t="str">
        <f t="shared" si="5"/>
        <v>3</v>
      </c>
      <c r="G28" s="16"/>
      <c r="H28" s="78"/>
      <c r="I28" s="78"/>
      <c r="J28" s="49" t="s">
        <v>33</v>
      </c>
      <c r="K28" s="49" t="s">
        <v>34</v>
      </c>
      <c r="L28" s="83"/>
      <c r="M28" s="83"/>
      <c r="N28" s="40" t="s">
        <v>37</v>
      </c>
      <c r="O28" s="50" t="s">
        <v>38</v>
      </c>
      <c r="P28" s="75"/>
      <c r="Q28" s="34"/>
      <c r="R28" s="30"/>
      <c r="U28" s="33"/>
      <c r="Z28" s="12"/>
    </row>
    <row r="29" spans="2:26" ht="12" customHeight="1" thickTop="1">
      <c r="B29" s="2">
        <v>24</v>
      </c>
      <c r="C29" s="9">
        <f t="shared" si="1"/>
        <v>43829</v>
      </c>
      <c r="D29" s="32">
        <v>20531</v>
      </c>
      <c r="E29" s="32">
        <v>23298</v>
      </c>
      <c r="F29" s="11" t="str">
        <f t="shared" si="5"/>
        <v>4</v>
      </c>
      <c r="G29" s="16"/>
      <c r="H29" s="81" t="s">
        <v>42</v>
      </c>
      <c r="I29" s="81"/>
      <c r="J29" s="81"/>
      <c r="K29" s="81"/>
      <c r="L29" s="81"/>
      <c r="M29" s="81"/>
      <c r="N29" s="85" t="s">
        <v>40</v>
      </c>
      <c r="O29" s="85"/>
      <c r="P29" s="42" t="s">
        <v>41</v>
      </c>
      <c r="S29" s="30"/>
      <c r="V29" s="33"/>
      <c r="Z29" s="12"/>
    </row>
    <row r="30" spans="2:26">
      <c r="B30" s="2">
        <v>25</v>
      </c>
      <c r="C30" s="9">
        <f t="shared" si="1"/>
        <v>157012</v>
      </c>
      <c r="D30" s="32">
        <v>66171</v>
      </c>
      <c r="E30" s="32">
        <v>90841</v>
      </c>
      <c r="F30" s="11" t="str">
        <f t="shared" si="5"/>
        <v>5</v>
      </c>
      <c r="G30" s="16"/>
      <c r="H30" s="88">
        <v>0</v>
      </c>
      <c r="I30" s="88"/>
      <c r="J30" s="9">
        <f>SUMIF($F$15:$F$94,H30,$C$15:$C$94)</f>
        <v>960697</v>
      </c>
      <c r="K30" s="9">
        <f>SUMIF($F$25:$F$94,H30,$C$25:$C$94)</f>
        <v>783729</v>
      </c>
      <c r="L30" s="41">
        <v>1</v>
      </c>
      <c r="M30" s="41">
        <v>9</v>
      </c>
      <c r="N30" s="43">
        <f>J30*L30+K30*M30</f>
        <v>8014258</v>
      </c>
      <c r="O30" s="11">
        <f>N30/$N$40*100</f>
        <v>25.687424176620194</v>
      </c>
      <c r="P30" s="11">
        <f>O30-10</f>
        <v>15.687424176620194</v>
      </c>
      <c r="Q30" s="20">
        <f>ABS(O30-10)</f>
        <v>15.687424176620194</v>
      </c>
      <c r="R30" s="53">
        <v>0</v>
      </c>
      <c r="S30" s="47"/>
      <c r="T30" s="44"/>
      <c r="V30" s="33"/>
      <c r="Z30" s="12"/>
    </row>
    <row r="31" spans="2:26">
      <c r="B31" s="2">
        <v>26</v>
      </c>
      <c r="C31" s="9">
        <f t="shared" si="1"/>
        <v>53014</v>
      </c>
      <c r="D31" s="32">
        <v>24029</v>
      </c>
      <c r="E31" s="32">
        <v>28985</v>
      </c>
      <c r="F31" s="11" t="str">
        <f t="shared" si="5"/>
        <v>6</v>
      </c>
      <c r="G31" s="16"/>
      <c r="H31" s="87">
        <v>1</v>
      </c>
      <c r="I31" s="87"/>
      <c r="J31" s="9">
        <f t="shared" ref="J31:J39" si="8">SUMIF($F$15:$F$94,H31,$C$15:$C$94)</f>
        <v>255866</v>
      </c>
      <c r="K31" s="9">
        <f t="shared" ref="K31:K39" si="9">SUMIF($F$25:$F$94,H31,$C$25:$C$94)</f>
        <v>150912</v>
      </c>
      <c r="L31" s="41">
        <v>2</v>
      </c>
      <c r="M31" s="41">
        <v>8</v>
      </c>
      <c r="N31" s="43">
        <f t="shared" ref="N31:N39" si="10">J31*L31+K31*M31</f>
        <v>1719028</v>
      </c>
      <c r="O31" s="11">
        <f t="shared" ref="O31:O39" si="11">N31/$N$40*100</f>
        <v>5.5098552364407363</v>
      </c>
      <c r="P31" s="11">
        <f t="shared" ref="P31:P39" si="12">O31-10</f>
        <v>-4.4901447635592637</v>
      </c>
      <c r="Q31" s="20">
        <f t="shared" ref="Q31:Q39" si="13">ABS(O31-10)</f>
        <v>4.4901447635592637</v>
      </c>
      <c r="R31" s="53">
        <v>0</v>
      </c>
      <c r="S31" s="47"/>
      <c r="T31" s="44"/>
      <c r="V31" s="13"/>
      <c r="Z31" s="12"/>
    </row>
    <row r="32" spans="2:26">
      <c r="B32" s="2">
        <v>27</v>
      </c>
      <c r="C32" s="9">
        <f t="shared" si="1"/>
        <v>101842</v>
      </c>
      <c r="D32" s="32">
        <v>44227</v>
      </c>
      <c r="E32" s="32">
        <v>57615</v>
      </c>
      <c r="F32" s="11" t="str">
        <f t="shared" si="5"/>
        <v>7</v>
      </c>
      <c r="G32" s="16"/>
      <c r="H32" s="87">
        <v>2</v>
      </c>
      <c r="I32" s="87"/>
      <c r="J32" s="9">
        <f>SUMIF($F$15:$F$94,H32,$C$15:$C$94)</f>
        <v>333904</v>
      </c>
      <c r="K32" s="9">
        <f t="shared" si="9"/>
        <v>188775</v>
      </c>
      <c r="L32" s="51">
        <v>3</v>
      </c>
      <c r="M32" s="51">
        <v>7</v>
      </c>
      <c r="N32" s="43">
        <f t="shared" si="10"/>
        <v>2323137</v>
      </c>
      <c r="O32" s="11">
        <f t="shared" si="11"/>
        <v>7.4461547830630002</v>
      </c>
      <c r="P32" s="11">
        <f t="shared" si="12"/>
        <v>-2.5538452169369998</v>
      </c>
      <c r="Q32" s="20">
        <f t="shared" si="13"/>
        <v>2.5538452169369998</v>
      </c>
      <c r="R32" s="53">
        <v>0</v>
      </c>
      <c r="S32" s="47"/>
      <c r="T32" s="44"/>
      <c r="V32" s="13"/>
      <c r="Z32" s="12"/>
    </row>
    <row r="33" spans="2:26">
      <c r="B33" s="2">
        <v>28</v>
      </c>
      <c r="C33" s="9">
        <f t="shared" si="1"/>
        <v>53944</v>
      </c>
      <c r="D33" s="32">
        <v>24128</v>
      </c>
      <c r="E33" s="32">
        <v>29816</v>
      </c>
      <c r="F33" s="11" t="str">
        <f t="shared" si="5"/>
        <v>8</v>
      </c>
      <c r="G33" s="16"/>
      <c r="H33" s="87">
        <v>3</v>
      </c>
      <c r="I33" s="87"/>
      <c r="J33" s="9">
        <f t="shared" si="8"/>
        <v>276880</v>
      </c>
      <c r="K33" s="9">
        <f t="shared" si="9"/>
        <v>155816</v>
      </c>
      <c r="L33" s="51">
        <v>4</v>
      </c>
      <c r="M33" s="51">
        <v>6</v>
      </c>
      <c r="N33" s="43">
        <f t="shared" si="10"/>
        <v>2042416</v>
      </c>
      <c r="O33" s="11">
        <f t="shared" si="11"/>
        <v>6.5463834751908312</v>
      </c>
      <c r="P33" s="11">
        <f t="shared" si="12"/>
        <v>-3.4536165248091688</v>
      </c>
      <c r="Q33" s="20">
        <f t="shared" si="13"/>
        <v>3.4536165248091688</v>
      </c>
      <c r="R33" s="53">
        <v>0</v>
      </c>
      <c r="S33" s="47"/>
      <c r="T33" s="44"/>
      <c r="V33" s="13"/>
      <c r="Z33" s="12"/>
    </row>
    <row r="34" spans="2:26">
      <c r="B34" s="2">
        <v>29</v>
      </c>
      <c r="C34" s="9">
        <f t="shared" si="1"/>
        <v>54108</v>
      </c>
      <c r="D34" s="32">
        <v>23599</v>
      </c>
      <c r="E34" s="32">
        <v>30509</v>
      </c>
      <c r="F34" s="11" t="str">
        <f t="shared" si="5"/>
        <v>9</v>
      </c>
      <c r="G34" s="16"/>
      <c r="H34" s="87">
        <v>4</v>
      </c>
      <c r="I34" s="87"/>
      <c r="J34" s="9">
        <f t="shared" si="8"/>
        <v>205744</v>
      </c>
      <c r="K34" s="9">
        <f t="shared" si="9"/>
        <v>104030</v>
      </c>
      <c r="L34" s="51">
        <v>5</v>
      </c>
      <c r="M34" s="51">
        <v>5</v>
      </c>
      <c r="N34" s="43">
        <f t="shared" si="10"/>
        <v>1548870</v>
      </c>
      <c r="O34" s="11">
        <f t="shared" si="11"/>
        <v>4.9644621728476581</v>
      </c>
      <c r="P34" s="11">
        <f t="shared" si="12"/>
        <v>-5.0355378271523419</v>
      </c>
      <c r="Q34" s="20">
        <f t="shared" si="13"/>
        <v>5.0355378271523419</v>
      </c>
      <c r="R34" s="53">
        <v>0</v>
      </c>
      <c r="S34" s="47"/>
      <c r="T34" s="44"/>
      <c r="Z34" s="12"/>
    </row>
    <row r="35" spans="2:26" ht="14.25">
      <c r="B35" s="2">
        <v>30</v>
      </c>
      <c r="C35" s="9">
        <f t="shared" si="1"/>
        <v>195700</v>
      </c>
      <c r="D35" s="32">
        <v>82088</v>
      </c>
      <c r="E35" s="32">
        <v>113612</v>
      </c>
      <c r="F35" s="11" t="str">
        <f t="shared" si="5"/>
        <v>0</v>
      </c>
      <c r="G35" s="16"/>
      <c r="H35" s="87">
        <v>5</v>
      </c>
      <c r="I35" s="87"/>
      <c r="J35" s="9">
        <f t="shared" si="8"/>
        <v>644564</v>
      </c>
      <c r="K35" s="9">
        <f t="shared" si="9"/>
        <v>495960</v>
      </c>
      <c r="L35" s="51">
        <v>6</v>
      </c>
      <c r="M35" s="51">
        <v>4</v>
      </c>
      <c r="N35" s="43">
        <f t="shared" si="10"/>
        <v>5851224</v>
      </c>
      <c r="O35" s="11">
        <f t="shared" si="11"/>
        <v>18.754434015029258</v>
      </c>
      <c r="P35" s="11">
        <f t="shared" si="12"/>
        <v>8.7544340150292577</v>
      </c>
      <c r="Q35" s="20">
        <f t="shared" si="13"/>
        <v>8.7544340150292577</v>
      </c>
      <c r="R35" s="53">
        <v>0</v>
      </c>
      <c r="S35" s="47"/>
      <c r="T35" s="44"/>
      <c r="U35" s="21"/>
      <c r="Z35" s="12"/>
    </row>
    <row r="36" spans="2:26">
      <c r="B36" s="2">
        <v>31</v>
      </c>
      <c r="C36" s="9">
        <f t="shared" si="1"/>
        <v>33688</v>
      </c>
      <c r="D36" s="32">
        <v>16454</v>
      </c>
      <c r="E36" s="32">
        <v>17234</v>
      </c>
      <c r="F36" s="11" t="str">
        <f t="shared" si="5"/>
        <v>1</v>
      </c>
      <c r="G36" s="16"/>
      <c r="H36" s="87">
        <v>6</v>
      </c>
      <c r="I36" s="87"/>
      <c r="J36" s="9">
        <f t="shared" si="8"/>
        <v>225927</v>
      </c>
      <c r="K36" s="9">
        <f t="shared" si="9"/>
        <v>137057</v>
      </c>
      <c r="L36" s="51">
        <v>7</v>
      </c>
      <c r="M36" s="51">
        <v>3</v>
      </c>
      <c r="N36" s="43">
        <f t="shared" si="10"/>
        <v>1992660</v>
      </c>
      <c r="O36" s="11">
        <f t="shared" si="11"/>
        <v>6.3869047714440939</v>
      </c>
      <c r="P36" s="11">
        <f t="shared" si="12"/>
        <v>-3.6130952285559061</v>
      </c>
      <c r="Q36" s="20">
        <f t="shared" si="13"/>
        <v>3.6130952285559061</v>
      </c>
      <c r="R36" s="53">
        <v>0</v>
      </c>
      <c r="S36" s="47"/>
      <c r="T36" s="44"/>
      <c r="Z36" s="12"/>
    </row>
    <row r="37" spans="2:26">
      <c r="B37" s="2">
        <v>32</v>
      </c>
      <c r="C37" s="9">
        <f t="shared" ref="C37:C68" si="14">D37+E37</f>
        <v>48165</v>
      </c>
      <c r="D37" s="32">
        <v>22628</v>
      </c>
      <c r="E37" s="32">
        <v>25537</v>
      </c>
      <c r="F37" s="11" t="str">
        <f t="shared" ref="F37:F68" si="15">RIGHT(B37,1)</f>
        <v>2</v>
      </c>
      <c r="G37" s="16"/>
      <c r="H37" s="87">
        <v>7</v>
      </c>
      <c r="I37" s="87"/>
      <c r="J37" s="9">
        <f t="shared" si="8"/>
        <v>355462</v>
      </c>
      <c r="K37" s="9">
        <f t="shared" si="9"/>
        <v>229788</v>
      </c>
      <c r="L37" s="51">
        <v>8</v>
      </c>
      <c r="M37" s="51">
        <v>2</v>
      </c>
      <c r="N37" s="43">
        <f t="shared" si="10"/>
        <v>3303272</v>
      </c>
      <c r="O37" s="11">
        <f t="shared" si="11"/>
        <v>10.587698703330059</v>
      </c>
      <c r="P37" s="11">
        <f t="shared" si="12"/>
        <v>0.58769870333005869</v>
      </c>
      <c r="Q37" s="20">
        <f t="shared" si="13"/>
        <v>0.58769870333005869</v>
      </c>
      <c r="R37" s="53">
        <v>0</v>
      </c>
      <c r="S37" s="47"/>
      <c r="T37" s="44"/>
      <c r="Z37" s="12"/>
    </row>
    <row r="38" spans="2:26">
      <c r="B38" s="2">
        <v>33</v>
      </c>
      <c r="C38" s="9">
        <f t="shared" si="14"/>
        <v>33788</v>
      </c>
      <c r="D38" s="32">
        <v>17108</v>
      </c>
      <c r="E38" s="32">
        <v>16680</v>
      </c>
      <c r="F38" s="11" t="str">
        <f t="shared" si="15"/>
        <v>3</v>
      </c>
      <c r="G38" s="16"/>
      <c r="H38" s="87">
        <v>8</v>
      </c>
      <c r="I38" s="87"/>
      <c r="J38" s="9">
        <f t="shared" si="8"/>
        <v>220816</v>
      </c>
      <c r="K38" s="9">
        <f t="shared" si="9"/>
        <v>133961</v>
      </c>
      <c r="L38" s="51">
        <v>9</v>
      </c>
      <c r="M38" s="51">
        <v>1</v>
      </c>
      <c r="N38" s="43">
        <f t="shared" si="10"/>
        <v>2121305</v>
      </c>
      <c r="O38" s="11">
        <f t="shared" si="11"/>
        <v>6.7992397228770649</v>
      </c>
      <c r="P38" s="11">
        <f t="shared" si="12"/>
        <v>-3.2007602771229351</v>
      </c>
      <c r="Q38" s="20">
        <f t="shared" si="13"/>
        <v>3.2007602771229351</v>
      </c>
      <c r="R38" s="53">
        <v>0</v>
      </c>
      <c r="S38" s="47"/>
      <c r="T38" s="44"/>
      <c r="Z38" s="12"/>
    </row>
    <row r="39" spans="2:26">
      <c r="B39" s="2">
        <v>34</v>
      </c>
      <c r="C39" s="9">
        <f t="shared" si="14"/>
        <v>24986</v>
      </c>
      <c r="D39" s="32">
        <v>12531</v>
      </c>
      <c r="E39" s="32">
        <v>12455</v>
      </c>
      <c r="F39" s="11" t="str">
        <f t="shared" si="15"/>
        <v>4</v>
      </c>
      <c r="G39" s="16"/>
      <c r="H39" s="87">
        <v>9</v>
      </c>
      <c r="I39" s="87"/>
      <c r="J39" s="9">
        <f t="shared" si="8"/>
        <v>228298</v>
      </c>
      <c r="K39" s="9">
        <f t="shared" si="9"/>
        <v>134220</v>
      </c>
      <c r="L39" s="51">
        <v>10</v>
      </c>
      <c r="M39" s="51">
        <v>0</v>
      </c>
      <c r="N39" s="43">
        <f t="shared" si="10"/>
        <v>2282980</v>
      </c>
      <c r="O39" s="11">
        <f t="shared" si="11"/>
        <v>7.317442943157106</v>
      </c>
      <c r="P39" s="11">
        <f t="shared" si="12"/>
        <v>-2.682557056842894</v>
      </c>
      <c r="Q39" s="20">
        <f t="shared" si="13"/>
        <v>2.682557056842894</v>
      </c>
      <c r="R39" s="53">
        <v>0</v>
      </c>
      <c r="S39" s="47"/>
      <c r="T39" s="44"/>
      <c r="Z39" s="12"/>
    </row>
    <row r="40" spans="2:26">
      <c r="B40" s="2">
        <v>35</v>
      </c>
      <c r="C40" s="9">
        <f t="shared" si="14"/>
        <v>125303</v>
      </c>
      <c r="D40" s="32">
        <v>57325</v>
      </c>
      <c r="E40" s="32">
        <v>67978</v>
      </c>
      <c r="F40" s="11" t="str">
        <f t="shared" si="15"/>
        <v>5</v>
      </c>
      <c r="G40" s="16"/>
      <c r="H40" s="84" t="s">
        <v>11</v>
      </c>
      <c r="I40" s="84"/>
      <c r="J40" s="84"/>
      <c r="K40" s="84"/>
      <c r="L40" s="84"/>
      <c r="M40" s="84"/>
      <c r="N40" s="45">
        <f>SUM(N30:N39)</f>
        <v>31199150</v>
      </c>
      <c r="O40" s="52">
        <f>SUM(O30:O39)</f>
        <v>100</v>
      </c>
      <c r="P40" s="52">
        <f>Q40</f>
        <v>50.059113789959028</v>
      </c>
      <c r="Q40" s="20">
        <f>SUM(Q30:Q39)</f>
        <v>50.059113789959028</v>
      </c>
      <c r="Z40" s="12"/>
    </row>
    <row r="41" spans="2:26" ht="14.25" customHeight="1" thickBot="1">
      <c r="B41" s="2">
        <v>36</v>
      </c>
      <c r="C41" s="9">
        <f t="shared" si="14"/>
        <v>35686</v>
      </c>
      <c r="D41" s="32">
        <v>17220</v>
      </c>
      <c r="E41" s="32">
        <v>18466</v>
      </c>
      <c r="F41" s="11" t="str">
        <f t="shared" si="15"/>
        <v>6</v>
      </c>
      <c r="G41" s="16"/>
      <c r="H41" s="86" t="s">
        <v>43</v>
      </c>
      <c r="I41" s="86"/>
      <c r="J41" s="86"/>
      <c r="K41" s="86"/>
      <c r="L41" s="86"/>
      <c r="M41" s="86"/>
      <c r="N41" s="86"/>
      <c r="O41" s="86"/>
      <c r="P41" s="46">
        <f>P40</f>
        <v>50.059113789959028</v>
      </c>
      <c r="Z41" s="12"/>
    </row>
    <row r="42" spans="2:26" ht="12.75" thickTop="1" thickBot="1">
      <c r="B42" s="2">
        <v>37</v>
      </c>
      <c r="C42" s="9">
        <f t="shared" si="14"/>
        <v>57392</v>
      </c>
      <c r="D42" s="32">
        <v>28425</v>
      </c>
      <c r="E42" s="32">
        <v>28967</v>
      </c>
      <c r="F42" s="11" t="str">
        <f t="shared" si="15"/>
        <v>7</v>
      </c>
      <c r="G42" s="16"/>
      <c r="H42" s="37" t="s">
        <v>44</v>
      </c>
      <c r="I42" s="37"/>
      <c r="J42" s="37"/>
      <c r="K42" s="37"/>
      <c r="L42" s="38"/>
      <c r="M42" s="33"/>
      <c r="N42" s="33"/>
      <c r="Z42" s="12"/>
    </row>
    <row r="43" spans="2:26" ht="12" thickTop="1">
      <c r="B43" s="2">
        <v>38</v>
      </c>
      <c r="C43" s="9">
        <f t="shared" si="14"/>
        <v>32814</v>
      </c>
      <c r="D43" s="32">
        <v>16206</v>
      </c>
      <c r="E43" s="32">
        <v>16608</v>
      </c>
      <c r="F43" s="11" t="str">
        <f t="shared" si="15"/>
        <v>8</v>
      </c>
      <c r="G43" s="16"/>
      <c r="H43" s="76" t="s">
        <v>32</v>
      </c>
      <c r="I43" s="76"/>
      <c r="J43" s="79" t="s">
        <v>31</v>
      </c>
      <c r="K43" s="79"/>
      <c r="L43" s="82" t="s">
        <v>30</v>
      </c>
      <c r="M43" s="82"/>
      <c r="N43" s="71" t="s">
        <v>60</v>
      </c>
      <c r="O43" s="71"/>
      <c r="P43" s="73" t="s">
        <v>39</v>
      </c>
      <c r="Z43" s="12"/>
    </row>
    <row r="44" spans="2:26">
      <c r="B44" s="2">
        <v>39</v>
      </c>
      <c r="C44" s="9">
        <f t="shared" si="14"/>
        <v>35446</v>
      </c>
      <c r="D44" s="32">
        <v>17532</v>
      </c>
      <c r="E44" s="32">
        <v>17914</v>
      </c>
      <c r="F44" s="11" t="str">
        <f t="shared" si="15"/>
        <v>9</v>
      </c>
      <c r="G44" s="16"/>
      <c r="H44" s="77"/>
      <c r="I44" s="77"/>
      <c r="J44" s="80"/>
      <c r="K44" s="80"/>
      <c r="L44" s="80" t="s">
        <v>35</v>
      </c>
      <c r="M44" s="80" t="s">
        <v>36</v>
      </c>
      <c r="N44" s="72"/>
      <c r="O44" s="72"/>
      <c r="P44" s="74"/>
      <c r="Z44" s="12"/>
    </row>
    <row r="45" spans="2:26" ht="34.5" thickBot="1">
      <c r="B45" s="2">
        <v>40</v>
      </c>
      <c r="C45" s="9">
        <f t="shared" si="14"/>
        <v>151911</v>
      </c>
      <c r="D45" s="32">
        <v>65976</v>
      </c>
      <c r="E45" s="32">
        <v>85935</v>
      </c>
      <c r="F45" s="11" t="str">
        <f t="shared" si="15"/>
        <v>0</v>
      </c>
      <c r="G45" s="16"/>
      <c r="H45" s="78"/>
      <c r="I45" s="78"/>
      <c r="J45" s="49" t="s">
        <v>33</v>
      </c>
      <c r="K45" s="49" t="s">
        <v>34</v>
      </c>
      <c r="L45" s="83"/>
      <c r="M45" s="83"/>
      <c r="N45" s="40" t="s">
        <v>37</v>
      </c>
      <c r="O45" s="50" t="s">
        <v>38</v>
      </c>
      <c r="P45" s="75"/>
      <c r="Q45" s="34"/>
      <c r="Z45" s="12"/>
    </row>
    <row r="46" spans="2:26" ht="12" thickTop="1">
      <c r="B46" s="2">
        <v>41</v>
      </c>
      <c r="C46" s="9">
        <f t="shared" si="14"/>
        <v>22402</v>
      </c>
      <c r="D46" s="32">
        <v>11593</v>
      </c>
      <c r="E46" s="32">
        <v>10809</v>
      </c>
      <c r="F46" s="11" t="str">
        <f t="shared" si="15"/>
        <v>1</v>
      </c>
      <c r="G46" s="16"/>
      <c r="H46" s="81" t="s">
        <v>42</v>
      </c>
      <c r="I46" s="81"/>
      <c r="J46" s="81"/>
      <c r="K46" s="81"/>
      <c r="L46" s="81"/>
      <c r="M46" s="81"/>
      <c r="N46" s="85" t="s">
        <v>40</v>
      </c>
      <c r="O46" s="85"/>
      <c r="P46" s="42" t="s">
        <v>41</v>
      </c>
      <c r="Z46" s="12"/>
    </row>
    <row r="47" spans="2:26">
      <c r="B47" s="2">
        <v>42</v>
      </c>
      <c r="C47" s="9">
        <f t="shared" si="14"/>
        <v>29826</v>
      </c>
      <c r="D47" s="32">
        <v>15828</v>
      </c>
      <c r="E47" s="32">
        <v>13998</v>
      </c>
      <c r="F47" s="11" t="str">
        <f t="shared" si="15"/>
        <v>2</v>
      </c>
      <c r="G47" s="16"/>
      <c r="H47" s="88">
        <v>0</v>
      </c>
      <c r="I47" s="88"/>
      <c r="J47" s="9">
        <f>SUMIF($F$15:$F$94,H47,$D$15:$D$94)</f>
        <v>451613</v>
      </c>
      <c r="K47" s="9">
        <f>SUMIF($F$25:$F$94,H47,$D$25:$D$94)</f>
        <v>356088</v>
      </c>
      <c r="L47" s="41">
        <v>1</v>
      </c>
      <c r="M47" s="41">
        <v>9</v>
      </c>
      <c r="N47" s="43">
        <f>J47*L47+K47*M47</f>
        <v>3656405</v>
      </c>
      <c r="O47" s="11">
        <f>N47/$N$57*100</f>
        <v>24.153988933598619</v>
      </c>
      <c r="P47" s="11">
        <f>O47-10</f>
        <v>14.153988933598619</v>
      </c>
      <c r="Q47" s="20">
        <f>ABS(O47-10)</f>
        <v>14.153988933598619</v>
      </c>
      <c r="S47" s="13"/>
      <c r="Z47" s="12"/>
    </row>
    <row r="48" spans="2:26">
      <c r="B48" s="2">
        <v>43</v>
      </c>
      <c r="C48" s="9">
        <f t="shared" si="14"/>
        <v>25970</v>
      </c>
      <c r="D48" s="32">
        <v>13541</v>
      </c>
      <c r="E48" s="32">
        <v>12429</v>
      </c>
      <c r="F48" s="11" t="str">
        <f t="shared" si="15"/>
        <v>3</v>
      </c>
      <c r="G48" s="16"/>
      <c r="H48" s="87">
        <v>1</v>
      </c>
      <c r="I48" s="87"/>
      <c r="J48" s="9">
        <f t="shared" ref="J48:J56" si="16">SUMIF($F$15:$F$94,H48,$D$15:$D$94)</f>
        <v>132101</v>
      </c>
      <c r="K48" s="9">
        <f t="shared" ref="K48:K56" si="17">SUMIF($F$25:$F$94,H48,$D$25:$D$94)</f>
        <v>75128</v>
      </c>
      <c r="L48" s="41">
        <v>2</v>
      </c>
      <c r="M48" s="41">
        <v>8</v>
      </c>
      <c r="N48" s="43">
        <f t="shared" ref="N48:N56" si="18">J48*L48+K48*M48</f>
        <v>865226</v>
      </c>
      <c r="O48" s="11">
        <f t="shared" ref="O48:O56" si="19">N48/$N$57*100</f>
        <v>5.7156303060141855</v>
      </c>
      <c r="P48" s="11">
        <f t="shared" ref="P48:P56" si="20">O48-10</f>
        <v>-4.2843696939858145</v>
      </c>
      <c r="Q48" s="20">
        <f t="shared" ref="Q48:Q56" si="21">ABS(O48-10)</f>
        <v>4.2843696939858145</v>
      </c>
      <c r="S48" s="13"/>
      <c r="Z48" s="12"/>
    </row>
    <row r="49" spans="2:26">
      <c r="B49" s="2">
        <v>44</v>
      </c>
      <c r="C49" s="9">
        <f t="shared" si="14"/>
        <v>14701</v>
      </c>
      <c r="D49" s="32">
        <v>8133</v>
      </c>
      <c r="E49" s="32">
        <v>6568</v>
      </c>
      <c r="F49" s="11" t="str">
        <f t="shared" si="15"/>
        <v>4</v>
      </c>
      <c r="G49" s="16"/>
      <c r="H49" s="87">
        <v>2</v>
      </c>
      <c r="I49" s="87"/>
      <c r="J49" s="9">
        <f t="shared" si="16"/>
        <v>170766</v>
      </c>
      <c r="K49" s="9">
        <f t="shared" si="17"/>
        <v>91999</v>
      </c>
      <c r="L49" s="51">
        <v>3</v>
      </c>
      <c r="M49" s="51">
        <v>7</v>
      </c>
      <c r="N49" s="43">
        <f t="shared" si="18"/>
        <v>1156291</v>
      </c>
      <c r="O49" s="11">
        <f t="shared" si="19"/>
        <v>7.63838798437801</v>
      </c>
      <c r="P49" s="11">
        <f t="shared" si="20"/>
        <v>-2.36161201562199</v>
      </c>
      <c r="Q49" s="20">
        <f t="shared" si="21"/>
        <v>2.36161201562199</v>
      </c>
      <c r="S49" s="13"/>
      <c r="Z49" s="12"/>
    </row>
    <row r="50" spans="2:26">
      <c r="B50" s="2">
        <v>45</v>
      </c>
      <c r="C50" s="9">
        <f t="shared" si="14"/>
        <v>91307</v>
      </c>
      <c r="D50" s="32">
        <v>44696</v>
      </c>
      <c r="E50" s="32">
        <v>46611</v>
      </c>
      <c r="F50" s="11" t="str">
        <f t="shared" si="15"/>
        <v>5</v>
      </c>
      <c r="G50" s="16"/>
      <c r="H50" s="87">
        <v>3</v>
      </c>
      <c r="I50" s="87"/>
      <c r="J50" s="9">
        <f t="shared" si="16"/>
        <v>145209</v>
      </c>
      <c r="K50" s="9">
        <f t="shared" si="17"/>
        <v>79537</v>
      </c>
      <c r="L50" s="51">
        <v>4</v>
      </c>
      <c r="M50" s="51">
        <v>6</v>
      </c>
      <c r="N50" s="43">
        <f t="shared" si="18"/>
        <v>1058058</v>
      </c>
      <c r="O50" s="11">
        <f t="shared" si="19"/>
        <v>6.9894667639677461</v>
      </c>
      <c r="P50" s="11">
        <f t="shared" si="20"/>
        <v>-3.0105332360322539</v>
      </c>
      <c r="Q50" s="20">
        <f t="shared" si="21"/>
        <v>3.0105332360322539</v>
      </c>
      <c r="S50" s="13"/>
      <c r="Z50" s="12"/>
    </row>
    <row r="51" spans="2:26">
      <c r="B51" s="2">
        <v>46</v>
      </c>
      <c r="C51" s="9">
        <f t="shared" si="14"/>
        <v>22033</v>
      </c>
      <c r="D51" s="32">
        <v>11165</v>
      </c>
      <c r="E51" s="32">
        <v>10868</v>
      </c>
      <c r="F51" s="11" t="str">
        <f t="shared" si="15"/>
        <v>6</v>
      </c>
      <c r="G51" s="16"/>
      <c r="H51" s="87">
        <v>4</v>
      </c>
      <c r="I51" s="87"/>
      <c r="J51" s="9">
        <f t="shared" si="16"/>
        <v>106384</v>
      </c>
      <c r="K51" s="9">
        <f t="shared" si="17"/>
        <v>52946</v>
      </c>
      <c r="L51" s="51">
        <v>5</v>
      </c>
      <c r="M51" s="51">
        <v>5</v>
      </c>
      <c r="N51" s="43">
        <f t="shared" si="18"/>
        <v>796650</v>
      </c>
      <c r="O51" s="11">
        <f t="shared" si="19"/>
        <v>5.2626214229417529</v>
      </c>
      <c r="P51" s="11">
        <f t="shared" si="20"/>
        <v>-4.7373785770582471</v>
      </c>
      <c r="Q51" s="20">
        <f t="shared" si="21"/>
        <v>4.7373785770582471</v>
      </c>
      <c r="S51" s="13"/>
      <c r="Z51" s="12"/>
    </row>
    <row r="52" spans="2:26">
      <c r="B52" s="2">
        <v>47</v>
      </c>
      <c r="C52" s="9">
        <f t="shared" si="14"/>
        <v>34928</v>
      </c>
      <c r="D52" s="32">
        <v>18543</v>
      </c>
      <c r="E52" s="32">
        <v>16385</v>
      </c>
      <c r="F52" s="11" t="str">
        <f t="shared" si="15"/>
        <v>7</v>
      </c>
      <c r="G52" s="16"/>
      <c r="H52" s="87">
        <v>5</v>
      </c>
      <c r="I52" s="87"/>
      <c r="J52" s="9">
        <f t="shared" si="16"/>
        <v>317741</v>
      </c>
      <c r="K52" s="9">
        <f t="shared" si="17"/>
        <v>232727</v>
      </c>
      <c r="L52" s="51">
        <v>6</v>
      </c>
      <c r="M52" s="51">
        <v>4</v>
      </c>
      <c r="N52" s="43">
        <f t="shared" si="18"/>
        <v>2837354</v>
      </c>
      <c r="O52" s="11">
        <f t="shared" si="19"/>
        <v>18.743387867783184</v>
      </c>
      <c r="P52" s="11">
        <f t="shared" si="20"/>
        <v>8.7433878677831842</v>
      </c>
      <c r="Q52" s="20">
        <f t="shared" si="21"/>
        <v>8.7433878677831842</v>
      </c>
      <c r="S52" s="13"/>
      <c r="Z52" s="12"/>
    </row>
    <row r="53" spans="2:26">
      <c r="B53" s="2">
        <v>48</v>
      </c>
      <c r="C53" s="9">
        <f t="shared" si="14"/>
        <v>24418</v>
      </c>
      <c r="D53" s="32">
        <v>12614</v>
      </c>
      <c r="E53" s="32">
        <v>11804</v>
      </c>
      <c r="F53" s="11" t="str">
        <f t="shared" si="15"/>
        <v>8</v>
      </c>
      <c r="G53" s="16"/>
      <c r="H53" s="87">
        <v>6</v>
      </c>
      <c r="I53" s="87"/>
      <c r="J53" s="9">
        <f t="shared" si="16"/>
        <v>115324</v>
      </c>
      <c r="K53" s="9">
        <f t="shared" si="17"/>
        <v>67724</v>
      </c>
      <c r="L53" s="51">
        <v>7</v>
      </c>
      <c r="M53" s="51">
        <v>3</v>
      </c>
      <c r="N53" s="43">
        <f t="shared" si="18"/>
        <v>1010440</v>
      </c>
      <c r="O53" s="11">
        <f t="shared" si="19"/>
        <v>6.6749051535771846</v>
      </c>
      <c r="P53" s="11">
        <f t="shared" si="20"/>
        <v>-3.3250948464228154</v>
      </c>
      <c r="Q53" s="20">
        <f t="shared" si="21"/>
        <v>3.3250948464228154</v>
      </c>
      <c r="S53" s="13"/>
      <c r="Z53" s="12"/>
    </row>
    <row r="54" spans="2:26">
      <c r="B54" s="2">
        <v>49</v>
      </c>
      <c r="C54" s="9">
        <f t="shared" si="14"/>
        <v>22770</v>
      </c>
      <c r="D54" s="32">
        <v>12041</v>
      </c>
      <c r="E54" s="32">
        <v>10729</v>
      </c>
      <c r="F54" s="11" t="str">
        <f t="shared" si="15"/>
        <v>9</v>
      </c>
      <c r="G54" s="16"/>
      <c r="H54" s="87">
        <v>7</v>
      </c>
      <c r="I54" s="87"/>
      <c r="J54" s="9">
        <f t="shared" si="16"/>
        <v>176856</v>
      </c>
      <c r="K54" s="9">
        <f t="shared" si="17"/>
        <v>112493</v>
      </c>
      <c r="L54" s="51">
        <v>8</v>
      </c>
      <c r="M54" s="51">
        <v>2</v>
      </c>
      <c r="N54" s="43">
        <f t="shared" si="18"/>
        <v>1639834</v>
      </c>
      <c r="O54" s="11">
        <f t="shared" si="19"/>
        <v>10.8326436182367</v>
      </c>
      <c r="P54" s="11">
        <f t="shared" si="20"/>
        <v>0.83264361823670008</v>
      </c>
      <c r="Q54" s="20">
        <f t="shared" si="21"/>
        <v>0.83264361823670008</v>
      </c>
      <c r="S54" s="13"/>
      <c r="Z54" s="12"/>
    </row>
    <row r="55" spans="2:26">
      <c r="B55" s="2">
        <v>50</v>
      </c>
      <c r="C55" s="9">
        <f t="shared" si="14"/>
        <v>117841</v>
      </c>
      <c r="D55" s="32">
        <v>55798</v>
      </c>
      <c r="E55" s="32">
        <v>62043</v>
      </c>
      <c r="F55" s="11" t="str">
        <f t="shared" si="15"/>
        <v>0</v>
      </c>
      <c r="G55" s="16"/>
      <c r="H55" s="87">
        <v>8</v>
      </c>
      <c r="I55" s="87"/>
      <c r="J55" s="9">
        <f t="shared" si="16"/>
        <v>108154</v>
      </c>
      <c r="K55" s="9">
        <f t="shared" si="17"/>
        <v>65959</v>
      </c>
      <c r="L55" s="51">
        <v>9</v>
      </c>
      <c r="M55" s="51">
        <v>1</v>
      </c>
      <c r="N55" s="43">
        <f t="shared" si="18"/>
        <v>1039345</v>
      </c>
      <c r="O55" s="11">
        <f t="shared" si="19"/>
        <v>6.8658498246750712</v>
      </c>
      <c r="P55" s="11">
        <f t="shared" si="20"/>
        <v>-3.1341501753249288</v>
      </c>
      <c r="Q55" s="20">
        <f t="shared" si="21"/>
        <v>3.1341501753249288</v>
      </c>
      <c r="S55" s="13"/>
      <c r="Z55" s="12"/>
    </row>
    <row r="56" spans="2:26">
      <c r="B56" s="2">
        <v>51</v>
      </c>
      <c r="C56" s="9">
        <f t="shared" si="14"/>
        <v>17033</v>
      </c>
      <c r="D56" s="32">
        <v>9324</v>
      </c>
      <c r="E56" s="32">
        <v>7709</v>
      </c>
      <c r="F56" s="11" t="str">
        <f t="shared" si="15"/>
        <v>1</v>
      </c>
      <c r="G56" s="16"/>
      <c r="H56" s="87">
        <v>9</v>
      </c>
      <c r="I56" s="87"/>
      <c r="J56" s="9">
        <f t="shared" si="16"/>
        <v>107829</v>
      </c>
      <c r="K56" s="9">
        <f t="shared" si="17"/>
        <v>65567</v>
      </c>
      <c r="L56" s="51">
        <v>10</v>
      </c>
      <c r="M56" s="51">
        <v>0</v>
      </c>
      <c r="N56" s="43">
        <f t="shared" si="18"/>
        <v>1078290</v>
      </c>
      <c r="O56" s="11">
        <f t="shared" si="19"/>
        <v>7.1231181248275437</v>
      </c>
      <c r="P56" s="11">
        <f t="shared" si="20"/>
        <v>-2.8768818751724563</v>
      </c>
      <c r="Q56" s="20">
        <f t="shared" si="21"/>
        <v>2.8768818751724563</v>
      </c>
      <c r="S56" s="13"/>
      <c r="Z56" s="12"/>
    </row>
    <row r="57" spans="2:26">
      <c r="B57" s="2">
        <v>52</v>
      </c>
      <c r="C57" s="9">
        <f t="shared" si="14"/>
        <v>18998</v>
      </c>
      <c r="D57" s="32">
        <v>10772</v>
      </c>
      <c r="E57" s="32">
        <v>8226</v>
      </c>
      <c r="F57" s="11" t="str">
        <f t="shared" si="15"/>
        <v>2</v>
      </c>
      <c r="G57" s="16"/>
      <c r="H57" s="84" t="s">
        <v>11</v>
      </c>
      <c r="I57" s="84"/>
      <c r="J57" s="84"/>
      <c r="K57" s="84"/>
      <c r="L57" s="84"/>
      <c r="M57" s="84"/>
      <c r="N57" s="45">
        <f>SUM(N47:N56)</f>
        <v>15137893</v>
      </c>
      <c r="O57" s="52">
        <f>SUM(O47:O56)</f>
        <v>100</v>
      </c>
      <c r="P57" s="52">
        <f>Q57</f>
        <v>47.460040839237017</v>
      </c>
      <c r="Q57" s="20">
        <f>SUM(Q47:Q56)</f>
        <v>47.460040839237017</v>
      </c>
      <c r="Z57" s="12"/>
    </row>
    <row r="58" spans="2:26" ht="12" thickBot="1">
      <c r="B58" s="2">
        <v>53</v>
      </c>
      <c r="C58" s="9">
        <f t="shared" si="14"/>
        <v>18186</v>
      </c>
      <c r="D58" s="32">
        <v>10453</v>
      </c>
      <c r="E58" s="32">
        <v>7733</v>
      </c>
      <c r="F58" s="11" t="str">
        <f t="shared" si="15"/>
        <v>3</v>
      </c>
      <c r="G58" s="16"/>
      <c r="H58" s="86" t="s">
        <v>43</v>
      </c>
      <c r="I58" s="86"/>
      <c r="J58" s="86"/>
      <c r="K58" s="86"/>
      <c r="L58" s="86"/>
      <c r="M58" s="86"/>
      <c r="N58" s="86"/>
      <c r="O58" s="86"/>
      <c r="P58" s="46">
        <f>P57</f>
        <v>47.460040839237017</v>
      </c>
      <c r="Z58" s="12"/>
    </row>
    <row r="59" spans="2:26" ht="12.75" thickTop="1" thickBot="1">
      <c r="B59" s="2">
        <v>54</v>
      </c>
      <c r="C59" s="9">
        <f t="shared" si="14"/>
        <v>12116</v>
      </c>
      <c r="D59" s="32">
        <v>6773</v>
      </c>
      <c r="E59" s="32">
        <v>5343</v>
      </c>
      <c r="F59" s="11" t="str">
        <f t="shared" si="15"/>
        <v>4</v>
      </c>
      <c r="G59" s="16"/>
      <c r="H59" s="37" t="s">
        <v>45</v>
      </c>
      <c r="I59" s="37"/>
      <c r="J59" s="37"/>
      <c r="K59" s="37"/>
      <c r="L59" s="38"/>
      <c r="M59" s="33"/>
      <c r="N59" s="33"/>
      <c r="Z59" s="12"/>
    </row>
    <row r="60" spans="2:26" ht="12" customHeight="1" thickTop="1">
      <c r="B60" s="2">
        <v>55</v>
      </c>
      <c r="C60" s="9">
        <f t="shared" si="14"/>
        <v>54424</v>
      </c>
      <c r="D60" s="32">
        <v>28358</v>
      </c>
      <c r="E60" s="32">
        <v>26066</v>
      </c>
      <c r="F60" s="11" t="str">
        <f t="shared" si="15"/>
        <v>5</v>
      </c>
      <c r="G60" s="16"/>
      <c r="H60" s="76" t="s">
        <v>32</v>
      </c>
      <c r="I60" s="76"/>
      <c r="J60" s="79" t="s">
        <v>31</v>
      </c>
      <c r="K60" s="79"/>
      <c r="L60" s="82" t="s">
        <v>30</v>
      </c>
      <c r="M60" s="82"/>
      <c r="N60" s="71" t="s">
        <v>60</v>
      </c>
      <c r="O60" s="71"/>
      <c r="P60" s="73" t="s">
        <v>39</v>
      </c>
      <c r="Z60" s="12"/>
    </row>
    <row r="61" spans="2:26" ht="11.25" customHeight="1">
      <c r="B61" s="2">
        <v>56</v>
      </c>
      <c r="C61" s="9">
        <f t="shared" si="14"/>
        <v>16904</v>
      </c>
      <c r="D61" s="32">
        <v>9916</v>
      </c>
      <c r="E61" s="32">
        <v>6988</v>
      </c>
      <c r="F61" s="11" t="str">
        <f t="shared" si="15"/>
        <v>6</v>
      </c>
      <c r="G61" s="16"/>
      <c r="H61" s="77"/>
      <c r="I61" s="77"/>
      <c r="J61" s="80"/>
      <c r="K61" s="80"/>
      <c r="L61" s="80" t="s">
        <v>35</v>
      </c>
      <c r="M61" s="80" t="s">
        <v>36</v>
      </c>
      <c r="N61" s="72"/>
      <c r="O61" s="72"/>
      <c r="P61" s="74"/>
      <c r="Z61" s="12"/>
    </row>
    <row r="62" spans="2:26" ht="34.5" thickBot="1">
      <c r="B62" s="2">
        <v>57</v>
      </c>
      <c r="C62" s="9">
        <f t="shared" si="14"/>
        <v>22453</v>
      </c>
      <c r="D62" s="32">
        <v>13348</v>
      </c>
      <c r="E62" s="32">
        <v>9105</v>
      </c>
      <c r="F62" s="11" t="str">
        <f t="shared" si="15"/>
        <v>7</v>
      </c>
      <c r="G62" s="16"/>
      <c r="H62" s="78"/>
      <c r="I62" s="78"/>
      <c r="J62" s="49" t="s">
        <v>33</v>
      </c>
      <c r="K62" s="49" t="s">
        <v>34</v>
      </c>
      <c r="L62" s="83"/>
      <c r="M62" s="83"/>
      <c r="N62" s="40" t="s">
        <v>37</v>
      </c>
      <c r="O62" s="50" t="s">
        <v>38</v>
      </c>
      <c r="P62" s="75"/>
      <c r="Q62" s="34"/>
      <c r="Z62" s="12"/>
    </row>
    <row r="63" spans="2:26" ht="12" customHeight="1" thickTop="1">
      <c r="B63" s="2">
        <v>58</v>
      </c>
      <c r="C63" s="9">
        <f t="shared" si="14"/>
        <v>13914</v>
      </c>
      <c r="D63" s="32">
        <v>8039</v>
      </c>
      <c r="E63" s="32">
        <v>5875</v>
      </c>
      <c r="F63" s="11" t="str">
        <f t="shared" si="15"/>
        <v>8</v>
      </c>
      <c r="G63" s="16"/>
      <c r="H63" s="81" t="s">
        <v>42</v>
      </c>
      <c r="I63" s="81"/>
      <c r="J63" s="81"/>
      <c r="K63" s="81"/>
      <c r="L63" s="81"/>
      <c r="M63" s="81"/>
      <c r="N63" s="85" t="s">
        <v>40</v>
      </c>
      <c r="O63" s="85"/>
      <c r="P63" s="42" t="s">
        <v>41</v>
      </c>
      <c r="Z63" s="12"/>
    </row>
    <row r="64" spans="2:26" ht="13.5">
      <c r="B64" s="2">
        <v>59</v>
      </c>
      <c r="C64" s="9">
        <f t="shared" si="14"/>
        <v>13481</v>
      </c>
      <c r="D64" s="32">
        <v>7583</v>
      </c>
      <c r="E64" s="32">
        <v>5898</v>
      </c>
      <c r="F64" s="11" t="str">
        <f t="shared" si="15"/>
        <v>9</v>
      </c>
      <c r="G64" s="16"/>
      <c r="H64" s="88">
        <v>0</v>
      </c>
      <c r="I64" s="88"/>
      <c r="J64" s="9">
        <f>SUMIF($F$15:$F$94,H64,$E$15:$E$94)</f>
        <v>509084</v>
      </c>
      <c r="K64" s="9">
        <f>SUMIF($F$25:$F$94,H64,$E$25:$E$94)</f>
        <v>427641</v>
      </c>
      <c r="L64" s="41">
        <v>1</v>
      </c>
      <c r="M64" s="41">
        <v>9</v>
      </c>
      <c r="N64" s="43">
        <f>J64*L64+K64*M64</f>
        <v>4357853</v>
      </c>
      <c r="O64" s="11">
        <f>N64/$N$74*100</f>
        <v>27.132702004581581</v>
      </c>
      <c r="P64" s="11">
        <f>O64-10</f>
        <v>17.132702004581581</v>
      </c>
      <c r="Q64" s="20">
        <f>ABS(O64-10)</f>
        <v>17.132702004581581</v>
      </c>
      <c r="R64" s="36"/>
      <c r="S64" s="36"/>
      <c r="Z64" s="12"/>
    </row>
    <row r="65" spans="2:26" ht="13.5">
      <c r="B65" s="2">
        <v>60</v>
      </c>
      <c r="C65" s="9">
        <f t="shared" si="14"/>
        <v>84017</v>
      </c>
      <c r="D65" s="32">
        <v>42470</v>
      </c>
      <c r="E65" s="32">
        <v>41547</v>
      </c>
      <c r="F65" s="11" t="str">
        <f t="shared" si="15"/>
        <v>0</v>
      </c>
      <c r="G65" s="16"/>
      <c r="H65" s="87">
        <v>1</v>
      </c>
      <c r="I65" s="87"/>
      <c r="J65" s="9">
        <f t="shared" ref="J65:J73" si="22">SUMIF($F$15:$F$94,H65,$E$15:$E$94)</f>
        <v>123765</v>
      </c>
      <c r="K65" s="9">
        <f t="shared" ref="K65:K73" si="23">SUMIF($F$25:$F$94,H65,$E$25:$E$94)</f>
        <v>75784</v>
      </c>
      <c r="L65" s="41">
        <v>2</v>
      </c>
      <c r="M65" s="41">
        <v>8</v>
      </c>
      <c r="N65" s="43">
        <f t="shared" ref="N65:N73" si="24">J65*L65+K65*M65</f>
        <v>853802</v>
      </c>
      <c r="O65" s="11">
        <f t="shared" ref="O65:O73" si="25">N65/$N$74*100</f>
        <v>5.3159102055337266</v>
      </c>
      <c r="P65" s="11">
        <f t="shared" ref="P65:P73" si="26">O65-10</f>
        <v>-4.6840897944662734</v>
      </c>
      <c r="Q65" s="20">
        <f t="shared" ref="Q65:Q73" si="27">ABS(O65-10)</f>
        <v>4.6840897944662734</v>
      </c>
      <c r="R65" s="36"/>
      <c r="S65" s="36"/>
      <c r="Z65" s="12"/>
    </row>
    <row r="66" spans="2:26" ht="13.5">
      <c r="B66" s="2">
        <v>61</v>
      </c>
      <c r="C66" s="9">
        <f t="shared" si="14"/>
        <v>9116</v>
      </c>
      <c r="D66" s="32">
        <v>5288</v>
      </c>
      <c r="E66" s="32">
        <v>3828</v>
      </c>
      <c r="F66" s="11" t="str">
        <f t="shared" si="15"/>
        <v>1</v>
      </c>
      <c r="G66" s="16"/>
      <c r="H66" s="87">
        <v>2</v>
      </c>
      <c r="I66" s="87"/>
      <c r="J66" s="9">
        <f t="shared" si="22"/>
        <v>163138</v>
      </c>
      <c r="K66" s="9">
        <f t="shared" si="23"/>
        <v>96776</v>
      </c>
      <c r="L66" s="51">
        <v>3</v>
      </c>
      <c r="M66" s="51">
        <v>7</v>
      </c>
      <c r="N66" s="43">
        <f t="shared" si="24"/>
        <v>1166846</v>
      </c>
      <c r="O66" s="11">
        <f t="shared" si="25"/>
        <v>7.264973096439463</v>
      </c>
      <c r="P66" s="11">
        <f t="shared" si="26"/>
        <v>-2.735026903560537</v>
      </c>
      <c r="Q66" s="20">
        <f t="shared" si="27"/>
        <v>2.735026903560537</v>
      </c>
      <c r="R66" s="36"/>
      <c r="S66" s="36"/>
      <c r="Z66" s="12"/>
    </row>
    <row r="67" spans="2:26" ht="13.5">
      <c r="B67" s="2">
        <v>62</v>
      </c>
      <c r="C67" s="9">
        <f t="shared" si="14"/>
        <v>9377</v>
      </c>
      <c r="D67" s="32">
        <v>5317</v>
      </c>
      <c r="E67" s="32">
        <v>4060</v>
      </c>
      <c r="F67" s="11" t="str">
        <f t="shared" si="15"/>
        <v>2</v>
      </c>
      <c r="G67" s="16"/>
      <c r="H67" s="87">
        <v>3</v>
      </c>
      <c r="I67" s="87"/>
      <c r="J67" s="9">
        <f t="shared" si="22"/>
        <v>131671</v>
      </c>
      <c r="K67" s="9">
        <f t="shared" si="23"/>
        <v>76279</v>
      </c>
      <c r="L67" s="51">
        <v>4</v>
      </c>
      <c r="M67" s="51">
        <v>6</v>
      </c>
      <c r="N67" s="43">
        <f t="shared" si="24"/>
        <v>984358</v>
      </c>
      <c r="O67" s="11">
        <f t="shared" si="25"/>
        <v>6.1287731091034781</v>
      </c>
      <c r="P67" s="11">
        <f t="shared" si="26"/>
        <v>-3.8712268908965219</v>
      </c>
      <c r="Q67" s="20">
        <f t="shared" si="27"/>
        <v>3.8712268908965219</v>
      </c>
      <c r="R67" s="36"/>
      <c r="S67" s="36"/>
      <c r="Z67" s="12"/>
    </row>
    <row r="68" spans="2:26" ht="13.5">
      <c r="B68" s="2">
        <v>63</v>
      </c>
      <c r="C68" s="9">
        <f t="shared" si="14"/>
        <v>11309</v>
      </c>
      <c r="D68" s="32">
        <v>6582</v>
      </c>
      <c r="E68" s="32">
        <v>4727</v>
      </c>
      <c r="F68" s="11" t="str">
        <f t="shared" si="15"/>
        <v>3</v>
      </c>
      <c r="G68" s="16"/>
      <c r="H68" s="87">
        <v>4</v>
      </c>
      <c r="I68" s="87"/>
      <c r="J68" s="9">
        <f t="shared" si="22"/>
        <v>99360</v>
      </c>
      <c r="K68" s="9">
        <f t="shared" si="23"/>
        <v>51084</v>
      </c>
      <c r="L68" s="51">
        <v>5</v>
      </c>
      <c r="M68" s="51">
        <v>5</v>
      </c>
      <c r="N68" s="43">
        <f t="shared" si="24"/>
        <v>752220</v>
      </c>
      <c r="O68" s="11">
        <f t="shared" si="25"/>
        <v>4.6834441413894323</v>
      </c>
      <c r="P68" s="11">
        <f t="shared" si="26"/>
        <v>-5.3165558586105677</v>
      </c>
      <c r="Q68" s="20">
        <f t="shared" si="27"/>
        <v>5.3165558586105677</v>
      </c>
      <c r="R68" s="36"/>
      <c r="S68" s="36"/>
      <c r="Z68" s="12"/>
    </row>
    <row r="69" spans="2:26" ht="13.5">
      <c r="B69" s="2">
        <v>64</v>
      </c>
      <c r="C69" s="9">
        <f t="shared" ref="C69:C100" si="28">D69+E69</f>
        <v>5622</v>
      </c>
      <c r="D69" s="32">
        <v>3361</v>
      </c>
      <c r="E69" s="32">
        <v>2261</v>
      </c>
      <c r="F69" s="11" t="str">
        <f t="shared" ref="F69:F105" si="29">RIGHT(B69,1)</f>
        <v>4</v>
      </c>
      <c r="G69" s="16"/>
      <c r="H69" s="87">
        <v>5</v>
      </c>
      <c r="I69" s="87"/>
      <c r="J69" s="9">
        <f t="shared" si="22"/>
        <v>326823</v>
      </c>
      <c r="K69" s="9">
        <f t="shared" si="23"/>
        <v>263233</v>
      </c>
      <c r="L69" s="51">
        <v>6</v>
      </c>
      <c r="M69" s="51">
        <v>4</v>
      </c>
      <c r="N69" s="43">
        <f t="shared" si="24"/>
        <v>3013870</v>
      </c>
      <c r="O69" s="11">
        <f t="shared" si="25"/>
        <v>18.764845117664201</v>
      </c>
      <c r="P69" s="11">
        <f t="shared" si="26"/>
        <v>8.7648451176642013</v>
      </c>
      <c r="Q69" s="20">
        <f t="shared" si="27"/>
        <v>8.7648451176642013</v>
      </c>
      <c r="R69" s="36"/>
      <c r="S69" s="36"/>
      <c r="Z69" s="12"/>
    </row>
    <row r="70" spans="2:26" ht="13.5">
      <c r="B70" s="2">
        <v>65</v>
      </c>
      <c r="C70" s="9">
        <f t="shared" si="28"/>
        <v>33747</v>
      </c>
      <c r="D70" s="32">
        <v>17949</v>
      </c>
      <c r="E70" s="32">
        <v>15798</v>
      </c>
      <c r="F70" s="11" t="str">
        <f t="shared" si="29"/>
        <v>5</v>
      </c>
      <c r="G70" s="16"/>
      <c r="H70" s="87">
        <v>6</v>
      </c>
      <c r="I70" s="87"/>
      <c r="J70" s="9">
        <f t="shared" si="22"/>
        <v>110603</v>
      </c>
      <c r="K70" s="9">
        <f t="shared" si="23"/>
        <v>69333</v>
      </c>
      <c r="L70" s="51">
        <v>7</v>
      </c>
      <c r="M70" s="51">
        <v>3</v>
      </c>
      <c r="N70" s="43">
        <f t="shared" si="24"/>
        <v>982220</v>
      </c>
      <c r="O70" s="11">
        <f t="shared" si="25"/>
        <v>6.1154615731508439</v>
      </c>
      <c r="P70" s="11">
        <f t="shared" si="26"/>
        <v>-3.8845384268491561</v>
      </c>
      <c r="Q70" s="20">
        <f t="shared" si="27"/>
        <v>3.8845384268491561</v>
      </c>
      <c r="R70" s="36"/>
      <c r="S70" s="36"/>
      <c r="Z70" s="12"/>
    </row>
    <row r="71" spans="2:26" ht="13.5">
      <c r="B71" s="2">
        <v>66</v>
      </c>
      <c r="C71" s="9">
        <f t="shared" si="28"/>
        <v>6432</v>
      </c>
      <c r="D71" s="32">
        <v>3650</v>
      </c>
      <c r="E71" s="32">
        <v>2782</v>
      </c>
      <c r="F71" s="11" t="str">
        <f t="shared" si="29"/>
        <v>6</v>
      </c>
      <c r="G71" s="16"/>
      <c r="H71" s="87">
        <v>7</v>
      </c>
      <c r="I71" s="87"/>
      <c r="J71" s="9">
        <f t="shared" si="22"/>
        <v>178606</v>
      </c>
      <c r="K71" s="9">
        <f t="shared" si="23"/>
        <v>117295</v>
      </c>
      <c r="L71" s="51">
        <v>8</v>
      </c>
      <c r="M71" s="51">
        <v>2</v>
      </c>
      <c r="N71" s="43">
        <f t="shared" si="24"/>
        <v>1663438</v>
      </c>
      <c r="O71" s="11">
        <f t="shared" si="25"/>
        <v>10.356835707192781</v>
      </c>
      <c r="P71" s="11">
        <f t="shared" si="26"/>
        <v>0.35683570719278102</v>
      </c>
      <c r="Q71" s="20">
        <f t="shared" si="27"/>
        <v>0.35683570719278102</v>
      </c>
      <c r="R71" s="36"/>
      <c r="S71" s="36"/>
      <c r="Z71" s="12"/>
    </row>
    <row r="72" spans="2:26" ht="13.5">
      <c r="B72" s="2">
        <v>67</v>
      </c>
      <c r="C72" s="9">
        <f t="shared" si="28"/>
        <v>9764</v>
      </c>
      <c r="D72" s="32">
        <v>5873</v>
      </c>
      <c r="E72" s="32">
        <v>3891</v>
      </c>
      <c r="F72" s="11" t="str">
        <f t="shared" si="29"/>
        <v>7</v>
      </c>
      <c r="G72" s="16"/>
      <c r="H72" s="87">
        <v>8</v>
      </c>
      <c r="I72" s="87"/>
      <c r="J72" s="9">
        <f t="shared" si="22"/>
        <v>112662</v>
      </c>
      <c r="K72" s="9">
        <f t="shared" si="23"/>
        <v>68002</v>
      </c>
      <c r="L72" s="51">
        <v>9</v>
      </c>
      <c r="M72" s="51">
        <v>1</v>
      </c>
      <c r="N72" s="43">
        <f t="shared" si="24"/>
        <v>1081960</v>
      </c>
      <c r="O72" s="11">
        <f t="shared" si="25"/>
        <v>6.736459045515554</v>
      </c>
      <c r="P72" s="11">
        <f t="shared" si="26"/>
        <v>-3.263540954484446</v>
      </c>
      <c r="Q72" s="20">
        <f t="shared" si="27"/>
        <v>3.263540954484446</v>
      </c>
      <c r="R72" s="36"/>
      <c r="S72" s="36"/>
      <c r="Z72" s="12"/>
    </row>
    <row r="73" spans="2:26" ht="13.5">
      <c r="B73" s="2">
        <v>68</v>
      </c>
      <c r="C73" s="9">
        <f t="shared" si="28"/>
        <v>5938</v>
      </c>
      <c r="D73" s="32">
        <v>3279</v>
      </c>
      <c r="E73" s="32">
        <v>2659</v>
      </c>
      <c r="F73" s="11" t="str">
        <f t="shared" si="29"/>
        <v>8</v>
      </c>
      <c r="G73" s="16"/>
      <c r="H73" s="87">
        <v>9</v>
      </c>
      <c r="I73" s="87"/>
      <c r="J73" s="9">
        <f t="shared" si="22"/>
        <v>120469</v>
      </c>
      <c r="K73" s="9">
        <f t="shared" si="23"/>
        <v>68653</v>
      </c>
      <c r="L73" s="51">
        <v>10</v>
      </c>
      <c r="M73" s="51">
        <v>0</v>
      </c>
      <c r="N73" s="43">
        <f t="shared" si="24"/>
        <v>1204690</v>
      </c>
      <c r="O73" s="11">
        <f t="shared" si="25"/>
        <v>7.5005959994289366</v>
      </c>
      <c r="P73" s="11">
        <f t="shared" si="26"/>
        <v>-2.4994040005710634</v>
      </c>
      <c r="Q73" s="20">
        <f t="shared" si="27"/>
        <v>2.4994040005710634</v>
      </c>
      <c r="R73" s="36"/>
      <c r="S73" s="36"/>
      <c r="Z73" s="12"/>
    </row>
    <row r="74" spans="2:26">
      <c r="B74" s="2">
        <v>69</v>
      </c>
      <c r="C74" s="9">
        <f t="shared" si="28"/>
        <v>5922</v>
      </c>
      <c r="D74" s="32">
        <v>3336</v>
      </c>
      <c r="E74" s="32">
        <v>2586</v>
      </c>
      <c r="F74" s="11" t="str">
        <f t="shared" si="29"/>
        <v>9</v>
      </c>
      <c r="G74" s="16"/>
      <c r="H74" s="84" t="s">
        <v>11</v>
      </c>
      <c r="I74" s="84"/>
      <c r="J74" s="84"/>
      <c r="K74" s="84"/>
      <c r="L74" s="84"/>
      <c r="M74" s="84"/>
      <c r="N74" s="45">
        <f>SUM(N64:N73)</f>
        <v>16061257</v>
      </c>
      <c r="O74" s="52">
        <f>SUM(O64:O73)</f>
        <v>100</v>
      </c>
      <c r="P74" s="52">
        <f>Q74</f>
        <v>52.508765658877131</v>
      </c>
      <c r="Q74" s="20">
        <f>SUM(Q64:Q73)</f>
        <v>52.508765658877131</v>
      </c>
      <c r="Z74" s="12"/>
    </row>
    <row r="75" spans="2:26" ht="12" thickBot="1">
      <c r="B75" s="2">
        <v>70</v>
      </c>
      <c r="C75" s="9">
        <f t="shared" si="28"/>
        <v>52117</v>
      </c>
      <c r="D75" s="32">
        <v>27368</v>
      </c>
      <c r="E75" s="32">
        <v>24749</v>
      </c>
      <c r="F75" s="11" t="str">
        <f t="shared" si="29"/>
        <v>0</v>
      </c>
      <c r="G75" s="16"/>
      <c r="H75" s="86" t="s">
        <v>43</v>
      </c>
      <c r="I75" s="86"/>
      <c r="J75" s="86"/>
      <c r="K75" s="86"/>
      <c r="L75" s="86"/>
      <c r="M75" s="86"/>
      <c r="N75" s="86"/>
      <c r="O75" s="86"/>
      <c r="P75" s="46">
        <f>P74</f>
        <v>52.508765658877131</v>
      </c>
      <c r="Z75" s="12"/>
    </row>
    <row r="76" spans="2:26" ht="12" thickTop="1">
      <c r="B76" s="2">
        <v>71</v>
      </c>
      <c r="C76" s="9">
        <f t="shared" si="28"/>
        <v>3396</v>
      </c>
      <c r="D76" s="32">
        <v>1965</v>
      </c>
      <c r="E76" s="32">
        <v>1431</v>
      </c>
      <c r="F76" s="11" t="str">
        <f t="shared" si="29"/>
        <v>1</v>
      </c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54"/>
      <c r="S76" s="54"/>
      <c r="T76" s="12"/>
      <c r="U76" s="12"/>
      <c r="V76" s="12"/>
      <c r="W76" s="12"/>
      <c r="X76" s="12"/>
      <c r="Y76" s="12"/>
      <c r="Z76" s="12"/>
    </row>
    <row r="77" spans="2:26">
      <c r="B77" s="2">
        <v>72</v>
      </c>
      <c r="C77" s="9">
        <f t="shared" si="28"/>
        <v>4280</v>
      </c>
      <c r="D77" s="32">
        <v>2495</v>
      </c>
      <c r="E77" s="32">
        <v>1785</v>
      </c>
      <c r="F77" s="11" t="str">
        <f t="shared" si="29"/>
        <v>2</v>
      </c>
      <c r="G77" s="16"/>
      <c r="R77" s="48"/>
      <c r="S77" s="48"/>
    </row>
    <row r="78" spans="2:26">
      <c r="B78" s="2">
        <v>73</v>
      </c>
      <c r="C78" s="9">
        <f t="shared" si="28"/>
        <v>3945</v>
      </c>
      <c r="D78" s="32">
        <v>2319</v>
      </c>
      <c r="E78" s="32">
        <v>1626</v>
      </c>
      <c r="F78" s="11" t="str">
        <f t="shared" si="29"/>
        <v>3</v>
      </c>
      <c r="G78" s="16"/>
      <c r="R78" s="48"/>
      <c r="S78" s="48"/>
    </row>
    <row r="79" spans="2:26">
      <c r="B79" s="2">
        <v>74</v>
      </c>
      <c r="C79" s="9">
        <f t="shared" si="28"/>
        <v>2257</v>
      </c>
      <c r="D79" s="32">
        <v>1335</v>
      </c>
      <c r="E79" s="32">
        <v>922</v>
      </c>
      <c r="F79" s="11" t="str">
        <f t="shared" si="29"/>
        <v>4</v>
      </c>
      <c r="G79" s="16"/>
      <c r="R79" s="48"/>
      <c r="S79" s="48"/>
    </row>
    <row r="80" spans="2:26">
      <c r="B80" s="2">
        <v>75</v>
      </c>
      <c r="C80" s="9">
        <f t="shared" si="28"/>
        <v>22918</v>
      </c>
      <c r="D80" s="32">
        <v>12022</v>
      </c>
      <c r="E80" s="32">
        <v>10896</v>
      </c>
      <c r="F80" s="11" t="str">
        <f t="shared" si="29"/>
        <v>5</v>
      </c>
      <c r="G80" s="16"/>
      <c r="R80" s="48"/>
      <c r="S80" s="48"/>
    </row>
    <row r="81" spans="2:19">
      <c r="B81" s="2">
        <v>76</v>
      </c>
      <c r="C81" s="9">
        <f t="shared" si="28"/>
        <v>2357</v>
      </c>
      <c r="D81" s="32">
        <v>1401</v>
      </c>
      <c r="E81" s="32">
        <v>956</v>
      </c>
      <c r="F81" s="11" t="str">
        <f t="shared" si="29"/>
        <v>6</v>
      </c>
      <c r="G81" s="16"/>
      <c r="R81" s="48"/>
      <c r="S81" s="48"/>
    </row>
    <row r="82" spans="2:19">
      <c r="B82" s="2">
        <v>77</v>
      </c>
      <c r="C82" s="9">
        <f t="shared" si="28"/>
        <v>2691</v>
      </c>
      <c r="D82" s="32">
        <v>1668</v>
      </c>
      <c r="E82" s="32">
        <v>1023</v>
      </c>
      <c r="F82" s="11" t="str">
        <f t="shared" si="29"/>
        <v>7</v>
      </c>
      <c r="G82" s="16"/>
      <c r="R82" s="48"/>
      <c r="S82" s="48"/>
    </row>
    <row r="83" spans="2:19">
      <c r="B83" s="2">
        <v>78</v>
      </c>
      <c r="C83" s="9">
        <f t="shared" si="28"/>
        <v>2313</v>
      </c>
      <c r="D83" s="32">
        <v>1360</v>
      </c>
      <c r="E83" s="32">
        <v>953</v>
      </c>
      <c r="F83" s="11" t="str">
        <f t="shared" si="29"/>
        <v>8</v>
      </c>
      <c r="G83" s="16"/>
      <c r="R83" s="48"/>
      <c r="S83" s="48"/>
    </row>
    <row r="84" spans="2:19">
      <c r="B84" s="2">
        <v>79</v>
      </c>
      <c r="C84" s="9">
        <f t="shared" si="28"/>
        <v>1966</v>
      </c>
      <c r="D84" s="32">
        <v>1185</v>
      </c>
      <c r="E84" s="32">
        <v>781</v>
      </c>
      <c r="F84" s="11" t="str">
        <f t="shared" si="29"/>
        <v>9</v>
      </c>
      <c r="G84" s="16"/>
      <c r="R84" s="48"/>
      <c r="S84" s="48"/>
    </row>
    <row r="85" spans="2:19">
      <c r="B85" s="2">
        <v>80</v>
      </c>
      <c r="C85" s="9">
        <f t="shared" si="28"/>
        <v>18392</v>
      </c>
      <c r="D85" s="32">
        <v>9167</v>
      </c>
      <c r="E85" s="32">
        <v>9225</v>
      </c>
      <c r="F85" s="11" t="str">
        <f t="shared" si="29"/>
        <v>0</v>
      </c>
      <c r="G85" s="16"/>
      <c r="R85" s="48"/>
      <c r="S85" s="48"/>
    </row>
    <row r="86" spans="2:19">
      <c r="B86" s="2">
        <v>81</v>
      </c>
      <c r="C86" s="9">
        <f t="shared" si="28"/>
        <v>835</v>
      </c>
      <c r="D86" s="32">
        <v>424</v>
      </c>
      <c r="E86" s="32">
        <v>411</v>
      </c>
      <c r="F86" s="11" t="str">
        <f t="shared" si="29"/>
        <v>1</v>
      </c>
      <c r="G86" s="16"/>
      <c r="R86" s="48"/>
      <c r="S86" s="48"/>
    </row>
    <row r="87" spans="2:19">
      <c r="B87" s="2">
        <v>82</v>
      </c>
      <c r="C87" s="9">
        <f t="shared" si="28"/>
        <v>1126</v>
      </c>
      <c r="D87" s="32">
        <v>568</v>
      </c>
      <c r="E87" s="32">
        <v>558</v>
      </c>
      <c r="F87" s="11" t="str">
        <f t="shared" si="29"/>
        <v>2</v>
      </c>
      <c r="G87" s="16"/>
      <c r="R87" s="48"/>
      <c r="S87" s="48"/>
    </row>
    <row r="88" spans="2:19">
      <c r="B88" s="2">
        <v>83</v>
      </c>
      <c r="C88" s="9">
        <f t="shared" si="28"/>
        <v>836</v>
      </c>
      <c r="D88" s="32">
        <v>462</v>
      </c>
      <c r="E88" s="32">
        <v>374</v>
      </c>
      <c r="F88" s="11" t="str">
        <f t="shared" si="29"/>
        <v>3</v>
      </c>
      <c r="G88" s="16"/>
      <c r="R88" s="48"/>
      <c r="S88" s="48"/>
    </row>
    <row r="89" spans="2:19">
      <c r="B89" s="2">
        <v>84</v>
      </c>
      <c r="C89" s="9">
        <f t="shared" si="28"/>
        <v>519</v>
      </c>
      <c r="D89" s="32">
        <v>282</v>
      </c>
      <c r="E89" s="32">
        <v>237</v>
      </c>
      <c r="F89" s="11" t="str">
        <f t="shared" si="29"/>
        <v>4</v>
      </c>
      <c r="G89" s="16"/>
      <c r="R89" s="48"/>
      <c r="S89" s="48"/>
    </row>
    <row r="90" spans="2:19">
      <c r="B90" s="2">
        <v>85</v>
      </c>
      <c r="C90" s="9">
        <f t="shared" si="28"/>
        <v>11249</v>
      </c>
      <c r="D90" s="32">
        <v>6206</v>
      </c>
      <c r="E90" s="32">
        <v>5043</v>
      </c>
      <c r="F90" s="11" t="str">
        <f t="shared" si="29"/>
        <v>5</v>
      </c>
      <c r="G90" s="16"/>
      <c r="R90" s="48"/>
      <c r="S90" s="48"/>
    </row>
    <row r="91" spans="2:19">
      <c r="B91" s="2">
        <v>86</v>
      </c>
      <c r="C91" s="9">
        <f t="shared" si="28"/>
        <v>631</v>
      </c>
      <c r="D91" s="32">
        <v>343</v>
      </c>
      <c r="E91" s="32">
        <v>288</v>
      </c>
      <c r="F91" s="11" t="str">
        <f t="shared" si="29"/>
        <v>6</v>
      </c>
      <c r="G91" s="16"/>
      <c r="R91" s="48"/>
      <c r="S91" s="48"/>
    </row>
    <row r="92" spans="2:19">
      <c r="B92" s="2">
        <v>87</v>
      </c>
      <c r="C92" s="9">
        <f t="shared" si="28"/>
        <v>718</v>
      </c>
      <c r="D92" s="32">
        <v>409</v>
      </c>
      <c r="E92" s="32">
        <v>309</v>
      </c>
      <c r="F92" s="11" t="str">
        <f t="shared" si="29"/>
        <v>7</v>
      </c>
      <c r="G92" s="16"/>
      <c r="R92" s="48"/>
      <c r="S92" s="48"/>
    </row>
    <row r="93" spans="2:19">
      <c r="B93" s="2">
        <v>88</v>
      </c>
      <c r="C93" s="9">
        <f t="shared" si="28"/>
        <v>620</v>
      </c>
      <c r="D93" s="32">
        <v>333</v>
      </c>
      <c r="E93" s="32">
        <v>287</v>
      </c>
      <c r="F93" s="11" t="str">
        <f t="shared" si="29"/>
        <v>8</v>
      </c>
      <c r="G93" s="16"/>
      <c r="R93" s="48"/>
      <c r="S93" s="48"/>
    </row>
    <row r="94" spans="2:19">
      <c r="B94" s="2">
        <v>89</v>
      </c>
      <c r="C94" s="9">
        <f t="shared" si="28"/>
        <v>527</v>
      </c>
      <c r="D94" s="32">
        <v>291</v>
      </c>
      <c r="E94" s="32">
        <v>236</v>
      </c>
      <c r="F94" s="11" t="str">
        <f t="shared" si="29"/>
        <v>9</v>
      </c>
      <c r="G94" s="16"/>
    </row>
    <row r="95" spans="2:19">
      <c r="B95" s="2">
        <v>90</v>
      </c>
      <c r="C95" s="9">
        <f t="shared" si="28"/>
        <v>7499</v>
      </c>
      <c r="D95" s="32">
        <v>4137</v>
      </c>
      <c r="E95" s="32">
        <v>3362</v>
      </c>
      <c r="F95" s="11" t="str">
        <f t="shared" si="29"/>
        <v>0</v>
      </c>
      <c r="G95" s="16"/>
    </row>
    <row r="96" spans="2:19">
      <c r="B96" s="2">
        <v>91</v>
      </c>
      <c r="C96" s="9">
        <f t="shared" si="28"/>
        <v>244</v>
      </c>
      <c r="D96" s="32">
        <v>133</v>
      </c>
      <c r="E96" s="32">
        <v>111</v>
      </c>
      <c r="F96" s="11" t="str">
        <f t="shared" si="29"/>
        <v>1</v>
      </c>
      <c r="G96" s="16"/>
    </row>
    <row r="97" spans="1:7">
      <c r="B97" s="2">
        <v>92</v>
      </c>
      <c r="C97" s="9">
        <f t="shared" si="28"/>
        <v>308</v>
      </c>
      <c r="D97" s="32">
        <v>169</v>
      </c>
      <c r="E97" s="32">
        <v>139</v>
      </c>
      <c r="F97" s="11" t="str">
        <f t="shared" si="29"/>
        <v>2</v>
      </c>
      <c r="G97" s="16"/>
    </row>
    <row r="98" spans="1:7">
      <c r="B98" s="2">
        <v>93</v>
      </c>
      <c r="C98" s="9">
        <f t="shared" si="28"/>
        <v>283</v>
      </c>
      <c r="D98" s="32">
        <v>157</v>
      </c>
      <c r="E98" s="32">
        <v>126</v>
      </c>
      <c r="F98" s="11" t="str">
        <f t="shared" si="29"/>
        <v>3</v>
      </c>
      <c r="G98" s="16"/>
    </row>
    <row r="99" spans="1:7">
      <c r="B99" s="2">
        <v>94</v>
      </c>
      <c r="C99" s="9">
        <f t="shared" si="28"/>
        <v>161</v>
      </c>
      <c r="D99" s="32">
        <v>89</v>
      </c>
      <c r="E99" s="32">
        <v>72</v>
      </c>
      <c r="F99" s="11" t="str">
        <f t="shared" si="29"/>
        <v>4</v>
      </c>
      <c r="G99" s="16"/>
    </row>
    <row r="100" spans="1:7">
      <c r="B100" s="2">
        <v>95</v>
      </c>
      <c r="C100" s="9">
        <f t="shared" si="28"/>
        <v>3749</v>
      </c>
      <c r="D100" s="32">
        <v>2068</v>
      </c>
      <c r="E100" s="32">
        <v>1681</v>
      </c>
      <c r="F100" s="11" t="str">
        <f t="shared" si="29"/>
        <v>5</v>
      </c>
      <c r="G100" s="16"/>
    </row>
    <row r="101" spans="1:7">
      <c r="B101" s="2">
        <v>96</v>
      </c>
      <c r="C101" s="9">
        <f>D101+E101</f>
        <v>126</v>
      </c>
      <c r="D101" s="32">
        <v>68</v>
      </c>
      <c r="E101" s="32">
        <v>58</v>
      </c>
      <c r="F101" s="11" t="str">
        <f t="shared" si="29"/>
        <v>6</v>
      </c>
      <c r="G101" s="16"/>
    </row>
    <row r="102" spans="1:7">
      <c r="B102" s="2">
        <v>97</v>
      </c>
      <c r="C102" s="9">
        <f>D102+E102</f>
        <v>143</v>
      </c>
      <c r="D102" s="32">
        <v>81</v>
      </c>
      <c r="E102" s="32">
        <v>62</v>
      </c>
      <c r="F102" s="11" t="str">
        <f t="shared" si="29"/>
        <v>7</v>
      </c>
      <c r="G102" s="16"/>
    </row>
    <row r="103" spans="1:7">
      <c r="B103" s="2">
        <v>98</v>
      </c>
      <c r="C103" s="9">
        <f>D103+E103</f>
        <v>123</v>
      </c>
      <c r="D103" s="32">
        <v>66</v>
      </c>
      <c r="E103" s="32">
        <v>57</v>
      </c>
      <c r="F103" s="11" t="str">
        <f t="shared" si="29"/>
        <v>8</v>
      </c>
      <c r="G103" s="16"/>
    </row>
    <row r="104" spans="1:7">
      <c r="B104" s="2">
        <v>99</v>
      </c>
      <c r="C104" s="9">
        <f>D104+E104</f>
        <v>104</v>
      </c>
      <c r="D104" s="32">
        <v>57</v>
      </c>
      <c r="E104" s="32">
        <v>47</v>
      </c>
      <c r="F104" s="11" t="str">
        <f t="shared" si="29"/>
        <v>9</v>
      </c>
      <c r="G104" s="16"/>
    </row>
    <row r="105" spans="1:7">
      <c r="B105" s="2" t="s">
        <v>0</v>
      </c>
      <c r="C105" s="9">
        <f>D105+E105</f>
        <v>2498</v>
      </c>
      <c r="D105" s="32">
        <v>1378</v>
      </c>
      <c r="E105" s="32">
        <v>1120</v>
      </c>
      <c r="F105" s="11" t="str">
        <f t="shared" si="29"/>
        <v>+</v>
      </c>
      <c r="G105" s="16"/>
    </row>
    <row r="106" spans="1:7" ht="12" thickBot="1">
      <c r="A106" s="6"/>
      <c r="B106" s="7" t="s">
        <v>11</v>
      </c>
      <c r="C106" s="10">
        <f>SUM(C5:C105)</f>
        <v>5628773</v>
      </c>
      <c r="D106" s="10">
        <f>SUM(D5:D105)</f>
        <v>2822399</v>
      </c>
      <c r="E106" s="10">
        <f>SUM(E5:E105)</f>
        <v>2806374</v>
      </c>
      <c r="F106" s="8"/>
      <c r="G106" s="12"/>
    </row>
    <row r="107" spans="1:7" ht="12" customHeight="1" thickTop="1">
      <c r="A107" s="90" t="s">
        <v>55</v>
      </c>
      <c r="B107" s="90"/>
      <c r="C107" s="90"/>
      <c r="D107" s="90"/>
      <c r="E107" s="90"/>
      <c r="F107" s="39"/>
      <c r="G107" s="17"/>
    </row>
    <row r="108" spans="1:7" ht="49.5" customHeight="1">
      <c r="A108" s="90"/>
      <c r="B108" s="90"/>
      <c r="C108" s="90"/>
      <c r="D108" s="90"/>
      <c r="E108" s="90"/>
      <c r="F108" s="39"/>
      <c r="G108" s="18"/>
    </row>
    <row r="109" spans="1:7" ht="15">
      <c r="A109" s="60" t="s">
        <v>56</v>
      </c>
      <c r="B109" s="12"/>
      <c r="C109" s="12"/>
      <c r="D109" s="12"/>
      <c r="E109" s="12"/>
      <c r="F109" s="12"/>
      <c r="G109" s="12"/>
    </row>
  </sheetData>
  <mergeCells count="69">
    <mergeCell ref="H74:M74"/>
    <mergeCell ref="H75:O75"/>
    <mergeCell ref="H22:N22"/>
    <mergeCell ref="A107:E108"/>
    <mergeCell ref="H69:I69"/>
    <mergeCell ref="H70:I70"/>
    <mergeCell ref="H71:I71"/>
    <mergeCell ref="H72:I72"/>
    <mergeCell ref="H73:I73"/>
    <mergeCell ref="H64:I64"/>
    <mergeCell ref="H65:I65"/>
    <mergeCell ref="H66:I66"/>
    <mergeCell ref="H67:I67"/>
    <mergeCell ref="H68:I68"/>
    <mergeCell ref="H56:I56"/>
    <mergeCell ref="H57:M57"/>
    <mergeCell ref="P60:P62"/>
    <mergeCell ref="L61:L62"/>
    <mergeCell ref="M61:M62"/>
    <mergeCell ref="H63:M63"/>
    <mergeCell ref="N63:O63"/>
    <mergeCell ref="H58:O58"/>
    <mergeCell ref="H60:I62"/>
    <mergeCell ref="J60:K61"/>
    <mergeCell ref="L60:M60"/>
    <mergeCell ref="N60:O61"/>
    <mergeCell ref="H51:I51"/>
    <mergeCell ref="H52:I52"/>
    <mergeCell ref="H53:I53"/>
    <mergeCell ref="H54:I54"/>
    <mergeCell ref="H55:I55"/>
    <mergeCell ref="N46:O46"/>
    <mergeCell ref="H47:I47"/>
    <mergeCell ref="H48:I48"/>
    <mergeCell ref="H49:I49"/>
    <mergeCell ref="H50:I50"/>
    <mergeCell ref="L43:M43"/>
    <mergeCell ref="N43:O44"/>
    <mergeCell ref="P43:P45"/>
    <mergeCell ref="L44:L45"/>
    <mergeCell ref="M44:M45"/>
    <mergeCell ref="H38:I38"/>
    <mergeCell ref="H39:I39"/>
    <mergeCell ref="H30:I30"/>
    <mergeCell ref="H31:I31"/>
    <mergeCell ref="H32:I32"/>
    <mergeCell ref="H33:I33"/>
    <mergeCell ref="H34:I34"/>
    <mergeCell ref="P26:P28"/>
    <mergeCell ref="H43:I45"/>
    <mergeCell ref="J43:K44"/>
    <mergeCell ref="H46:M46"/>
    <mergeCell ref="H26:I28"/>
    <mergeCell ref="L26:M26"/>
    <mergeCell ref="J26:K27"/>
    <mergeCell ref="L27:L28"/>
    <mergeCell ref="M27:M28"/>
    <mergeCell ref="H40:M40"/>
    <mergeCell ref="N29:O29"/>
    <mergeCell ref="H29:M29"/>
    <mergeCell ref="H41:O41"/>
    <mergeCell ref="H35:I35"/>
    <mergeCell ref="H36:I36"/>
    <mergeCell ref="H37:I37"/>
    <mergeCell ref="A2:F2"/>
    <mergeCell ref="J20:L21"/>
    <mergeCell ref="H23:K23"/>
    <mergeCell ref="H24:K24"/>
    <mergeCell ref="N26:O27"/>
  </mergeCells>
  <hyperlinks>
    <hyperlink ref="A109" r:id="rId1"/>
  </hyperlinks>
  <pageMargins left="0.7" right="0.7" top="0.75" bottom="0.75" header="0.3" footer="0.3"/>
  <pageSetup paperSize="9" orientation="portrait" r:id="rId2"/>
  <ignoredErrors>
    <ignoredError sqref="L23" twoDigitTextYear="1"/>
  </ignoredError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Indeces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</dc:creator>
  <cp:lastModifiedBy>brocejh</cp:lastModifiedBy>
  <dcterms:created xsi:type="dcterms:W3CDTF">2011-05-26T10:16:55Z</dcterms:created>
  <dcterms:modified xsi:type="dcterms:W3CDTF">2012-03-18T07:18:00Z</dcterms:modified>
</cp:coreProperties>
</file>