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cabiati/Desktop/Cose_brutte_PoliMI/V_anno/II_semestre/Molecular_Modeling_for_Materials/MMoM_project/MMoM_project/DFT_absorption/"/>
    </mc:Choice>
  </mc:AlternateContent>
  <xr:revisionPtr revIDLastSave="0" documentId="13_ncr:1_{6EE32D95-6A54-AC41-8138-6F767FB4D9C0}" xr6:coauthVersionLast="47" xr6:coauthVersionMax="47" xr10:uidLastSave="{00000000-0000-0000-0000-000000000000}"/>
  <bookViews>
    <workbookView xWindow="3540" yWindow="1060" windowWidth="25220" windowHeight="17440" activeTab="2" xr2:uid="{BDE33051-051D-5449-958A-46A8E86A2B7A}"/>
  </bookViews>
  <sheets>
    <sheet name="gamma" sheetId="1" r:id="rId1"/>
    <sheet name="k" sheetId="2" r:id="rId2"/>
    <sheet name="convers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D20" i="1"/>
  <c r="D21" i="1"/>
  <c r="D22" i="1"/>
  <c r="D23" i="1"/>
  <c r="D19" i="1"/>
  <c r="C23" i="1"/>
  <c r="C22" i="1"/>
  <c r="C21" i="1"/>
  <c r="C20" i="1"/>
  <c r="G5" i="2"/>
  <c r="B20" i="1"/>
  <c r="B21" i="1" s="1"/>
  <c r="B22" i="1" s="1"/>
  <c r="B23" i="1" s="1"/>
  <c r="C19" i="1"/>
  <c r="C19" i="2"/>
  <c r="D7" i="2"/>
  <c r="D8" i="2"/>
  <c r="D9" i="2"/>
  <c r="D10" i="2"/>
  <c r="D11" i="2"/>
  <c r="D12" i="2"/>
  <c r="D13" i="2"/>
  <c r="F13" i="2" s="1"/>
  <c r="G13" i="2" s="1"/>
  <c r="D6" i="2"/>
  <c r="D5" i="2"/>
  <c r="I6" i="2"/>
  <c r="I7" i="2"/>
  <c r="I8" i="2"/>
  <c r="I9" i="2"/>
  <c r="I10" i="2"/>
  <c r="I11" i="2"/>
  <c r="I12" i="2"/>
  <c r="I13" i="2"/>
  <c r="I5" i="2"/>
  <c r="A13" i="2"/>
  <c r="B6" i="2"/>
  <c r="F6" i="2" s="1"/>
  <c r="G6" i="2" s="1"/>
  <c r="A6" i="2"/>
  <c r="F5" i="2"/>
  <c r="A5" i="2"/>
  <c r="K13" i="3"/>
  <c r="J13" i="3"/>
  <c r="I13" i="3"/>
  <c r="H13" i="3"/>
  <c r="G13" i="3"/>
  <c r="F13" i="3"/>
  <c r="E13" i="3"/>
  <c r="D13" i="3"/>
  <c r="K12" i="3"/>
  <c r="K11" i="3"/>
  <c r="K10" i="3"/>
  <c r="K9" i="3"/>
  <c r="K8" i="3"/>
  <c r="K7" i="3"/>
  <c r="K6" i="3"/>
  <c r="L5" i="1"/>
  <c r="I7" i="1" s="1"/>
  <c r="A5" i="1"/>
  <c r="I11" i="1" l="1"/>
  <c r="I9" i="1"/>
  <c r="I6" i="1"/>
  <c r="I10" i="1"/>
  <c r="I5" i="1"/>
  <c r="I13" i="1"/>
  <c r="I12" i="1"/>
  <c r="I8" i="1"/>
  <c r="B7" i="2"/>
  <c r="D5" i="1"/>
  <c r="E13" i="1"/>
  <c r="E6" i="1"/>
  <c r="E7" i="1"/>
  <c r="E8" i="1"/>
  <c r="E9" i="1"/>
  <c r="E10" i="1"/>
  <c r="E11" i="1"/>
  <c r="E12" i="1"/>
  <c r="E5" i="1"/>
  <c r="B6" i="1"/>
  <c r="A7" i="2" l="1"/>
  <c r="B8" i="2"/>
  <c r="F7" i="2"/>
  <c r="G7" i="2" s="1"/>
  <c r="B7" i="1"/>
  <c r="A6" i="1"/>
  <c r="D7" i="1"/>
  <c r="F7" i="1" s="1"/>
  <c r="G7" i="1" s="1"/>
  <c r="F5" i="1"/>
  <c r="G5" i="1" s="1"/>
  <c r="D6" i="1"/>
  <c r="F6" i="1" s="1"/>
  <c r="G6" i="1" s="1"/>
  <c r="F8" i="2" l="1"/>
  <c r="G8" i="2" s="1"/>
  <c r="B9" i="2"/>
  <c r="A8" i="2"/>
  <c r="B8" i="1"/>
  <c r="A7" i="1"/>
  <c r="F9" i="2" l="1"/>
  <c r="G9" i="2" s="1"/>
  <c r="A9" i="2"/>
  <c r="B10" i="2"/>
  <c r="B9" i="1"/>
  <c r="A8" i="1"/>
  <c r="D8" i="1"/>
  <c r="F8" i="1" s="1"/>
  <c r="G8" i="1" s="1"/>
  <c r="F10" i="2" l="1"/>
  <c r="G10" i="2" s="1"/>
  <c r="B11" i="2"/>
  <c r="A10" i="2"/>
  <c r="B10" i="1"/>
  <c r="A9" i="1"/>
  <c r="D9" i="1"/>
  <c r="F9" i="1" s="1"/>
  <c r="G9" i="1" s="1"/>
  <c r="A11" i="2" l="1"/>
  <c r="F11" i="2"/>
  <c r="G11" i="2" s="1"/>
  <c r="B12" i="2"/>
  <c r="B11" i="1"/>
  <c r="A10" i="1"/>
  <c r="D10" i="1"/>
  <c r="F10" i="1" s="1"/>
  <c r="G10" i="1" s="1"/>
  <c r="F12" i="2" l="1"/>
  <c r="G12" i="2" s="1"/>
  <c r="A12" i="2"/>
  <c r="B12" i="1"/>
  <c r="A11" i="1"/>
  <c r="D11" i="1"/>
  <c r="F11" i="1" s="1"/>
  <c r="G11" i="1" s="1"/>
  <c r="D12" i="1" l="1"/>
  <c r="F12" i="1" s="1"/>
  <c r="G12" i="1" s="1"/>
  <c r="A12" i="1"/>
  <c r="B13" i="1"/>
  <c r="A13" i="1" l="1"/>
  <c r="D13" i="1"/>
  <c r="F13" i="1" s="1"/>
  <c r="G13" i="1" s="1"/>
</calcChain>
</file>

<file path=xl/sharedStrings.xml><?xml version="1.0" encoding="utf-8"?>
<sst xmlns="http://schemas.openxmlformats.org/spreadsheetml/2006/main" count="50" uniqueCount="26">
  <si>
    <t>number of hydrogen
 moleclues</t>
  </si>
  <si>
    <r>
      <t>E</t>
    </r>
    <r>
      <rPr>
        <b/>
        <vertAlign val="subscript"/>
        <sz val="14"/>
        <color theme="1"/>
        <rFont val="Aptos Narrow (Body)"/>
      </rPr>
      <t>graphene-H2</t>
    </r>
    <r>
      <rPr>
        <b/>
        <sz val="14"/>
        <color theme="1"/>
        <rFont val="Aptos Narrow"/>
        <scheme val="minor"/>
      </rPr>
      <t xml:space="preserve"> [Ry]</t>
    </r>
  </si>
  <si>
    <r>
      <t>E</t>
    </r>
    <r>
      <rPr>
        <b/>
        <vertAlign val="subscript"/>
        <sz val="14"/>
        <color theme="1"/>
        <rFont val="Aptos Narrow (Body)"/>
      </rPr>
      <t>H2</t>
    </r>
    <r>
      <rPr>
        <b/>
        <sz val="14"/>
        <color theme="1"/>
        <rFont val="Aptos Narrow"/>
        <scheme val="minor"/>
      </rPr>
      <t xml:space="preserve"> [Ry]</t>
    </r>
  </si>
  <si>
    <r>
      <t>E</t>
    </r>
    <r>
      <rPr>
        <b/>
        <vertAlign val="subscript"/>
        <sz val="14"/>
        <color theme="1"/>
        <rFont val="Aptos Narrow (Body)"/>
      </rPr>
      <t>graphene</t>
    </r>
    <r>
      <rPr>
        <b/>
        <sz val="14"/>
        <color theme="1"/>
        <rFont val="Aptos Narrow"/>
        <scheme val="minor"/>
      </rPr>
      <t xml:space="preserve"> [Ry]</t>
    </r>
  </si>
  <si>
    <r>
      <t>E</t>
    </r>
    <r>
      <rPr>
        <b/>
        <vertAlign val="subscript"/>
        <sz val="14"/>
        <color theme="1"/>
        <rFont val="Aptos Narrow (Body)"/>
      </rPr>
      <t>absorption</t>
    </r>
    <r>
      <rPr>
        <b/>
        <sz val="14"/>
        <color theme="1"/>
        <rFont val="Aptos Narrow"/>
        <scheme val="minor"/>
      </rPr>
      <t xml:space="preserve"> [Ry]</t>
    </r>
  </si>
  <si>
    <r>
      <t>E</t>
    </r>
    <r>
      <rPr>
        <b/>
        <vertAlign val="subscript"/>
        <sz val="14"/>
        <color theme="1"/>
        <rFont val="Aptos Narrow (Body)"/>
      </rPr>
      <t>H2</t>
    </r>
    <r>
      <rPr>
        <b/>
        <sz val="14"/>
        <color theme="1"/>
        <rFont val="Aptos Narrow"/>
        <scheme val="minor"/>
      </rPr>
      <t xml:space="preserve"> [Ry]
single molecule</t>
    </r>
  </si>
  <si>
    <t>Interlayer 
expansion %</t>
  </si>
  <si>
    <t>H/C ratio</t>
  </si>
  <si>
    <t>TABLE OF CONVERSIONS (ENERGY)</t>
  </si>
  <si>
    <t>hartree</t>
  </si>
  <si>
    <t>eV</t>
  </si>
  <si>
    <r>
      <t>cm</t>
    </r>
    <r>
      <rPr>
        <b/>
        <vertAlign val="superscript"/>
        <sz val="14"/>
        <color theme="1"/>
        <rFont val="Aptos Narrow"/>
        <scheme val="minor"/>
      </rPr>
      <t>-1</t>
    </r>
  </si>
  <si>
    <t>kcal/mol</t>
  </si>
  <si>
    <t>kJ/mol</t>
  </si>
  <si>
    <r>
      <t>o</t>
    </r>
    <r>
      <rPr>
        <b/>
        <sz val="14"/>
        <color theme="1"/>
        <rFont val="Aptos Narrow"/>
        <scheme val="minor"/>
      </rPr>
      <t>K</t>
    </r>
  </si>
  <si>
    <t>J</t>
  </si>
  <si>
    <t>Hz</t>
  </si>
  <si>
    <t>                                            out
in</t>
  </si>
  <si>
    <t>Ry</t>
  </si>
  <si>
    <r>
      <t>E</t>
    </r>
    <r>
      <rPr>
        <b/>
        <vertAlign val="subscript"/>
        <sz val="14"/>
        <color theme="1"/>
        <rFont val="Aptos Narrow (Body)"/>
      </rPr>
      <t>absorption</t>
    </r>
    <r>
      <rPr>
        <b/>
        <sz val="14"/>
        <color theme="1"/>
        <rFont val="Aptos Narrow"/>
        <scheme val="minor"/>
      </rPr>
      <t xml:space="preserve"> [eV/H</t>
    </r>
    <r>
      <rPr>
        <b/>
        <vertAlign val="subscript"/>
        <sz val="14"/>
        <color theme="1"/>
        <rFont val="Aptos Narrow (Body)"/>
      </rPr>
      <t>2</t>
    </r>
    <r>
      <rPr>
        <b/>
        <sz val="14"/>
        <color theme="1"/>
        <rFont val="Aptos Narrow"/>
        <scheme val="minor"/>
      </rPr>
      <t>]</t>
    </r>
  </si>
  <si>
    <t>Gamma Point Calculation (1 1 1, 0 0 0)</t>
  </si>
  <si>
    <t>K Point Calculation (6 6 2, 1 1 1)</t>
  </si>
  <si>
    <t>orginal interlayer 
expansion [c/a]</t>
  </si>
  <si>
    <t>Interlayer 
expansion [c/a]</t>
  </si>
  <si>
    <t>Strain energy [Ry]</t>
  </si>
  <si>
    <r>
      <t>E</t>
    </r>
    <r>
      <rPr>
        <b/>
        <vertAlign val="subscript"/>
        <sz val="14"/>
        <color theme="1"/>
        <rFont val="Aptos Narrow (Body)"/>
      </rPr>
      <t>no strain</t>
    </r>
    <r>
      <rPr>
        <b/>
        <sz val="14"/>
        <color theme="1"/>
        <rFont val="Aptos Narrow"/>
        <scheme val="minor"/>
      </rPr>
      <t xml:space="preserve"> [eV/H</t>
    </r>
    <r>
      <rPr>
        <b/>
        <vertAlign val="subscript"/>
        <sz val="14"/>
        <color theme="1"/>
        <rFont val="Aptos Narrow (Body)"/>
      </rPr>
      <t>2</t>
    </r>
    <r>
      <rPr>
        <b/>
        <sz val="14"/>
        <color theme="1"/>
        <rFont val="Aptos Narrow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</si>
</sst>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b/>
      <vertAlign val="subscript"/>
      <sz val="14"/>
      <color theme="1"/>
      <name val="Aptos Narrow (Body)"/>
    </font>
    <font>
      <b/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vertAlign val="superscript"/>
      <sz val="14"/>
      <color theme="1"/>
      <name val="Aptos Narrow"/>
      <scheme val="minor"/>
    </font>
    <font>
      <sz val="14"/>
      <color rgb="FF000000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000000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18" fillId="0" borderId="24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8" fillId="0" borderId="25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18" fillId="35" borderId="36" xfId="0" applyFont="1" applyFill="1" applyBorder="1"/>
    <xf numFmtId="0" fontId="23" fillId="35" borderId="36" xfId="0" applyFont="1" applyFill="1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18" fillId="35" borderId="37" xfId="0" applyFont="1" applyFill="1" applyBorder="1"/>
    <xf numFmtId="0" fontId="22" fillId="35" borderId="31" xfId="0" applyFont="1" applyFill="1" applyBorder="1"/>
    <xf numFmtId="0" fontId="18" fillId="35" borderId="23" xfId="0" applyFont="1" applyFill="1" applyBorder="1"/>
    <xf numFmtId="0" fontId="18" fillId="0" borderId="10" xfId="0" applyFont="1" applyBorder="1" applyAlignment="1">
      <alignment horizontal="center" vertical="center" wrapText="1"/>
    </xf>
    <xf numFmtId="0" fontId="24" fillId="36" borderId="33" xfId="0" applyFont="1" applyFill="1" applyBorder="1"/>
    <xf numFmtId="11" fontId="24" fillId="36" borderId="33" xfId="0" applyNumberFormat="1" applyFont="1" applyFill="1" applyBorder="1"/>
    <xf numFmtId="0" fontId="22" fillId="35" borderId="46" xfId="0" applyFont="1" applyFill="1" applyBorder="1"/>
    <xf numFmtId="0" fontId="22" fillId="35" borderId="45" xfId="0" applyFont="1" applyFill="1" applyBorder="1"/>
    <xf numFmtId="0" fontId="22" fillId="35" borderId="47" xfId="0" applyFont="1" applyFill="1" applyBorder="1"/>
    <xf numFmtId="0" fontId="22" fillId="35" borderId="18" xfId="0" applyFont="1" applyFill="1" applyBorder="1"/>
    <xf numFmtId="0" fontId="24" fillId="36" borderId="42" xfId="0" applyFont="1" applyFill="1" applyBorder="1"/>
    <xf numFmtId="0" fontId="24" fillId="36" borderId="32" xfId="0" applyFont="1" applyFill="1" applyBorder="1"/>
    <xf numFmtId="0" fontId="24" fillId="36" borderId="49" xfId="0" applyFont="1" applyFill="1" applyBorder="1"/>
    <xf numFmtId="0" fontId="18" fillId="0" borderId="10" xfId="0" applyFont="1" applyBorder="1" applyAlignment="1">
      <alignment horizontal="center" vertical="center"/>
    </xf>
    <xf numFmtId="0" fontId="0" fillId="0" borderId="26" xfId="0" applyBorder="1" applyAlignment="1">
      <alignment horizontal="right"/>
    </xf>
    <xf numFmtId="0" fontId="0" fillId="0" borderId="50" xfId="0" applyBorder="1" applyAlignment="1">
      <alignment horizontal="right"/>
    </xf>
    <xf numFmtId="0" fontId="0" fillId="0" borderId="41" xfId="0" applyBorder="1" applyAlignment="1">
      <alignment horizontal="right"/>
    </xf>
    <xf numFmtId="0" fontId="18" fillId="0" borderId="51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18" fillId="0" borderId="38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2" xfId="0" applyBorder="1" applyAlignment="1">
      <alignment horizontal="right"/>
    </xf>
    <xf numFmtId="0" fontId="0" fillId="0" borderId="44" xfId="0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26" xfId="0" applyBorder="1"/>
    <xf numFmtId="0" fontId="0" fillId="0" borderId="28" xfId="0" applyBorder="1"/>
    <xf numFmtId="0" fontId="0" fillId="0" borderId="50" xfId="0" applyBorder="1"/>
    <xf numFmtId="0" fontId="0" fillId="0" borderId="52" xfId="0" applyBorder="1"/>
    <xf numFmtId="0" fontId="0" fillId="0" borderId="41" xfId="0" applyBorder="1"/>
    <xf numFmtId="0" fontId="0" fillId="0" borderId="48" xfId="0" applyBorder="1"/>
    <xf numFmtId="0" fontId="18" fillId="0" borderId="38" xfId="0" applyFont="1" applyBorder="1" applyAlignment="1">
      <alignment horizontal="center" vertical="center" wrapText="1"/>
    </xf>
    <xf numFmtId="0" fontId="19" fillId="0" borderId="0" xfId="0" applyFont="1"/>
    <xf numFmtId="0" fontId="18" fillId="0" borderId="1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2" fontId="0" fillId="0" borderId="0" xfId="0" applyNumberFormat="1"/>
    <xf numFmtId="0" fontId="0" fillId="0" borderId="24" xfId="0" applyBorder="1" applyAlignment="1">
      <alignment horizontal="center"/>
    </xf>
    <xf numFmtId="0" fontId="0" fillId="0" borderId="12" xfId="0" applyBorder="1"/>
    <xf numFmtId="0" fontId="18" fillId="0" borderId="12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8" fillId="35" borderId="39" xfId="0" applyFont="1" applyFill="1" applyBorder="1"/>
    <xf numFmtId="0" fontId="18" fillId="35" borderId="40" xfId="0" applyFont="1" applyFill="1" applyBorder="1"/>
    <xf numFmtId="0" fontId="18" fillId="35" borderId="16" xfId="0" applyFont="1" applyFill="1" applyBorder="1" applyAlignment="1">
      <alignment horizontal="left"/>
    </xf>
    <xf numFmtId="0" fontId="18" fillId="35" borderId="19" xfId="0" applyFont="1" applyFill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8" fillId="35" borderId="34" xfId="0" applyFont="1" applyFill="1" applyBorder="1" applyAlignment="1">
      <alignment horizontal="left" wrapText="1"/>
    </xf>
    <xf numFmtId="0" fontId="18" fillId="35" borderId="35" xfId="0" applyFont="1" applyFill="1" applyBorder="1" applyAlignment="1">
      <alignment horizontal="left"/>
    </xf>
    <xf numFmtId="0" fontId="18" fillId="35" borderId="42" xfId="0" applyFont="1" applyFill="1" applyBorder="1"/>
    <xf numFmtId="0" fontId="18" fillId="35" borderId="43" xfId="0" applyFont="1" applyFill="1" applyBorder="1"/>
    <xf numFmtId="0" fontId="18" fillId="35" borderId="29" xfId="0" applyFont="1" applyFill="1" applyBorder="1"/>
    <xf numFmtId="0" fontId="18" fillId="35" borderId="30" xfId="0" applyFont="1" applyFill="1" applyBorder="1"/>
    <xf numFmtId="0" fontId="23" fillId="35" borderId="29" xfId="0" applyFont="1" applyFill="1" applyBorder="1"/>
    <xf numFmtId="0" fontId="23" fillId="35" borderId="30" xfId="0" applyFont="1" applyFill="1" applyBorder="1"/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Gamma Point Absorption Energies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gamma!$A$5:$A$13</c:f>
              <c:numCache>
                <c:formatCode>0.00</c:formatCode>
                <c:ptCount val="9"/>
                <c:pt idx="0">
                  <c:v>0.125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</c:numCache>
            </c:numRef>
          </c:cat>
          <c:val>
            <c:numRef>
              <c:f>gamma!$G$5:$G$13</c:f>
              <c:numCache>
                <c:formatCode>General</c:formatCode>
                <c:ptCount val="9"/>
                <c:pt idx="0">
                  <c:v>1.7211913320461354</c:v>
                </c:pt>
                <c:pt idx="1">
                  <c:v>0.56962648089051426</c:v>
                </c:pt>
                <c:pt idx="2">
                  <c:v>0.25680918981121914</c:v>
                </c:pt>
                <c:pt idx="3">
                  <c:v>8.3918649134308743E-2</c:v>
                </c:pt>
                <c:pt idx="4">
                  <c:v>-2.1002905323376765E-2</c:v>
                </c:pt>
                <c:pt idx="5">
                  <c:v>-1.5661617247924423E-2</c:v>
                </c:pt>
                <c:pt idx="6">
                  <c:v>-0.34717376061273791</c:v>
                </c:pt>
                <c:pt idx="7">
                  <c:v>-0.2922040917324325</c:v>
                </c:pt>
                <c:pt idx="8">
                  <c:v>-0.26650209466286939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B-3742-9D2E-6E490D57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60271"/>
        <c:axId val="465597439"/>
      </c:lineChart>
      <c:catAx>
        <c:axId val="1403602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65597439"/>
        <c:crosses val="autoZero"/>
        <c:auto val="1"/>
        <c:lblAlgn val="ctr"/>
        <c:lblOffset val="100"/>
        <c:noMultiLvlLbl val="0"/>
      </c:catAx>
      <c:valAx>
        <c:axId val="46559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036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Interlayer expansion %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gamma!$A$20:$A$40</c:f>
              <c:numCache>
                <c:formatCode>0.00</c:formatCode>
                <c:ptCount val="21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0.41666666666666669</c:v>
                </c:pt>
              </c:numCache>
            </c:numRef>
          </c:cat>
          <c:val>
            <c:numRef>
              <c:f>gamma!$I$5:$I$13</c:f>
              <c:numCache>
                <c:formatCode>General</c:formatCode>
                <c:ptCount val="9"/>
                <c:pt idx="0">
                  <c:v>0.13237273705519301</c:v>
                </c:pt>
                <c:pt idx="1">
                  <c:v>0.12210986233709481</c:v>
                </c:pt>
                <c:pt idx="2">
                  <c:v>0.1208018792079127</c:v>
                </c:pt>
                <c:pt idx="3">
                  <c:v>0.11123834771530712</c:v>
                </c:pt>
                <c:pt idx="4">
                  <c:v>0.26917859896350849</c:v>
                </c:pt>
                <c:pt idx="5">
                  <c:v>0.18690759392947404</c:v>
                </c:pt>
                <c:pt idx="6">
                  <c:v>0.35281839958111572</c:v>
                </c:pt>
                <c:pt idx="7">
                  <c:v>0.54236205880048982</c:v>
                </c:pt>
                <c:pt idx="8">
                  <c:v>0.5567854330465184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2-3A4A-B660-D45FCC9B6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414079"/>
        <c:axId val="824614223"/>
      </c:lineChart>
      <c:catAx>
        <c:axId val="62441407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24614223"/>
        <c:crosses val="autoZero"/>
        <c:auto val="1"/>
        <c:lblAlgn val="ctr"/>
        <c:lblOffset val="100"/>
        <c:noMultiLvlLbl val="0"/>
      </c:catAx>
      <c:valAx>
        <c:axId val="82461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2441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K-point absorption energy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k!$A$5:$A$12</c:f>
              <c:numCache>
                <c:formatCode>0.00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</c:numCache>
            </c:numRef>
          </c:cat>
          <c:val>
            <c:numRef>
              <c:f>k!$G$5:$G$12</c:f>
              <c:numCache>
                <c:formatCode>General</c:formatCode>
                <c:ptCount val="8"/>
                <c:pt idx="0">
                  <c:v>1.0469499136689144</c:v>
                </c:pt>
                <c:pt idx="1">
                  <c:v>-9.918545046316965E-2</c:v>
                </c:pt>
                <c:pt idx="2">
                  <c:v>-0.2169830197260085</c:v>
                </c:pt>
                <c:pt idx="3">
                  <c:v>-0.19124890836158442</c:v>
                </c:pt>
                <c:pt idx="4">
                  <c:v>-0.14638466810106665</c:v>
                </c:pt>
                <c:pt idx="5">
                  <c:v>-0.16134877080033075</c:v>
                </c:pt>
                <c:pt idx="6">
                  <c:v>-0.14025316056560108</c:v>
                </c:pt>
                <c:pt idx="7">
                  <c:v>-0.13758886374748272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2-0144-B356-CB2D4831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150592"/>
        <c:axId val="839233711"/>
      </c:lineChart>
      <c:catAx>
        <c:axId val="6661505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39233711"/>
        <c:crosses val="autoZero"/>
        <c:auto val="1"/>
        <c:lblAlgn val="ctr"/>
        <c:lblOffset val="100"/>
        <c:noMultiLvlLbl val="0"/>
      </c:catAx>
      <c:valAx>
        <c:axId val="839233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661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k!$I$5:$I$12</c:f>
              <c:numCache>
                <c:formatCode>General</c:formatCode>
                <c:ptCount val="8"/>
                <c:pt idx="0">
                  <c:v>6.8186160227581991E-2</c:v>
                </c:pt>
                <c:pt idx="1">
                  <c:v>0.23723171816650201</c:v>
                </c:pt>
                <c:pt idx="2">
                  <c:v>0.32217412135776158</c:v>
                </c:pt>
                <c:pt idx="3">
                  <c:v>0.3282376689858838</c:v>
                </c:pt>
                <c:pt idx="4">
                  <c:v>0.52765362680953509</c:v>
                </c:pt>
                <c:pt idx="5">
                  <c:v>0.58772826100198328</c:v>
                </c:pt>
                <c:pt idx="6">
                  <c:v>0.62687744892703046</c:v>
                </c:pt>
                <c:pt idx="7">
                  <c:v>0.59793742396732896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3-6946-9404-21EDBD14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114319"/>
        <c:axId val="1980814128"/>
      </c:lineChart>
      <c:catAx>
        <c:axId val="99211431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80814128"/>
        <c:crosses val="autoZero"/>
        <c:auto val="1"/>
        <c:lblAlgn val="ctr"/>
        <c:lblOffset val="100"/>
        <c:noMultiLvlLbl val="0"/>
      </c:catAx>
      <c:valAx>
        <c:axId val="198081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921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1136650</xdr:colOff>
      <xdr:row>14</xdr:row>
      <xdr:rowOff>57150</xdr:rowOff>
    </xdr:from>
    <xdr:ext cx="4496744" cy="3341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6C15A64-04E5-6162-59A4-5661FE66D68C}"/>
                </a:ext>
              </a:extLst>
            </xdr:cNvPr>
            <xdr:cNvSpPr txBox="1"/>
          </xdr:nvSpPr>
          <xdr:spPr>
            <a:xfrm>
              <a:off x="1962150" y="3435350"/>
              <a:ext cx="4496744" cy="3341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𝑎𝑏𝑠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𝑔𝑟𝑎𝑝h𝑒𝑛𝑒</m:t>
                        </m:r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</a:rPr>
                      <m:t>− 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𝑔𝑟𝑎𝑝h𝑒𝑛𝑒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</a:rPr>
                      <m:t> − 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6C15A64-04E5-6162-59A4-5661FE66D68C}"/>
                </a:ext>
              </a:extLst>
            </xdr:cNvPr>
            <xdr:cNvSpPr txBox="1"/>
          </xdr:nvSpPr>
          <xdr:spPr>
            <a:xfrm>
              <a:off x="1962150" y="3435350"/>
              <a:ext cx="4496744" cy="3341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2000" b="0" i="0">
                  <a:latin typeface="Cambria Math" panose="02040503050406030204" pitchFamily="18" charset="0"/>
                </a:rPr>
                <a:t>𝐸</a:t>
              </a:r>
              <a:r>
                <a:rPr lang="en-US" sz="2000" b="0" i="0">
                  <a:latin typeface="Cambria Math" panose="02040503050406030204" pitchFamily="18" charset="0"/>
                </a:rPr>
                <a:t>_</a:t>
              </a:r>
              <a:r>
                <a:rPr lang="it-IT" sz="2000" b="0" i="0">
                  <a:latin typeface="Cambria Math" panose="02040503050406030204" pitchFamily="18" charset="0"/>
                </a:rPr>
                <a:t>𝑎𝑏𝑠=𝐸_(𝑔𝑟𝑎𝑝ℎ𝑒𝑛𝑒−𝐻_2 )− 𝐸_𝑔𝑟𝑎𝑝ℎ𝑒𝑛𝑒  − 𝐸_(𝐻_2 )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10</xdr:col>
      <xdr:colOff>31750</xdr:colOff>
      <xdr:row>5</xdr:row>
      <xdr:rowOff>146050</xdr:rowOff>
    </xdr:from>
    <xdr:to>
      <xdr:col>14</xdr:col>
      <xdr:colOff>685800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2AA82-2827-D066-D8A5-D8840F074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817880</xdr:colOff>
      <xdr:row>5</xdr:row>
      <xdr:rowOff>127000</xdr:rowOff>
    </xdr:from>
    <xdr:to>
      <xdr:col>20</xdr:col>
      <xdr:colOff>452120</xdr:colOff>
      <xdr:row>18</xdr:row>
      <xdr:rowOff>116840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69FCD-FCD5-5AA8-0D42-DA1C543F6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5</xdr:row>
      <xdr:rowOff>120650</xdr:rowOff>
    </xdr:from>
    <xdr:to>
      <xdr:col>14</xdr:col>
      <xdr:colOff>781050</xdr:colOff>
      <xdr:row>19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C114BE-4B90-2848-B199-2B43F8224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157480</xdr:colOff>
      <xdr:row>5</xdr:row>
      <xdr:rowOff>137160</xdr:rowOff>
    </xdr:from>
    <xdr:to>
      <xdr:col>20</xdr:col>
      <xdr:colOff>614680</xdr:colOff>
      <xdr:row>19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B0F6B0-5A4E-0C48-8F6B-9E7A402C6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8F56-50D6-914D-A7B9-95BE5B4B1EDE}">
  <dimension ref="A2:L60"/>
  <sheetViews>
    <sheetView topLeftCell="A2" workbookViewId="0">
      <selection activeCell="D19" sqref="D19"/>
    </sheetView>
  </sheetViews>
  <sheetFormatPr baseColWidth="10" defaultRowHeight="16" x14ac:dyDescent="0.2"/>
  <cols>
    <col min="2" max="2" width="21.33203125" customWidth="1"/>
    <col min="3" max="3" width="18.33203125" customWidth="1"/>
    <col min="4" max="4" width="19.33203125" customWidth="1"/>
    <col min="5" max="5" width="17" customWidth="1"/>
    <col min="6" max="6" width="16.83203125" customWidth="1"/>
    <col min="7" max="7" width="23" customWidth="1"/>
    <col min="8" max="8" width="17.5" customWidth="1"/>
    <col min="9" max="9" width="18.6640625" customWidth="1"/>
    <col min="10" max="10" width="19.83203125" customWidth="1"/>
    <col min="11" max="11" width="20.83203125" customWidth="1"/>
    <col min="12" max="12" width="24.6640625" customWidth="1"/>
    <col min="19" max="19" width="18.33203125" customWidth="1"/>
    <col min="20" max="20" width="23.5" customWidth="1"/>
  </cols>
  <sheetData>
    <row r="2" spans="1:12" ht="22" customHeight="1" thickBot="1" x14ac:dyDescent="0.35"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2" ht="24" customHeight="1" thickBot="1" x14ac:dyDescent="0.35">
      <c r="A3" s="67" t="s">
        <v>20</v>
      </c>
      <c r="B3" s="68"/>
      <c r="C3" s="68"/>
      <c r="D3" s="68"/>
      <c r="E3" s="68"/>
      <c r="F3" s="68"/>
      <c r="G3" s="68"/>
      <c r="H3" s="68"/>
      <c r="I3" s="69"/>
    </row>
    <row r="4" spans="1:12" ht="40" customHeight="1" thickBot="1" x14ac:dyDescent="0.25">
      <c r="A4" s="8" t="s">
        <v>7</v>
      </c>
      <c r="B4" s="7" t="s">
        <v>0</v>
      </c>
      <c r="C4" s="42" t="s">
        <v>1</v>
      </c>
      <c r="D4" s="3" t="s">
        <v>2</v>
      </c>
      <c r="E4" s="12" t="s">
        <v>3</v>
      </c>
      <c r="F4" s="38" t="s">
        <v>4</v>
      </c>
      <c r="G4" s="13" t="s">
        <v>19</v>
      </c>
      <c r="H4" s="2" t="s">
        <v>23</v>
      </c>
      <c r="I4" s="57" t="s">
        <v>6</v>
      </c>
      <c r="K4" s="28" t="s">
        <v>5</v>
      </c>
      <c r="L4" s="7" t="s">
        <v>22</v>
      </c>
    </row>
    <row r="5" spans="1:12" x14ac:dyDescent="0.2">
      <c r="A5" s="18">
        <f>2*$B5/(24-8)</f>
        <v>0.125</v>
      </c>
      <c r="B5" s="23">
        <v>1</v>
      </c>
      <c r="C5" s="39">
        <v>-287.69342691000003</v>
      </c>
      <c r="D5" s="45">
        <f t="shared" ref="D5:D13" si="0">$K$5*$B5</f>
        <v>-2.2750997499999999</v>
      </c>
      <c r="E5" s="46">
        <f>-285.54483558</f>
        <v>-285.54483557999998</v>
      </c>
      <c r="F5" s="39">
        <f t="shared" ref="F5:F13" si="1">$C5-D5-E5</f>
        <v>0.12650841999993645</v>
      </c>
      <c r="G5" s="9">
        <f>$F5*conversion!$D$13/$B5</f>
        <v>1.7211913320461354</v>
      </c>
      <c r="H5" s="51">
        <v>2.197247</v>
      </c>
      <c r="I5" s="52">
        <f t="shared" ref="I5:I13" si="2">($H5-$L$5)/$L$5</f>
        <v>0.13237273705519301</v>
      </c>
      <c r="K5" s="1">
        <v>-2.2750997499999999</v>
      </c>
      <c r="L5">
        <f>1.940392</f>
        <v>1.9403919999999999</v>
      </c>
    </row>
    <row r="6" spans="1:12" x14ac:dyDescent="0.2">
      <c r="A6" s="19">
        <f t="shared" ref="A6:A13" si="3">2*$B6/24</f>
        <v>0.16666666666666666</v>
      </c>
      <c r="B6" s="43">
        <f t="shared" ref="B6:B13" si="4">B5+1</f>
        <v>2</v>
      </c>
      <c r="C6" s="40">
        <v>-290.01129942</v>
      </c>
      <c r="D6" s="47">
        <f t="shared" si="0"/>
        <v>-4.5501994999999997</v>
      </c>
      <c r="E6" s="48">
        <f t="shared" ref="E6:E13" si="5">-285.54483558</f>
        <v>-285.54483557999998</v>
      </c>
      <c r="F6" s="40">
        <f t="shared" si="1"/>
        <v>8.3735660000002099E-2</v>
      </c>
      <c r="G6" s="10">
        <f>$F6*conversion!$D$13/$B6</f>
        <v>0.56962648089051426</v>
      </c>
      <c r="H6" s="53">
        <v>2.177333</v>
      </c>
      <c r="I6" s="54">
        <f t="shared" si="2"/>
        <v>0.12210986233709481</v>
      </c>
    </row>
    <row r="7" spans="1:12" x14ac:dyDescent="0.2">
      <c r="A7" s="19">
        <f t="shared" si="3"/>
        <v>0.25</v>
      </c>
      <c r="B7" s="43">
        <f t="shared" si="4"/>
        <v>3</v>
      </c>
      <c r="C7" s="40">
        <v>-292.31350801999997</v>
      </c>
      <c r="D7" s="47">
        <f t="shared" si="0"/>
        <v>-6.8252992499999996</v>
      </c>
      <c r="E7" s="48">
        <f t="shared" si="5"/>
        <v>-285.54483557999998</v>
      </c>
      <c r="F7" s="40">
        <f t="shared" si="1"/>
        <v>5.6626810000011574E-2</v>
      </c>
      <c r="G7" s="10">
        <f>$F7*conversion!$D$13/$B7</f>
        <v>0.25680918981121914</v>
      </c>
      <c r="H7" s="53">
        <v>2.174795</v>
      </c>
      <c r="I7" s="54">
        <f t="shared" si="2"/>
        <v>0.1208018792079127</v>
      </c>
    </row>
    <row r="8" spans="1:12" x14ac:dyDescent="0.2">
      <c r="A8" s="19">
        <f t="shared" si="3"/>
        <v>0.33333333333333331</v>
      </c>
      <c r="B8" s="43">
        <f t="shared" si="4"/>
        <v>4</v>
      </c>
      <c r="C8" s="40">
        <v>-294.62056232999998</v>
      </c>
      <c r="D8" s="47">
        <f t="shared" si="0"/>
        <v>-9.1003989999999995</v>
      </c>
      <c r="E8" s="48">
        <f t="shared" si="5"/>
        <v>-285.54483557999998</v>
      </c>
      <c r="F8" s="40">
        <f t="shared" si="1"/>
        <v>2.4672249999980522E-2</v>
      </c>
      <c r="G8" s="10">
        <f>$F8*conversion!$D$13/$B8</f>
        <v>8.3918649134308743E-2</v>
      </c>
      <c r="H8" s="53">
        <v>2.1562380000000001</v>
      </c>
      <c r="I8" s="54">
        <f t="shared" si="2"/>
        <v>0.11123834771530712</v>
      </c>
    </row>
    <row r="9" spans="1:12" x14ac:dyDescent="0.2">
      <c r="A9" s="19">
        <f t="shared" si="3"/>
        <v>0.41666666666666669</v>
      </c>
      <c r="B9" s="43">
        <f t="shared" si="4"/>
        <v>5</v>
      </c>
      <c r="C9" s="40">
        <v>-296.92805294999999</v>
      </c>
      <c r="D9" s="47">
        <f t="shared" si="0"/>
        <v>-11.375498749999998</v>
      </c>
      <c r="E9" s="48">
        <f t="shared" si="5"/>
        <v>-285.54483557999998</v>
      </c>
      <c r="F9" s="40">
        <f t="shared" si="1"/>
        <v>-7.7186199999914606E-3</v>
      </c>
      <c r="G9" s="10">
        <f>$F9*conversion!$D$13/$B9</f>
        <v>-2.1002905323376765E-2</v>
      </c>
      <c r="H9" s="53">
        <v>2.462704</v>
      </c>
      <c r="I9" s="54">
        <f t="shared" si="2"/>
        <v>0.26917859896350849</v>
      </c>
    </row>
    <row r="10" spans="1:12" x14ac:dyDescent="0.2">
      <c r="A10" s="19">
        <f t="shared" si="3"/>
        <v>0.5</v>
      </c>
      <c r="B10" s="43">
        <f t="shared" si="4"/>
        <v>6</v>
      </c>
      <c r="C10" s="40">
        <v>-299.20234090000002</v>
      </c>
      <c r="D10" s="47">
        <f t="shared" si="0"/>
        <v>-13.650598499999999</v>
      </c>
      <c r="E10" s="48">
        <f t="shared" si="5"/>
        <v>-285.54483557999998</v>
      </c>
      <c r="F10" s="40">
        <f t="shared" si="1"/>
        <v>-6.9068200000401703E-3</v>
      </c>
      <c r="G10" s="10">
        <f>$F10*conversion!$D$13/$B10</f>
        <v>-1.5661617247924423E-2</v>
      </c>
      <c r="H10" s="53">
        <v>2.3030659999999998</v>
      </c>
      <c r="I10" s="54">
        <f t="shared" si="2"/>
        <v>0.18690759392947404</v>
      </c>
    </row>
    <row r="11" spans="1:12" x14ac:dyDescent="0.2">
      <c r="A11" s="19">
        <f t="shared" si="3"/>
        <v>0.58333333333333337</v>
      </c>
      <c r="B11" s="43">
        <f t="shared" si="4"/>
        <v>7</v>
      </c>
      <c r="C11" s="40">
        <v>-301.64915594000001</v>
      </c>
      <c r="D11" s="47">
        <f t="shared" si="0"/>
        <v>-15.92569825</v>
      </c>
      <c r="E11" s="48">
        <f t="shared" si="5"/>
        <v>-285.54483557999998</v>
      </c>
      <c r="F11" s="40">
        <f t="shared" si="1"/>
        <v>-0.17862211000004891</v>
      </c>
      <c r="G11" s="10">
        <f>$F11*conversion!$D$13/$B11</f>
        <v>-0.34717376061273791</v>
      </c>
      <c r="H11" s="53">
        <v>2.6249980000000002</v>
      </c>
      <c r="I11" s="54">
        <f t="shared" si="2"/>
        <v>0.35281839958111572</v>
      </c>
    </row>
    <row r="12" spans="1:12" x14ac:dyDescent="0.2">
      <c r="A12" s="19">
        <f t="shared" si="3"/>
        <v>0.66666666666666663</v>
      </c>
      <c r="B12" s="43">
        <f t="shared" si="4"/>
        <v>8</v>
      </c>
      <c r="C12" s="40">
        <v>-303.91745075</v>
      </c>
      <c r="D12" s="47">
        <f t="shared" si="0"/>
        <v>-18.200797999999999</v>
      </c>
      <c r="E12" s="48">
        <f t="shared" si="5"/>
        <v>-285.54483557999998</v>
      </c>
      <c r="F12" s="40">
        <f t="shared" si="1"/>
        <v>-0.17181716999999708</v>
      </c>
      <c r="G12" s="10">
        <f>$F12*conversion!$D$13/$B12</f>
        <v>-0.2922040917324325</v>
      </c>
      <c r="H12" s="53">
        <v>2.9927869999999999</v>
      </c>
      <c r="I12" s="54">
        <f t="shared" si="2"/>
        <v>0.54236205880048982</v>
      </c>
    </row>
    <row r="13" spans="1:12" ht="17" thickBot="1" x14ac:dyDescent="0.25">
      <c r="A13" s="20">
        <f t="shared" si="3"/>
        <v>0.75</v>
      </c>
      <c r="B13" s="24">
        <f t="shared" si="4"/>
        <v>9</v>
      </c>
      <c r="C13" s="41">
        <v>-306.19702566000001</v>
      </c>
      <c r="D13" s="49">
        <f t="shared" si="0"/>
        <v>-20.475897749999998</v>
      </c>
      <c r="E13" s="50">
        <f t="shared" si="5"/>
        <v>-285.54483557999998</v>
      </c>
      <c r="F13" s="41">
        <f t="shared" si="1"/>
        <v>-0.17629233000002387</v>
      </c>
      <c r="G13" s="11">
        <f>$F13*conversion!$D$13/$B13</f>
        <v>-0.26650209466286939</v>
      </c>
      <c r="H13" s="55">
        <v>3.0207739999999998</v>
      </c>
      <c r="I13" s="56">
        <f t="shared" si="2"/>
        <v>0.5567854330465184</v>
      </c>
    </row>
    <row r="16" spans="1:12" ht="20" customHeight="1" x14ac:dyDescent="0.2"/>
    <row r="17" spans="1:12" ht="17" thickBot="1" x14ac:dyDescent="0.25"/>
    <row r="18" spans="1:12" ht="41" thickBot="1" x14ac:dyDescent="0.35">
      <c r="A18" s="8" t="s">
        <v>7</v>
      </c>
      <c r="B18" s="2" t="s">
        <v>0</v>
      </c>
      <c r="C18" s="66" t="s">
        <v>24</v>
      </c>
      <c r="D18" s="13" t="s">
        <v>25</v>
      </c>
      <c r="E18" s="58"/>
      <c r="F18" s="58"/>
      <c r="G18" s="58"/>
      <c r="H18" s="58"/>
      <c r="I18" s="58"/>
    </row>
    <row r="19" spans="1:12" ht="19" x14ac:dyDescent="0.2">
      <c r="A19" s="18">
        <f>2*$B19/(24-8)</f>
        <v>0.125</v>
      </c>
      <c r="B19" s="23">
        <v>1</v>
      </c>
      <c r="C19" s="46">
        <f>E5+285.43945842</f>
        <v>-0.10537715999998909</v>
      </c>
      <c r="D19" s="88">
        <f>(F5+C19)*conversion!$D$13/B19</f>
        <v>0.28749818824028384</v>
      </c>
      <c r="E19" s="62"/>
      <c r="F19" s="62"/>
      <c r="G19" s="62"/>
      <c r="H19" s="61"/>
      <c r="I19" s="61"/>
      <c r="K19" s="61"/>
      <c r="L19" s="61"/>
    </row>
    <row r="20" spans="1:12" ht="19" x14ac:dyDescent="0.2">
      <c r="A20" s="19">
        <f t="shared" ref="A20:A23" si="6">2*$B20/24</f>
        <v>0.16666666666666666</v>
      </c>
      <c r="B20" s="43">
        <f t="shared" ref="B20:B23" si="7">B19+1</f>
        <v>2</v>
      </c>
      <c r="C20" s="48">
        <f>E5+285.43344721</f>
        <v>-0.11138836999998603</v>
      </c>
      <c r="D20" s="89">
        <f>(F6+C20)*conversion!$D$13/B20</f>
        <v>-0.18811239899914065</v>
      </c>
      <c r="E20" s="47"/>
      <c r="F20" s="47"/>
      <c r="K20" s="1"/>
    </row>
    <row r="21" spans="1:12" ht="19" x14ac:dyDescent="0.2">
      <c r="A21" s="19">
        <f t="shared" si="6"/>
        <v>0.25</v>
      </c>
      <c r="B21" s="43">
        <f t="shared" si="7"/>
        <v>3</v>
      </c>
      <c r="C21" s="48">
        <f>E5+285.42499074</f>
        <v>-0.11984483999998474</v>
      </c>
      <c r="D21" s="89">
        <f>(F7+C21)*conversion!$D$13/B21</f>
        <v>-0.28670114148671161</v>
      </c>
      <c r="E21" s="47"/>
      <c r="F21" s="47"/>
    </row>
    <row r="22" spans="1:12" ht="19" x14ac:dyDescent="0.2">
      <c r="A22" s="19">
        <f t="shared" si="6"/>
        <v>0.33333333333333331</v>
      </c>
      <c r="B22" s="43">
        <f t="shared" si="7"/>
        <v>4</v>
      </c>
      <c r="C22" s="54">
        <f>E5+285.41635528</f>
        <v>-0.12848029999997834</v>
      </c>
      <c r="D22" s="89">
        <f>(F8+C22)*conversion!$D$13/B22</f>
        <v>-0.35308621326686757</v>
      </c>
    </row>
    <row r="23" spans="1:12" ht="20" thickBot="1" x14ac:dyDescent="0.25">
      <c r="A23" s="20">
        <f t="shared" si="6"/>
        <v>0.41666666666666669</v>
      </c>
      <c r="B23" s="24">
        <f t="shared" si="7"/>
        <v>5</v>
      </c>
      <c r="C23" s="56">
        <f>E5+285.44956577</f>
        <v>-9.5269809999990684E-2</v>
      </c>
      <c r="D23" s="17">
        <f>(F9+C23)*conversion!$D$13/B23</f>
        <v>-0.28023872722005139</v>
      </c>
    </row>
    <row r="31" spans="1:12" ht="23" customHeight="1" x14ac:dyDescent="0.2"/>
    <row r="34" spans="1:6" x14ac:dyDescent="0.2">
      <c r="A34" s="63"/>
      <c r="B34" s="1"/>
      <c r="C34" s="47"/>
      <c r="D34" s="47"/>
      <c r="E34" s="47"/>
      <c r="F34" s="47"/>
    </row>
    <row r="35" spans="1:6" x14ac:dyDescent="0.2">
      <c r="A35" s="63"/>
      <c r="B35" s="1"/>
      <c r="C35" s="47"/>
      <c r="D35" s="47"/>
      <c r="E35" s="47"/>
      <c r="F35" s="47"/>
    </row>
    <row r="36" spans="1:6" x14ac:dyDescent="0.2">
      <c r="A36" s="63"/>
      <c r="B36" s="1"/>
      <c r="C36" s="47"/>
      <c r="D36" s="47"/>
      <c r="E36" s="47"/>
      <c r="F36" s="47"/>
    </row>
    <row r="37" spans="1:6" x14ac:dyDescent="0.2">
      <c r="A37" s="63"/>
      <c r="B37" s="1"/>
      <c r="C37" s="47"/>
      <c r="D37" s="47"/>
      <c r="E37" s="47"/>
      <c r="F37" s="47"/>
    </row>
    <row r="38" spans="1:6" x14ac:dyDescent="0.2">
      <c r="A38" s="63"/>
      <c r="B38" s="1"/>
      <c r="C38" s="47"/>
      <c r="D38" s="47"/>
      <c r="E38" s="47"/>
      <c r="F38" s="47"/>
    </row>
    <row r="39" spans="1:6" x14ac:dyDescent="0.2">
      <c r="A39" s="63"/>
      <c r="B39" s="1"/>
      <c r="C39" s="47"/>
      <c r="D39" s="47"/>
      <c r="E39" s="47"/>
      <c r="F39" s="47"/>
    </row>
    <row r="40" spans="1:6" x14ac:dyDescent="0.2">
      <c r="A40" s="63"/>
      <c r="B40" s="1"/>
      <c r="D40" s="47"/>
      <c r="E40" s="47"/>
      <c r="F40" s="47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</sheetData>
  <mergeCells count="1">
    <mergeCell ref="A3:I3"/>
  </mergeCells>
  <conditionalFormatting sqref="G5:G1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0:G21 G34:G4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I13">
    <cfRule type="colorScale" priority="3">
      <colorScale>
        <cfvo type="min"/>
        <cfvo type="max"/>
        <color rgb="FFFFEF9C"/>
        <color rgb="FF63BE7B"/>
      </colorScale>
    </cfRule>
  </conditionalFormatting>
  <conditionalFormatting sqref="I20:I21 I34:I40">
    <cfRule type="colorScale" priority="8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8932-CC90-EC40-AB24-4FFBB1CCC50F}">
  <dimension ref="A2:L19"/>
  <sheetViews>
    <sheetView topLeftCell="A4" workbookViewId="0">
      <selection activeCell="G13" sqref="G13"/>
    </sheetView>
  </sheetViews>
  <sheetFormatPr baseColWidth="10" defaultRowHeight="16" x14ac:dyDescent="0.2"/>
  <cols>
    <col min="1" max="1" width="14.83203125" customWidth="1"/>
    <col min="2" max="2" width="23.6640625" customWidth="1"/>
    <col min="3" max="3" width="18.5" customWidth="1"/>
    <col min="4" max="5" width="16.1640625" customWidth="1"/>
    <col min="6" max="6" width="16.83203125" customWidth="1"/>
    <col min="7" max="7" width="18" customWidth="1"/>
    <col min="8" max="8" width="16.83203125" customWidth="1"/>
    <col min="9" max="9" width="17.33203125" customWidth="1"/>
    <col min="11" max="11" width="18.6640625" customWidth="1"/>
    <col min="12" max="12" width="22.33203125" customWidth="1"/>
  </cols>
  <sheetData>
    <row r="2" spans="1:12" ht="17" thickBot="1" x14ac:dyDescent="0.25"/>
    <row r="3" spans="1:12" ht="23" thickBot="1" x14ac:dyDescent="0.35">
      <c r="A3" s="70" t="s">
        <v>21</v>
      </c>
      <c r="B3" s="71"/>
      <c r="C3" s="71"/>
      <c r="D3" s="71"/>
      <c r="E3" s="71"/>
      <c r="F3" s="71"/>
      <c r="G3" s="71"/>
      <c r="H3" s="71"/>
      <c r="I3" s="72"/>
    </row>
    <row r="4" spans="1:12" ht="49" customHeight="1" thickBot="1" x14ac:dyDescent="0.25">
      <c r="A4" s="8" t="s">
        <v>7</v>
      </c>
      <c r="B4" s="14" t="s">
        <v>0</v>
      </c>
      <c r="C4" s="15" t="s">
        <v>1</v>
      </c>
      <c r="D4" s="15" t="s">
        <v>2</v>
      </c>
      <c r="E4" s="16" t="s">
        <v>3</v>
      </c>
      <c r="F4" s="17" t="s">
        <v>4</v>
      </c>
      <c r="G4" s="44" t="s">
        <v>19</v>
      </c>
      <c r="H4" s="60" t="s">
        <v>23</v>
      </c>
      <c r="I4" s="59" t="s">
        <v>6</v>
      </c>
      <c r="K4" s="2" t="s">
        <v>5</v>
      </c>
      <c r="L4" s="7" t="s">
        <v>22</v>
      </c>
    </row>
    <row r="5" spans="1:12" x14ac:dyDescent="0.2">
      <c r="A5" s="18">
        <f t="shared" ref="A5:A13" si="0">2*$B5/24</f>
        <v>8.3333333333333329E-2</v>
      </c>
      <c r="B5" s="23">
        <v>1</v>
      </c>
      <c r="C5" s="39">
        <v>-289.37711379000001</v>
      </c>
      <c r="D5" s="45">
        <f>$K$5*$B5</f>
        <v>-2.2750271099999999</v>
      </c>
      <c r="E5" s="46">
        <v>-287.17903802000001</v>
      </c>
      <c r="F5" s="4">
        <f t="shared" ref="F5:F13" si="1">$C5-D5-E5</f>
        <v>7.6951339999993706E-2</v>
      </c>
      <c r="G5" s="9">
        <f>F5*conversion!$D$13/B5</f>
        <v>1.0469499136689144</v>
      </c>
      <c r="H5" s="51">
        <v>2.3426849999999999</v>
      </c>
      <c r="I5" s="52">
        <f>($H5-$L$5)/$L$5</f>
        <v>6.8186160227581991E-2</v>
      </c>
      <c r="K5" s="1">
        <v>-2.2750271099999999</v>
      </c>
      <c r="L5">
        <v>2.1931430000000001</v>
      </c>
    </row>
    <row r="6" spans="1:12" x14ac:dyDescent="0.2">
      <c r="A6" s="19">
        <f t="shared" si="0"/>
        <v>0.16666666666666666</v>
      </c>
      <c r="B6" s="43">
        <f t="shared" ref="B6:B12" si="2">B5+1</f>
        <v>2</v>
      </c>
      <c r="C6" s="40">
        <v>-291.74367260000002</v>
      </c>
      <c r="D6" s="47">
        <f>$K$5*$B6</f>
        <v>-4.5500542199999998</v>
      </c>
      <c r="E6" s="48">
        <v>-287.17903802000001</v>
      </c>
      <c r="F6" s="5">
        <f t="shared" si="1"/>
        <v>-1.4580360000024939E-2</v>
      </c>
      <c r="G6" s="10">
        <f>F6*conversion!$D$13/B6</f>
        <v>-9.918545046316965E-2</v>
      </c>
      <c r="H6" s="53">
        <v>2.7134260820748368</v>
      </c>
      <c r="I6" s="54">
        <f t="shared" ref="I6:I13" si="3">($H6-$L$5)/$L$5</f>
        <v>0.23723171816650201</v>
      </c>
    </row>
    <row r="7" spans="1:12" x14ac:dyDescent="0.2">
      <c r="A7" s="19">
        <f t="shared" si="0"/>
        <v>0.25</v>
      </c>
      <c r="B7" s="43">
        <f t="shared" si="2"/>
        <v>3</v>
      </c>
      <c r="C7" s="40">
        <v>-294.05196443</v>
      </c>
      <c r="D7" s="47">
        <f t="shared" ref="D7:D13" si="4">$K$5*$B7</f>
        <v>-6.8250813299999997</v>
      </c>
      <c r="E7" s="48">
        <v>-287.17903802000001</v>
      </c>
      <c r="F7" s="5">
        <f t="shared" si="1"/>
        <v>-4.7845080000001872E-2</v>
      </c>
      <c r="G7" s="10">
        <f>F7*conversion!$D$13/B7</f>
        <v>-0.2169830197260085</v>
      </c>
      <c r="H7" s="53">
        <v>2.8997169190369254</v>
      </c>
      <c r="I7" s="54">
        <f t="shared" si="3"/>
        <v>0.32217412135776158</v>
      </c>
    </row>
    <row r="8" spans="1:12" x14ac:dyDescent="0.2">
      <c r="A8" s="19">
        <f t="shared" si="0"/>
        <v>0.33333333333333331</v>
      </c>
      <c r="B8" s="43">
        <f t="shared" si="2"/>
        <v>4</v>
      </c>
      <c r="C8" s="40">
        <v>-296.33537402000002</v>
      </c>
      <c r="D8" s="47">
        <f t="shared" si="4"/>
        <v>-9.1001084399999996</v>
      </c>
      <c r="E8" s="48">
        <v>-287.17903802000001</v>
      </c>
      <c r="F8" s="5">
        <f t="shared" si="1"/>
        <v>-5.6227560000024823E-2</v>
      </c>
      <c r="G8" s="10">
        <f>F8*conversion!$D$13/B8</f>
        <v>-0.19124890836158442</v>
      </c>
      <c r="H8" s="53">
        <v>2.9130151460727083</v>
      </c>
      <c r="I8" s="54">
        <f t="shared" si="3"/>
        <v>0.3282376689858838</v>
      </c>
    </row>
    <row r="9" spans="1:12" x14ac:dyDescent="0.2">
      <c r="A9" s="19">
        <f t="shared" si="0"/>
        <v>0.41666666666666669</v>
      </c>
      <c r="B9" s="43">
        <f t="shared" si="2"/>
        <v>5</v>
      </c>
      <c r="C9" s="40">
        <v>-298.60797029999998</v>
      </c>
      <c r="D9" s="47">
        <f t="shared" si="4"/>
        <v>-11.37513555</v>
      </c>
      <c r="E9" s="48">
        <v>-287.17903802000001</v>
      </c>
      <c r="F9" s="5">
        <f t="shared" si="1"/>
        <v>-5.3796729999987747E-2</v>
      </c>
      <c r="G9" s="10">
        <f>F9*conversion!$D$13/B9</f>
        <v>-0.14638466810106665</v>
      </c>
      <c r="H9" s="53">
        <v>3.3503628580619442</v>
      </c>
      <c r="I9" s="54">
        <f t="shared" si="3"/>
        <v>0.52765362680953509</v>
      </c>
    </row>
    <row r="10" spans="1:12" x14ac:dyDescent="0.2">
      <c r="A10" s="19">
        <f t="shared" si="0"/>
        <v>0.5</v>
      </c>
      <c r="B10" s="43">
        <f t="shared" si="2"/>
        <v>6</v>
      </c>
      <c r="C10" s="40">
        <v>-300.90035597000002</v>
      </c>
      <c r="D10" s="47">
        <f t="shared" si="4"/>
        <v>-13.650162659999999</v>
      </c>
      <c r="E10" s="48">
        <v>-287.17903802000001</v>
      </c>
      <c r="F10" s="5">
        <f t="shared" si="1"/>
        <v>-7.115529000003562E-2</v>
      </c>
      <c r="G10" s="10">
        <f>F10*conversion!$D$13/B10</f>
        <v>-0.16134877080033075</v>
      </c>
      <c r="H10" s="53">
        <v>3.4821151215186728</v>
      </c>
      <c r="I10" s="54">
        <f t="shared" si="3"/>
        <v>0.58772826100198328</v>
      </c>
    </row>
    <row r="11" spans="1:12" x14ac:dyDescent="0.2">
      <c r="A11" s="19">
        <f t="shared" si="0"/>
        <v>0.58333333333333337</v>
      </c>
      <c r="B11" s="43">
        <f t="shared" si="2"/>
        <v>7</v>
      </c>
      <c r="C11" s="40">
        <v>-303.17638853</v>
      </c>
      <c r="D11" s="47">
        <f t="shared" si="4"/>
        <v>-15.925189769999999</v>
      </c>
      <c r="E11" s="48">
        <v>-287.17903802000001</v>
      </c>
      <c r="F11" s="5">
        <f t="shared" si="1"/>
        <v>-7.2160740000015267E-2</v>
      </c>
      <c r="G11" s="10">
        <f>F11*conversion!$D$13/B11</f>
        <v>-0.14025316056560108</v>
      </c>
      <c r="H11" s="53">
        <v>3.5679748889721745</v>
      </c>
      <c r="I11" s="54">
        <f t="shared" si="3"/>
        <v>0.62687744892703046</v>
      </c>
    </row>
    <row r="12" spans="1:12" x14ac:dyDescent="0.2">
      <c r="A12" s="19">
        <f t="shared" si="0"/>
        <v>0.66666666666666663</v>
      </c>
      <c r="B12" s="43">
        <f t="shared" si="2"/>
        <v>8</v>
      </c>
      <c r="C12" s="40">
        <v>-305.46015770000002</v>
      </c>
      <c r="D12" s="47">
        <f t="shared" si="4"/>
        <v>-18.200216879999999</v>
      </c>
      <c r="E12" s="48">
        <v>-287.17903802000001</v>
      </c>
      <c r="F12" s="5">
        <f t="shared" si="1"/>
        <v>-8.0902799999989838E-2</v>
      </c>
      <c r="G12" s="10">
        <f>F12*conversion!$D$13/B12</f>
        <v>-0.13758886374748272</v>
      </c>
      <c r="H12" s="53">
        <v>3.5045052758119799</v>
      </c>
      <c r="I12" s="54">
        <f t="shared" si="3"/>
        <v>0.59793742396732896</v>
      </c>
    </row>
    <row r="13" spans="1:12" ht="17" thickBot="1" x14ac:dyDescent="0.25">
      <c r="A13" s="20">
        <f t="shared" si="0"/>
        <v>0.75</v>
      </c>
      <c r="B13" s="24">
        <v>9</v>
      </c>
      <c r="C13" s="55">
        <v>-306.08814948000003</v>
      </c>
      <c r="D13" s="49">
        <f t="shared" si="4"/>
        <v>-20.475243989999999</v>
      </c>
      <c r="E13" s="50">
        <v>-287.17903802000001</v>
      </c>
      <c r="F13" s="6">
        <f t="shared" si="1"/>
        <v>1.5661325300000044</v>
      </c>
      <c r="G13" s="11">
        <f>F13*conversion!$D$13/B13</f>
        <v>2.3675312463372844</v>
      </c>
      <c r="H13" s="55">
        <v>2.808322975707032</v>
      </c>
      <c r="I13" s="56">
        <f t="shared" si="3"/>
        <v>0.280501533966108</v>
      </c>
    </row>
    <row r="17" spans="2:3" ht="17" thickBot="1" x14ac:dyDescent="0.25"/>
    <row r="18" spans="2:3" ht="41" thickBot="1" x14ac:dyDescent="0.25">
      <c r="B18" s="2" t="s">
        <v>0</v>
      </c>
      <c r="C18" s="66" t="s">
        <v>24</v>
      </c>
    </row>
    <row r="19" spans="2:3" ht="17" thickBot="1" x14ac:dyDescent="0.25">
      <c r="B19" s="64">
        <v>1</v>
      </c>
      <c r="C19" s="65">
        <f>E5+287.15029323</f>
        <v>-2.8744790000018838E-2</v>
      </c>
    </row>
  </sheetData>
  <mergeCells count="1">
    <mergeCell ref="A3:I3"/>
  </mergeCells>
  <conditionalFormatting sqref="G5:G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I13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7182-CA5F-8249-ABFF-5D07F4DDDD25}">
  <dimension ref="B1:K13"/>
  <sheetViews>
    <sheetView tabSelected="1" workbookViewId="0">
      <selection activeCell="D17" sqref="D17:E18"/>
    </sheetView>
  </sheetViews>
  <sheetFormatPr baseColWidth="10" defaultRowHeight="16" x14ac:dyDescent="0.2"/>
  <sheetData>
    <row r="1" spans="2:11" ht="17" thickBot="1" x14ac:dyDescent="0.25"/>
    <row r="2" spans="2:11" ht="23" thickBot="1" x14ac:dyDescent="0.35">
      <c r="B2" s="77" t="s">
        <v>8</v>
      </c>
      <c r="C2" s="78"/>
      <c r="D2" s="78"/>
      <c r="E2" s="78"/>
      <c r="F2" s="78"/>
      <c r="G2" s="78"/>
      <c r="H2" s="78"/>
      <c r="I2" s="78"/>
      <c r="J2" s="78"/>
      <c r="K2" s="79"/>
    </row>
    <row r="3" spans="2:11" x14ac:dyDescent="0.2">
      <c r="B3" s="80" t="s">
        <v>17</v>
      </c>
      <c r="C3" s="82" t="s">
        <v>9</v>
      </c>
      <c r="D3" s="84" t="s">
        <v>10</v>
      </c>
      <c r="E3" s="84" t="s">
        <v>11</v>
      </c>
      <c r="F3" s="84" t="s">
        <v>12</v>
      </c>
      <c r="G3" s="84" t="s">
        <v>13</v>
      </c>
      <c r="H3" s="86" t="s">
        <v>14</v>
      </c>
      <c r="I3" s="84" t="s">
        <v>15</v>
      </c>
      <c r="J3" s="73" t="s">
        <v>16</v>
      </c>
      <c r="K3" s="75" t="s">
        <v>18</v>
      </c>
    </row>
    <row r="4" spans="2:11" ht="17" thickBot="1" x14ac:dyDescent="0.25">
      <c r="B4" s="81"/>
      <c r="C4" s="83"/>
      <c r="D4" s="85"/>
      <c r="E4" s="85"/>
      <c r="F4" s="85"/>
      <c r="G4" s="85"/>
      <c r="H4" s="87"/>
      <c r="I4" s="85"/>
      <c r="J4" s="74"/>
      <c r="K4" s="76"/>
    </row>
    <row r="5" spans="2:11" ht="19" x14ac:dyDescent="0.25">
      <c r="B5" s="25" t="s">
        <v>9</v>
      </c>
      <c r="C5" s="35">
        <v>1</v>
      </c>
      <c r="D5" s="36">
        <v>27.210699999999999</v>
      </c>
      <c r="E5" s="36">
        <v>219474.63</v>
      </c>
      <c r="F5" s="36">
        <v>627.50300000000004</v>
      </c>
      <c r="G5" s="36">
        <v>2625.5</v>
      </c>
      <c r="H5" s="36">
        <v>315777</v>
      </c>
      <c r="I5" s="36">
        <v>4.3599999999999999E-18</v>
      </c>
      <c r="J5" s="36">
        <v>6579660000000000</v>
      </c>
      <c r="K5" s="31">
        <v>2</v>
      </c>
    </row>
    <row r="6" spans="2:11" ht="19" x14ac:dyDescent="0.25">
      <c r="B6" s="21" t="s">
        <v>10</v>
      </c>
      <c r="C6" s="37">
        <v>3.6750199999999997E-2</v>
      </c>
      <c r="D6" s="29">
        <v>1</v>
      </c>
      <c r="E6" s="29">
        <v>8065.73</v>
      </c>
      <c r="F6" s="29">
        <v>23.0609</v>
      </c>
      <c r="G6" s="29">
        <v>96.486900000000006</v>
      </c>
      <c r="H6" s="29">
        <v>11604.9</v>
      </c>
      <c r="I6" s="30">
        <v>1.5999999999999999E-19</v>
      </c>
      <c r="J6" s="29">
        <v>241804000000000</v>
      </c>
      <c r="K6" s="32">
        <f>$C6*$K$5</f>
        <v>7.3500399999999994E-2</v>
      </c>
    </row>
    <row r="7" spans="2:11" ht="21" x14ac:dyDescent="0.25">
      <c r="B7" s="21" t="s">
        <v>11</v>
      </c>
      <c r="C7" s="37">
        <v>4.5563300000000003E-6</v>
      </c>
      <c r="D7" s="29">
        <v>1.23981E-4</v>
      </c>
      <c r="E7" s="29">
        <v>1</v>
      </c>
      <c r="F7" s="29">
        <v>2.8590999999999998E-3</v>
      </c>
      <c r="G7" s="29">
        <v>1.1963E-2</v>
      </c>
      <c r="H7" s="29">
        <v>1.42879</v>
      </c>
      <c r="I7" s="29">
        <v>1.9863000000000001E-23</v>
      </c>
      <c r="J7" s="29">
        <v>29979300000</v>
      </c>
      <c r="K7" s="32">
        <f t="shared" ref="K7:K13" si="0">$C7*$K$5</f>
        <v>9.1126600000000006E-6</v>
      </c>
    </row>
    <row r="8" spans="2:11" ht="19" x14ac:dyDescent="0.25">
      <c r="B8" s="21" t="s">
        <v>12</v>
      </c>
      <c r="C8" s="37">
        <v>1.59362E-3</v>
      </c>
      <c r="D8" s="29">
        <v>4.3363400000000003E-2</v>
      </c>
      <c r="E8" s="29">
        <v>349.75700000000001</v>
      </c>
      <c r="F8" s="29">
        <v>1</v>
      </c>
      <c r="G8" s="29">
        <v>4.1840000000000002</v>
      </c>
      <c r="H8" s="29">
        <v>503.22800000000001</v>
      </c>
      <c r="I8" s="29">
        <v>6.9500000000000005E-21</v>
      </c>
      <c r="J8" s="29">
        <v>10485400000000</v>
      </c>
      <c r="K8" s="32">
        <f t="shared" si="0"/>
        <v>3.18724E-3</v>
      </c>
    </row>
    <row r="9" spans="2:11" ht="19" x14ac:dyDescent="0.25">
      <c r="B9" s="21" t="s">
        <v>13</v>
      </c>
      <c r="C9" s="37">
        <v>3.8088E-4</v>
      </c>
      <c r="D9" s="29">
        <v>1.0364099999999999E-2</v>
      </c>
      <c r="E9" s="29">
        <v>83.593000000000004</v>
      </c>
      <c r="F9" s="29">
        <v>0.23900099999999999</v>
      </c>
      <c r="G9" s="29">
        <v>1</v>
      </c>
      <c r="H9" s="29">
        <v>120.274</v>
      </c>
      <c r="I9" s="29">
        <v>1.6599999999999999E-21</v>
      </c>
      <c r="J9" s="29">
        <v>2506070000000</v>
      </c>
      <c r="K9" s="32">
        <f t="shared" si="0"/>
        <v>7.6176E-4</v>
      </c>
    </row>
    <row r="10" spans="2:11" ht="21" x14ac:dyDescent="0.25">
      <c r="B10" s="22" t="s">
        <v>14</v>
      </c>
      <c r="C10" s="37">
        <v>3.1667800000000002E-6</v>
      </c>
      <c r="D10" s="29">
        <v>8.6170500000000004E-5</v>
      </c>
      <c r="E10" s="29">
        <v>0.69502799999999998</v>
      </c>
      <c r="F10" s="29">
        <v>1.9872000000000002E-3</v>
      </c>
      <c r="G10" s="29">
        <v>8.3140000000000002E-3</v>
      </c>
      <c r="H10" s="29">
        <v>1</v>
      </c>
      <c r="I10" s="29">
        <v>1.38054E-23</v>
      </c>
      <c r="J10" s="29">
        <v>20836400000</v>
      </c>
      <c r="K10" s="32">
        <f t="shared" si="0"/>
        <v>6.3335600000000004E-6</v>
      </c>
    </row>
    <row r="11" spans="2:11" ht="19" x14ac:dyDescent="0.25">
      <c r="B11" s="21" t="s">
        <v>15</v>
      </c>
      <c r="C11" s="37">
        <v>2.294E+17</v>
      </c>
      <c r="D11" s="29">
        <v>6.24181E+18</v>
      </c>
      <c r="E11" s="29">
        <v>5.0344500000000003E+22</v>
      </c>
      <c r="F11" s="29">
        <v>1.44E+20</v>
      </c>
      <c r="G11" s="29">
        <v>6.02E+20</v>
      </c>
      <c r="H11" s="29">
        <v>7.2435399999999999E+22</v>
      </c>
      <c r="I11" s="29">
        <v>1</v>
      </c>
      <c r="J11" s="29">
        <v>1.5093E+33</v>
      </c>
      <c r="K11" s="32">
        <f t="shared" si="0"/>
        <v>4.588E+17</v>
      </c>
    </row>
    <row r="12" spans="2:11" ht="19" x14ac:dyDescent="0.25">
      <c r="B12" s="21" t="s">
        <v>16</v>
      </c>
      <c r="C12" s="37">
        <v>1.5198300000000001E-16</v>
      </c>
      <c r="D12" s="29">
        <v>4.13558E-15</v>
      </c>
      <c r="E12" s="29">
        <v>3.3356499999999997E-11</v>
      </c>
      <c r="F12" s="29">
        <v>9.5370000000000002E-14</v>
      </c>
      <c r="G12" s="29"/>
      <c r="H12" s="29">
        <v>4.7993E-11</v>
      </c>
      <c r="I12" s="29">
        <v>6.62561E-34</v>
      </c>
      <c r="J12" s="29">
        <v>1</v>
      </c>
      <c r="K12" s="32">
        <f t="shared" si="0"/>
        <v>3.0396600000000002E-16</v>
      </c>
    </row>
    <row r="13" spans="2:11" ht="20" thickBot="1" x14ac:dyDescent="0.3">
      <c r="B13" s="27" t="s">
        <v>18</v>
      </c>
      <c r="C13" s="33">
        <v>0.5</v>
      </c>
      <c r="D13" s="34">
        <f>D$5*$C$13</f>
        <v>13.60535</v>
      </c>
      <c r="E13" s="34">
        <f t="shared" ref="E13:J13" si="1">E$5*$C$13</f>
        <v>109737.315</v>
      </c>
      <c r="F13" s="34">
        <f t="shared" si="1"/>
        <v>313.75150000000002</v>
      </c>
      <c r="G13" s="34">
        <f t="shared" si="1"/>
        <v>1312.75</v>
      </c>
      <c r="H13" s="34">
        <f t="shared" si="1"/>
        <v>157888.5</v>
      </c>
      <c r="I13" s="34">
        <f t="shared" si="1"/>
        <v>2.18E-18</v>
      </c>
      <c r="J13" s="34">
        <f t="shared" si="1"/>
        <v>3289830000000000</v>
      </c>
      <c r="K13" s="26">
        <f t="shared" si="0"/>
        <v>1</v>
      </c>
    </row>
  </sheetData>
  <mergeCells count="11">
    <mergeCell ref="J3:J4"/>
    <mergeCell ref="K3:K4"/>
    <mergeCell ref="B2:K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gamma</vt:lpstr>
      <vt:lpstr>k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Cabiati</dc:creator>
  <cp:lastModifiedBy>Edoardo Cabiati</cp:lastModifiedBy>
  <dcterms:created xsi:type="dcterms:W3CDTF">2024-09-02T10:09:07Z</dcterms:created>
  <dcterms:modified xsi:type="dcterms:W3CDTF">2024-09-08T10:18:55Z</dcterms:modified>
</cp:coreProperties>
</file>