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lex-Popescu-Thesis-2023\Data &amp; Scripts\"/>
    </mc:Choice>
  </mc:AlternateContent>
  <xr:revisionPtr revIDLastSave="0" documentId="13_ncr:1_{C60DF609-865E-4BD8-B53E-FDC1358411DF}" xr6:coauthVersionLast="47" xr6:coauthVersionMax="47" xr10:uidLastSave="{00000000-0000-0000-0000-000000000000}"/>
  <bookViews>
    <workbookView xWindow="-14400" yWindow="3270" windowWidth="14400" windowHeight="15600" activeTab="1" xr2:uid="{359FEB76-43F5-4253-AE07-674275EDB72D}"/>
  </bookViews>
  <sheets>
    <sheet name="DATA SHEET" sheetId="1" r:id="rId1"/>
    <sheet name="PATHWAY ANALYSIS" sheetId="4" r:id="rId2"/>
    <sheet name="META DATA" sheetId="2" r:id="rId3"/>
    <sheet name="INDEX" sheetId="3" r:id="rId4"/>
  </sheets>
  <definedNames>
    <definedName name="_xlnm._FilterDatabase" localSheetId="0" hidden="1">'DATA SHEET'!$A$1:$AJ$253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C49" i="4"/>
  <c r="C50" i="4"/>
  <c r="C51" i="4"/>
  <c r="M51" i="4"/>
  <c r="M50" i="4"/>
  <c r="M49" i="4"/>
  <c r="C46" i="4"/>
  <c r="C47" i="4"/>
  <c r="C48" i="4"/>
  <c r="M48" i="4"/>
  <c r="M47" i="4"/>
  <c r="M46" i="4"/>
  <c r="C45" i="4"/>
  <c r="M45" i="4"/>
  <c r="C37" i="4"/>
  <c r="C38" i="4"/>
  <c r="C39" i="4"/>
  <c r="C40" i="4"/>
  <c r="C41" i="4"/>
  <c r="C42" i="4"/>
  <c r="C43" i="4"/>
  <c r="C44" i="4"/>
  <c r="M44" i="4"/>
  <c r="M43" i="4"/>
  <c r="M42" i="4"/>
  <c r="M41" i="4"/>
  <c r="M40" i="4"/>
  <c r="M38" i="4"/>
  <c r="M39" i="4"/>
  <c r="M37" i="4"/>
  <c r="M36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C2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3" i="4"/>
  <c r="M4" i="4"/>
  <c r="M2" i="4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" i="1"/>
  <c r="G249" i="1"/>
  <c r="G250" i="1"/>
  <c r="G251" i="1"/>
  <c r="G252" i="1"/>
  <c r="G253" i="1"/>
  <c r="D249" i="1"/>
  <c r="E249" i="1" s="1"/>
  <c r="D250" i="1"/>
  <c r="E250" i="1" s="1"/>
  <c r="D251" i="1"/>
  <c r="E251" i="1" s="1"/>
  <c r="D252" i="1"/>
  <c r="E252" i="1" s="1"/>
  <c r="D253" i="1"/>
  <c r="E253" i="1" s="1"/>
  <c r="I2" i="1"/>
  <c r="H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" i="1"/>
  <c r="G248" i="1"/>
  <c r="D248" i="1"/>
  <c r="E248" i="1" s="1"/>
  <c r="N253" i="1"/>
  <c r="N252" i="1"/>
  <c r="N251" i="1"/>
  <c r="N250" i="1"/>
  <c r="N249" i="1"/>
  <c r="N248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" i="1"/>
  <c r="A2" i="2" a="1"/>
  <c r="A2" i="2" s="1"/>
  <c r="L247" i="1"/>
  <c r="AJ247" i="1" s="1"/>
  <c r="G247" i="1"/>
  <c r="D247" i="1"/>
  <c r="E247" i="1" s="1"/>
  <c r="L246" i="1"/>
  <c r="AJ246" i="1" s="1"/>
  <c r="G246" i="1"/>
  <c r="D246" i="1"/>
  <c r="E246" i="1" s="1"/>
  <c r="L245" i="1"/>
  <c r="AJ245" i="1" s="1"/>
  <c r="G245" i="1"/>
  <c r="D245" i="1"/>
  <c r="E245" i="1" s="1"/>
  <c r="L244" i="1"/>
  <c r="G244" i="1"/>
  <c r="D244" i="1"/>
  <c r="E244" i="1" s="1"/>
  <c r="L243" i="1"/>
  <c r="G243" i="1"/>
  <c r="D243" i="1"/>
  <c r="E243" i="1" s="1"/>
  <c r="L242" i="1"/>
  <c r="AJ242" i="1" s="1"/>
  <c r="G242" i="1"/>
  <c r="D242" i="1"/>
  <c r="E242" i="1" s="1"/>
  <c r="L241" i="1"/>
  <c r="AJ241" i="1" s="1"/>
  <c r="G241" i="1"/>
  <c r="D241" i="1"/>
  <c r="E241" i="1" s="1"/>
  <c r="L240" i="1"/>
  <c r="AJ240" i="1" s="1"/>
  <c r="G240" i="1"/>
  <c r="D240" i="1"/>
  <c r="E240" i="1" s="1"/>
  <c r="L239" i="1"/>
  <c r="G239" i="1"/>
  <c r="D239" i="1"/>
  <c r="E239" i="1" s="1"/>
  <c r="L238" i="1"/>
  <c r="G238" i="1"/>
  <c r="D238" i="1"/>
  <c r="E238" i="1" s="1"/>
  <c r="L237" i="1"/>
  <c r="AJ237" i="1" s="1"/>
  <c r="G237" i="1"/>
  <c r="D237" i="1"/>
  <c r="E237" i="1" s="1"/>
  <c r="L236" i="1"/>
  <c r="AJ236" i="1" s="1"/>
  <c r="G236" i="1"/>
  <c r="D236" i="1"/>
  <c r="E236" i="1" s="1"/>
  <c r="L235" i="1"/>
  <c r="AJ235" i="1" s="1"/>
  <c r="G235" i="1"/>
  <c r="D235" i="1"/>
  <c r="E235" i="1" s="1"/>
  <c r="L234" i="1"/>
  <c r="AJ234" i="1" s="1"/>
  <c r="G234" i="1"/>
  <c r="D234" i="1"/>
  <c r="E234" i="1" s="1"/>
  <c r="L233" i="1"/>
  <c r="AJ233" i="1" s="1"/>
  <c r="G233" i="1"/>
  <c r="D233" i="1"/>
  <c r="E233" i="1" s="1"/>
  <c r="L232" i="1"/>
  <c r="AJ232" i="1" s="1"/>
  <c r="G232" i="1"/>
  <c r="D232" i="1"/>
  <c r="E232" i="1" s="1"/>
  <c r="L231" i="1"/>
  <c r="AJ231" i="1" s="1"/>
  <c r="G231" i="1"/>
  <c r="D231" i="1"/>
  <c r="E231" i="1" s="1"/>
  <c r="L230" i="1"/>
  <c r="AJ230" i="1" s="1"/>
  <c r="G230" i="1"/>
  <c r="D230" i="1"/>
  <c r="E230" i="1" s="1"/>
  <c r="L229" i="1"/>
  <c r="AJ229" i="1" s="1"/>
  <c r="G229" i="1"/>
  <c r="D229" i="1"/>
  <c r="E229" i="1" s="1"/>
  <c r="L228" i="1"/>
  <c r="G228" i="1"/>
  <c r="D228" i="1"/>
  <c r="E228" i="1" s="1"/>
  <c r="L227" i="1"/>
  <c r="AJ227" i="1" s="1"/>
  <c r="G227" i="1"/>
  <c r="D227" i="1"/>
  <c r="E227" i="1" s="1"/>
  <c r="L226" i="1"/>
  <c r="AJ226" i="1" s="1"/>
  <c r="G226" i="1"/>
  <c r="D226" i="1"/>
  <c r="E226" i="1" s="1"/>
  <c r="L225" i="1"/>
  <c r="AJ225" i="1" s="1"/>
  <c r="G225" i="1"/>
  <c r="D225" i="1"/>
  <c r="E225" i="1" s="1"/>
  <c r="L224" i="1"/>
  <c r="AJ224" i="1" s="1"/>
  <c r="G224" i="1"/>
  <c r="D224" i="1"/>
  <c r="E224" i="1" s="1"/>
  <c r="L223" i="1"/>
  <c r="AJ223" i="1" s="1"/>
  <c r="G223" i="1"/>
  <c r="D223" i="1"/>
  <c r="E223" i="1" s="1"/>
  <c r="L222" i="1"/>
  <c r="AJ222" i="1" s="1"/>
  <c r="G222" i="1"/>
  <c r="D222" i="1"/>
  <c r="E222" i="1" s="1"/>
  <c r="L221" i="1"/>
  <c r="AJ221" i="1" s="1"/>
  <c r="G221" i="1"/>
  <c r="D221" i="1"/>
  <c r="E221" i="1" s="1"/>
  <c r="L220" i="1"/>
  <c r="G220" i="1"/>
  <c r="D220" i="1"/>
  <c r="E220" i="1" s="1"/>
  <c r="L219" i="1"/>
  <c r="G219" i="1"/>
  <c r="D219" i="1"/>
  <c r="E219" i="1" s="1"/>
  <c r="L218" i="1"/>
  <c r="L217" i="1"/>
  <c r="G217" i="1"/>
  <c r="D217" i="1"/>
  <c r="E217" i="1" s="1"/>
  <c r="L216" i="1"/>
  <c r="G216" i="1"/>
  <c r="D216" i="1"/>
  <c r="E216" i="1" s="1"/>
  <c r="L215" i="1"/>
  <c r="G215" i="1"/>
  <c r="D215" i="1"/>
  <c r="E215" i="1" s="1"/>
  <c r="L214" i="1"/>
  <c r="G214" i="1"/>
  <c r="D214" i="1"/>
  <c r="E214" i="1" s="1"/>
  <c r="L213" i="1"/>
  <c r="G213" i="1"/>
  <c r="D213" i="1"/>
  <c r="E213" i="1" s="1"/>
  <c r="L212" i="1"/>
  <c r="AJ228" i="1"/>
  <c r="AJ238" i="1"/>
  <c r="AJ239" i="1"/>
  <c r="AJ243" i="1"/>
  <c r="AJ244" i="1"/>
  <c r="AJ248" i="1"/>
  <c r="AJ249" i="1"/>
  <c r="AJ250" i="1"/>
  <c r="AJ251" i="1"/>
  <c r="AJ252" i="1"/>
  <c r="AJ253" i="1"/>
  <c r="L211" i="1"/>
  <c r="G211" i="1"/>
  <c r="D211" i="1"/>
  <c r="E211" i="1" s="1"/>
  <c r="L210" i="1"/>
  <c r="G210" i="1"/>
  <c r="D210" i="1"/>
  <c r="E210" i="1" s="1"/>
  <c r="L209" i="1"/>
  <c r="G209" i="1"/>
  <c r="D209" i="1"/>
  <c r="E209" i="1" s="1"/>
  <c r="L208" i="1"/>
  <c r="G208" i="1"/>
  <c r="D208" i="1"/>
  <c r="E208" i="1" s="1"/>
  <c r="L207" i="1"/>
  <c r="G207" i="1"/>
  <c r="D207" i="1"/>
  <c r="E207" i="1" s="1"/>
  <c r="L206" i="1"/>
  <c r="G206" i="1"/>
  <c r="D206" i="1"/>
  <c r="E206" i="1" s="1"/>
  <c r="L205" i="1"/>
  <c r="G205" i="1"/>
  <c r="D205" i="1"/>
  <c r="E205" i="1" s="1"/>
  <c r="L204" i="1"/>
  <c r="G204" i="1"/>
  <c r="D204" i="1"/>
  <c r="E204" i="1" s="1"/>
  <c r="L203" i="1"/>
  <c r="G203" i="1"/>
  <c r="D203" i="1"/>
  <c r="E203" i="1" s="1"/>
  <c r="L202" i="1"/>
  <c r="G202" i="1"/>
  <c r="D202" i="1"/>
  <c r="E202" i="1" s="1"/>
  <c r="L201" i="1"/>
  <c r="G201" i="1"/>
  <c r="D201" i="1"/>
  <c r="E201" i="1" s="1"/>
  <c r="L200" i="1"/>
  <c r="M251" i="1"/>
  <c r="M253" i="1" s="1"/>
  <c r="Z253" i="1" s="1"/>
  <c r="M248" i="1"/>
  <c r="M250" i="1" s="1"/>
  <c r="Z250" i="1" s="1"/>
  <c r="M245" i="1"/>
  <c r="M247" i="1" s="1"/>
  <c r="Z247" i="1" s="1"/>
  <c r="M242" i="1"/>
  <c r="M244" i="1" s="1"/>
  <c r="Z244" i="1" s="1"/>
  <c r="M239" i="1"/>
  <c r="M241" i="1" s="1"/>
  <c r="Z241" i="1" s="1"/>
  <c r="M236" i="1"/>
  <c r="M238" i="1" s="1"/>
  <c r="Z238" i="1" s="1"/>
  <c r="M233" i="1"/>
  <c r="M235" i="1" s="1"/>
  <c r="Z235" i="1" s="1"/>
  <c r="M230" i="1"/>
  <c r="M232" i="1" s="1"/>
  <c r="Z232" i="1" s="1"/>
  <c r="L199" i="1"/>
  <c r="G199" i="1"/>
  <c r="D199" i="1"/>
  <c r="E199" i="1" s="1"/>
  <c r="L198" i="1"/>
  <c r="G198" i="1"/>
  <c r="D198" i="1"/>
  <c r="E198" i="1" s="1"/>
  <c r="L197" i="1"/>
  <c r="G197" i="1"/>
  <c r="D197" i="1"/>
  <c r="E197" i="1" s="1"/>
  <c r="L196" i="1"/>
  <c r="G196" i="1"/>
  <c r="D196" i="1"/>
  <c r="E196" i="1" s="1"/>
  <c r="L195" i="1"/>
  <c r="G195" i="1"/>
  <c r="D195" i="1"/>
  <c r="E195" i="1" s="1"/>
  <c r="L194" i="1"/>
  <c r="G194" i="1"/>
  <c r="D194" i="1"/>
  <c r="E194" i="1" s="1"/>
  <c r="L193" i="1"/>
  <c r="G193" i="1"/>
  <c r="D193" i="1"/>
  <c r="E193" i="1" s="1"/>
  <c r="L192" i="1"/>
  <c r="G192" i="1"/>
  <c r="D192" i="1"/>
  <c r="E192" i="1" s="1"/>
  <c r="L191" i="1"/>
  <c r="G191" i="1"/>
  <c r="D191" i="1"/>
  <c r="E191" i="1" s="1"/>
  <c r="L190" i="1"/>
  <c r="G190" i="1"/>
  <c r="D190" i="1"/>
  <c r="E190" i="1" s="1"/>
  <c r="L189" i="1"/>
  <c r="G189" i="1"/>
  <c r="D189" i="1"/>
  <c r="E189" i="1" s="1"/>
  <c r="L188" i="1"/>
  <c r="G188" i="1"/>
  <c r="D188" i="1"/>
  <c r="E188" i="1" s="1"/>
  <c r="L187" i="1"/>
  <c r="G187" i="1"/>
  <c r="D187" i="1"/>
  <c r="E187" i="1" s="1"/>
  <c r="L186" i="1"/>
  <c r="G186" i="1"/>
  <c r="D186" i="1"/>
  <c r="E186" i="1" s="1"/>
  <c r="L185" i="1"/>
  <c r="M227" i="1"/>
  <c r="M229" i="1" s="1"/>
  <c r="Z229" i="1" s="1"/>
  <c r="M224" i="1"/>
  <c r="M226" i="1" s="1"/>
  <c r="Z226" i="1" s="1"/>
  <c r="M221" i="1"/>
  <c r="M223" i="1" s="1"/>
  <c r="Z223" i="1" s="1"/>
  <c r="M218" i="1"/>
  <c r="M220" i="1" s="1"/>
  <c r="Z220" i="1" s="1"/>
  <c r="M215" i="1"/>
  <c r="M217" i="1" s="1"/>
  <c r="Z217" i="1" s="1"/>
  <c r="M212" i="1"/>
  <c r="M214" i="1" s="1"/>
  <c r="Z214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200" i="1"/>
  <c r="G212" i="1"/>
  <c r="G218" i="1"/>
  <c r="G2" i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D100" i="1"/>
  <c r="E100" i="1" s="1"/>
  <c r="D101" i="1"/>
  <c r="E101" i="1" s="1"/>
  <c r="D102" i="1"/>
  <c r="E102" i="1" s="1"/>
  <c r="D103" i="1"/>
  <c r="E103" i="1" s="1"/>
  <c r="D104" i="1"/>
  <c r="E104" i="1" s="1"/>
  <c r="D105" i="1"/>
  <c r="E105" i="1" s="1"/>
  <c r="D106" i="1"/>
  <c r="E106" i="1" s="1"/>
  <c r="D107" i="1"/>
  <c r="E107" i="1" s="1"/>
  <c r="D108" i="1"/>
  <c r="E108" i="1" s="1"/>
  <c r="D109" i="1"/>
  <c r="E109" i="1" s="1"/>
  <c r="D110" i="1"/>
  <c r="E110" i="1" s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E116" i="1" s="1"/>
  <c r="D117" i="1"/>
  <c r="E117" i="1" s="1"/>
  <c r="D118" i="1"/>
  <c r="E118" i="1" s="1"/>
  <c r="D119" i="1"/>
  <c r="E119" i="1" s="1"/>
  <c r="D120" i="1"/>
  <c r="E120" i="1" s="1"/>
  <c r="D121" i="1"/>
  <c r="E121" i="1" s="1"/>
  <c r="D122" i="1"/>
  <c r="E122" i="1" s="1"/>
  <c r="D123" i="1"/>
  <c r="E123" i="1" s="1"/>
  <c r="D124" i="1"/>
  <c r="E124" i="1" s="1"/>
  <c r="D125" i="1"/>
  <c r="E125" i="1" s="1"/>
  <c r="D126" i="1"/>
  <c r="E126" i="1" s="1"/>
  <c r="D127" i="1"/>
  <c r="E127" i="1" s="1"/>
  <c r="D128" i="1"/>
  <c r="E128" i="1" s="1"/>
  <c r="D129" i="1"/>
  <c r="E129" i="1" s="1"/>
  <c r="D130" i="1"/>
  <c r="E130" i="1" s="1"/>
  <c r="D131" i="1"/>
  <c r="E131" i="1" s="1"/>
  <c r="D132" i="1"/>
  <c r="E132" i="1" s="1"/>
  <c r="D133" i="1"/>
  <c r="E133" i="1" s="1"/>
  <c r="D134" i="1"/>
  <c r="E134" i="1" s="1"/>
  <c r="D135" i="1"/>
  <c r="E135" i="1" s="1"/>
  <c r="D136" i="1"/>
  <c r="E136" i="1" s="1"/>
  <c r="D137" i="1"/>
  <c r="E137" i="1" s="1"/>
  <c r="D138" i="1"/>
  <c r="E138" i="1" s="1"/>
  <c r="D139" i="1"/>
  <c r="E139" i="1" s="1"/>
  <c r="D140" i="1"/>
  <c r="E140" i="1" s="1"/>
  <c r="D141" i="1"/>
  <c r="E141" i="1" s="1"/>
  <c r="D142" i="1"/>
  <c r="E142" i="1" s="1"/>
  <c r="D143" i="1"/>
  <c r="E143" i="1" s="1"/>
  <c r="D144" i="1"/>
  <c r="E144" i="1" s="1"/>
  <c r="D145" i="1"/>
  <c r="E145" i="1" s="1"/>
  <c r="D146" i="1"/>
  <c r="E146" i="1" s="1"/>
  <c r="D147" i="1"/>
  <c r="E147" i="1" s="1"/>
  <c r="D148" i="1"/>
  <c r="E148" i="1" s="1"/>
  <c r="D149" i="1"/>
  <c r="E149" i="1" s="1"/>
  <c r="D150" i="1"/>
  <c r="E150" i="1" s="1"/>
  <c r="D151" i="1"/>
  <c r="E151" i="1" s="1"/>
  <c r="D152" i="1"/>
  <c r="E152" i="1" s="1"/>
  <c r="D153" i="1"/>
  <c r="E153" i="1" s="1"/>
  <c r="D154" i="1"/>
  <c r="E154" i="1" s="1"/>
  <c r="D155" i="1"/>
  <c r="E155" i="1" s="1"/>
  <c r="D156" i="1"/>
  <c r="E156" i="1" s="1"/>
  <c r="D157" i="1"/>
  <c r="E157" i="1" s="1"/>
  <c r="D158" i="1"/>
  <c r="E158" i="1" s="1"/>
  <c r="D159" i="1"/>
  <c r="E159" i="1" s="1"/>
  <c r="D160" i="1"/>
  <c r="E160" i="1" s="1"/>
  <c r="D161" i="1"/>
  <c r="E161" i="1" s="1"/>
  <c r="D162" i="1"/>
  <c r="E162" i="1" s="1"/>
  <c r="D163" i="1"/>
  <c r="E163" i="1" s="1"/>
  <c r="D164" i="1"/>
  <c r="E164" i="1" s="1"/>
  <c r="D165" i="1"/>
  <c r="E165" i="1" s="1"/>
  <c r="D166" i="1"/>
  <c r="E166" i="1" s="1"/>
  <c r="D167" i="1"/>
  <c r="E167" i="1" s="1"/>
  <c r="D168" i="1"/>
  <c r="E168" i="1" s="1"/>
  <c r="D169" i="1"/>
  <c r="E169" i="1" s="1"/>
  <c r="D170" i="1"/>
  <c r="E170" i="1" s="1"/>
  <c r="D171" i="1"/>
  <c r="E171" i="1" s="1"/>
  <c r="D172" i="1"/>
  <c r="E172" i="1" s="1"/>
  <c r="D173" i="1"/>
  <c r="E173" i="1" s="1"/>
  <c r="D174" i="1"/>
  <c r="E174" i="1" s="1"/>
  <c r="D175" i="1"/>
  <c r="E175" i="1" s="1"/>
  <c r="D176" i="1"/>
  <c r="E176" i="1" s="1"/>
  <c r="D177" i="1"/>
  <c r="E177" i="1" s="1"/>
  <c r="D178" i="1"/>
  <c r="E178" i="1" s="1"/>
  <c r="D179" i="1"/>
  <c r="E179" i="1" s="1"/>
  <c r="D180" i="1"/>
  <c r="E180" i="1" s="1"/>
  <c r="D181" i="1"/>
  <c r="E181" i="1" s="1"/>
  <c r="D182" i="1"/>
  <c r="E182" i="1" s="1"/>
  <c r="D183" i="1"/>
  <c r="E183" i="1" s="1"/>
  <c r="D184" i="1"/>
  <c r="E184" i="1" s="1"/>
  <c r="D185" i="1"/>
  <c r="E185" i="1" s="1"/>
  <c r="D200" i="1"/>
  <c r="E200" i="1" s="1"/>
  <c r="D212" i="1"/>
  <c r="E212" i="1" s="1"/>
  <c r="D218" i="1"/>
  <c r="E218" i="1" s="1"/>
  <c r="D2" i="1"/>
  <c r="E2" i="1" s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M209" i="1"/>
  <c r="M211" i="1" s="1"/>
  <c r="Z211" i="1" s="1"/>
  <c r="M206" i="1"/>
  <c r="M208" i="1" s="1"/>
  <c r="Z208" i="1" s="1"/>
  <c r="M203" i="1"/>
  <c r="M205" i="1" s="1"/>
  <c r="Z205" i="1" s="1"/>
  <c r="M200" i="1"/>
  <c r="M202" i="1" s="1"/>
  <c r="Z202" i="1" s="1"/>
  <c r="M197" i="1"/>
  <c r="M199" i="1" s="1"/>
  <c r="Z199" i="1" s="1"/>
  <c r="M194" i="1"/>
  <c r="M196" i="1" s="1"/>
  <c r="Z196" i="1" s="1"/>
  <c r="M191" i="1"/>
  <c r="M193" i="1" s="1"/>
  <c r="Z193" i="1" s="1"/>
  <c r="M188" i="1"/>
  <c r="M190" i="1" s="1"/>
  <c r="Z190" i="1" s="1"/>
  <c r="M185" i="1"/>
  <c r="M187" i="1" s="1"/>
  <c r="Z187" i="1" s="1"/>
  <c r="M182" i="1"/>
  <c r="M184" i="1" s="1"/>
  <c r="Z184" i="1" s="1"/>
  <c r="M179" i="1"/>
  <c r="M181" i="1" s="1"/>
  <c r="Z181" i="1" s="1"/>
  <c r="M176" i="1"/>
  <c r="M178" i="1" s="1"/>
  <c r="Z178" i="1" s="1"/>
  <c r="M173" i="1"/>
  <c r="M175" i="1" s="1"/>
  <c r="Z175" i="1" s="1"/>
  <c r="M170" i="1"/>
  <c r="M172" i="1" s="1"/>
  <c r="Z172" i="1" s="1"/>
  <c r="M167" i="1"/>
  <c r="M169" i="1" s="1"/>
  <c r="Z169" i="1" s="1"/>
  <c r="M164" i="1"/>
  <c r="M166" i="1" s="1"/>
  <c r="Z166" i="1" s="1"/>
  <c r="M161" i="1"/>
  <c r="M163" i="1" s="1"/>
  <c r="Z163" i="1" s="1"/>
  <c r="M158" i="1"/>
  <c r="M160" i="1" s="1"/>
  <c r="Z160" i="1" s="1"/>
  <c r="M155" i="1"/>
  <c r="M157" i="1" s="1"/>
  <c r="Z157" i="1" s="1"/>
  <c r="M152" i="1"/>
  <c r="M154" i="1" s="1"/>
  <c r="Z154" i="1" s="1"/>
  <c r="M149" i="1"/>
  <c r="M151" i="1" s="1"/>
  <c r="Z151" i="1" s="1"/>
  <c r="M146" i="1"/>
  <c r="M148" i="1" s="1"/>
  <c r="Z148" i="1" s="1"/>
  <c r="M143" i="1"/>
  <c r="M145" i="1" s="1"/>
  <c r="Z145" i="1" s="1"/>
  <c r="M140" i="1"/>
  <c r="M142" i="1" s="1"/>
  <c r="Z142" i="1" s="1"/>
  <c r="M137" i="1"/>
  <c r="M139" i="1" s="1"/>
  <c r="Z139" i="1" s="1"/>
  <c r="M134" i="1"/>
  <c r="M136" i="1" s="1"/>
  <c r="Z136" i="1" s="1"/>
  <c r="M131" i="1"/>
  <c r="M133" i="1" s="1"/>
  <c r="Z133" i="1" s="1"/>
  <c r="M128" i="1"/>
  <c r="M130" i="1" s="1"/>
  <c r="Z130" i="1" s="1"/>
  <c r="M125" i="1"/>
  <c r="M127" i="1" s="1"/>
  <c r="Z127" i="1" s="1"/>
  <c r="Z3" i="1"/>
  <c r="Z4" i="1"/>
  <c r="Z2" i="1"/>
  <c r="L92" i="1"/>
  <c r="L95" i="1" s="1"/>
  <c r="AJ91" i="1"/>
  <c r="M122" i="1"/>
  <c r="M124" i="1" s="1"/>
  <c r="Z124" i="1" s="1"/>
  <c r="M119" i="1"/>
  <c r="M121" i="1" s="1"/>
  <c r="Z121" i="1" s="1"/>
  <c r="M116" i="1"/>
  <c r="M118" i="1" s="1"/>
  <c r="Z118" i="1" s="1"/>
  <c r="M113" i="1"/>
  <c r="M115" i="1" s="1"/>
  <c r="Z115" i="1" s="1"/>
  <c r="M110" i="1"/>
  <c r="M112" i="1" s="1"/>
  <c r="Z112" i="1" s="1"/>
  <c r="M107" i="1"/>
  <c r="M109" i="1" s="1"/>
  <c r="Z109" i="1" s="1"/>
  <c r="M104" i="1"/>
  <c r="M106" i="1" s="1"/>
  <c r="Z106" i="1" s="1"/>
  <c r="M101" i="1"/>
  <c r="M103" i="1" s="1"/>
  <c r="Z103" i="1" s="1"/>
  <c r="M98" i="1"/>
  <c r="M100" i="1" s="1"/>
  <c r="Z100" i="1" s="1"/>
  <c r="M95" i="1"/>
  <c r="M97" i="1" s="1"/>
  <c r="Z97" i="1" s="1"/>
  <c r="M92" i="1"/>
  <c r="M94" i="1" s="1"/>
  <c r="Z94" i="1" s="1"/>
  <c r="M89" i="1"/>
  <c r="M91" i="1" s="1"/>
  <c r="Z91" i="1" s="1"/>
  <c r="M86" i="1"/>
  <c r="M88" i="1" s="1"/>
  <c r="Z88" i="1" s="1"/>
  <c r="M83" i="1"/>
  <c r="Z83" i="1" s="1"/>
  <c r="M80" i="1"/>
  <c r="Z80" i="1" s="1"/>
  <c r="M77" i="1"/>
  <c r="Z77" i="1" s="1"/>
  <c r="L83" i="1"/>
  <c r="L77" i="1"/>
  <c r="L79" i="1" s="1"/>
  <c r="M74" i="1"/>
  <c r="M76" i="1" s="1"/>
  <c r="M71" i="1"/>
  <c r="M73" i="1" s="1"/>
  <c r="L76" i="1"/>
  <c r="L75" i="1"/>
  <c r="L74" i="1"/>
  <c r="L73" i="1"/>
  <c r="L72" i="1"/>
  <c r="L71" i="1"/>
  <c r="L70" i="1"/>
  <c r="L69" i="1"/>
  <c r="M68" i="1"/>
  <c r="M70" i="1" s="1"/>
  <c r="L67" i="1"/>
  <c r="L66" i="1"/>
  <c r="M65" i="1"/>
  <c r="M67" i="1" s="1"/>
  <c r="M62" i="1"/>
  <c r="M63" i="1" s="1"/>
  <c r="M59" i="1"/>
  <c r="M61" i="1" s="1"/>
  <c r="M56" i="1"/>
  <c r="M58" i="1" s="1"/>
  <c r="L56" i="1"/>
  <c r="L64" i="1" s="1"/>
  <c r="M53" i="1"/>
  <c r="M55" i="1" s="1"/>
  <c r="M50" i="1"/>
  <c r="M52" i="1" s="1"/>
  <c r="M47" i="1"/>
  <c r="Z47" i="1" s="1"/>
  <c r="M44" i="1"/>
  <c r="M46" i="1" s="1"/>
  <c r="M41" i="1"/>
  <c r="M43" i="1" s="1"/>
  <c r="Z227" i="1" l="1"/>
  <c r="Z242" i="1"/>
  <c r="Z206" i="1"/>
  <c r="Z224" i="1"/>
  <c r="Z239" i="1"/>
  <c r="Z221" i="1"/>
  <c r="Z236" i="1"/>
  <c r="Z251" i="1"/>
  <c r="Z218" i="1"/>
  <c r="Z233" i="1"/>
  <c r="Z248" i="1"/>
  <c r="Z215" i="1"/>
  <c r="Z230" i="1"/>
  <c r="Z245" i="1"/>
  <c r="Z212" i="1"/>
  <c r="M252" i="1"/>
  <c r="Z252" i="1" s="1"/>
  <c r="M249" i="1"/>
  <c r="Z249" i="1" s="1"/>
  <c r="M246" i="1"/>
  <c r="Z246" i="1" s="1"/>
  <c r="M243" i="1"/>
  <c r="Z243" i="1" s="1"/>
  <c r="M240" i="1"/>
  <c r="Z240" i="1" s="1"/>
  <c r="M237" i="1"/>
  <c r="Z237" i="1" s="1"/>
  <c r="M234" i="1"/>
  <c r="Z234" i="1" s="1"/>
  <c r="M231" i="1"/>
  <c r="Z231" i="1" s="1"/>
  <c r="M228" i="1"/>
  <c r="Z228" i="1" s="1"/>
  <c r="M225" i="1"/>
  <c r="Z225" i="1" s="1"/>
  <c r="M222" i="1"/>
  <c r="Z222" i="1" s="1"/>
  <c r="M219" i="1"/>
  <c r="Z219" i="1" s="1"/>
  <c r="M216" i="1"/>
  <c r="Z216" i="1" s="1"/>
  <c r="M213" i="1"/>
  <c r="Z213" i="1" s="1"/>
  <c r="Z203" i="1"/>
  <c r="Z185" i="1"/>
  <c r="Z188" i="1"/>
  <c r="M79" i="1"/>
  <c r="Z79" i="1" s="1"/>
  <c r="Z155" i="1"/>
  <c r="Z158" i="1"/>
  <c r="Z200" i="1"/>
  <c r="Z197" i="1"/>
  <c r="Z194" i="1"/>
  <c r="Z209" i="1"/>
  <c r="Z191" i="1"/>
  <c r="Z182" i="1"/>
  <c r="Z179" i="1"/>
  <c r="Z176" i="1"/>
  <c r="Z173" i="1"/>
  <c r="Z170" i="1"/>
  <c r="Z167" i="1"/>
  <c r="Z164" i="1"/>
  <c r="Z161" i="1"/>
  <c r="Z152" i="1"/>
  <c r="L57" i="1"/>
  <c r="L58" i="1" s="1"/>
  <c r="Z131" i="1"/>
  <c r="Z146" i="1"/>
  <c r="Z122" i="1"/>
  <c r="Z143" i="1"/>
  <c r="Z119" i="1"/>
  <c r="Z140" i="1"/>
  <c r="Z116" i="1"/>
  <c r="Z137" i="1"/>
  <c r="M49" i="1"/>
  <c r="Z49" i="1" s="1"/>
  <c r="Z113" i="1"/>
  <c r="Z134" i="1"/>
  <c r="Z149" i="1"/>
  <c r="Z110" i="1"/>
  <c r="Z128" i="1"/>
  <c r="Z125" i="1"/>
  <c r="M210" i="1"/>
  <c r="Z210" i="1" s="1"/>
  <c r="M207" i="1"/>
  <c r="Z207" i="1" s="1"/>
  <c r="M204" i="1"/>
  <c r="Z204" i="1" s="1"/>
  <c r="M201" i="1"/>
  <c r="Z201" i="1" s="1"/>
  <c r="M198" i="1"/>
  <c r="Z198" i="1" s="1"/>
  <c r="M195" i="1"/>
  <c r="Z195" i="1" s="1"/>
  <c r="M192" i="1"/>
  <c r="Z192" i="1" s="1"/>
  <c r="M189" i="1"/>
  <c r="Z189" i="1" s="1"/>
  <c r="M186" i="1"/>
  <c r="Z186" i="1" s="1"/>
  <c r="M183" i="1"/>
  <c r="Z183" i="1" s="1"/>
  <c r="M180" i="1"/>
  <c r="Z180" i="1" s="1"/>
  <c r="M177" i="1"/>
  <c r="Z177" i="1" s="1"/>
  <c r="M174" i="1"/>
  <c r="Z174" i="1" s="1"/>
  <c r="M171" i="1"/>
  <c r="Z171" i="1" s="1"/>
  <c r="M168" i="1"/>
  <c r="Z168" i="1" s="1"/>
  <c r="M165" i="1"/>
  <c r="Z165" i="1" s="1"/>
  <c r="M162" i="1"/>
  <c r="Z162" i="1" s="1"/>
  <c r="M159" i="1"/>
  <c r="Z159" i="1" s="1"/>
  <c r="M156" i="1"/>
  <c r="Z156" i="1" s="1"/>
  <c r="M153" i="1"/>
  <c r="Z153" i="1" s="1"/>
  <c r="M150" i="1"/>
  <c r="Z150" i="1" s="1"/>
  <c r="M147" i="1"/>
  <c r="Z147" i="1" s="1"/>
  <c r="M144" i="1"/>
  <c r="Z144" i="1" s="1"/>
  <c r="M141" i="1"/>
  <c r="Z141" i="1" s="1"/>
  <c r="M138" i="1"/>
  <c r="Z138" i="1" s="1"/>
  <c r="M135" i="1"/>
  <c r="Z135" i="1" s="1"/>
  <c r="M132" i="1"/>
  <c r="Z132" i="1" s="1"/>
  <c r="M129" i="1"/>
  <c r="Z129" i="1" s="1"/>
  <c r="M126" i="1"/>
  <c r="Z126" i="1" s="1"/>
  <c r="Z95" i="1"/>
  <c r="M64" i="1"/>
  <c r="Z64" i="1" s="1"/>
  <c r="L80" i="1"/>
  <c r="AJ80" i="1" s="1"/>
  <c r="M45" i="1"/>
  <c r="Z45" i="1" s="1"/>
  <c r="L94" i="1"/>
  <c r="AJ94" i="1" s="1"/>
  <c r="M60" i="1"/>
  <c r="Z89" i="1"/>
  <c r="L97" i="1"/>
  <c r="L99" i="1" s="1"/>
  <c r="L101" i="1" s="1"/>
  <c r="L103" i="1" s="1"/>
  <c r="L105" i="1" s="1"/>
  <c r="L107" i="1" s="1"/>
  <c r="L109" i="1" s="1"/>
  <c r="L111" i="1" s="1"/>
  <c r="L113" i="1" s="1"/>
  <c r="L115" i="1" s="1"/>
  <c r="L117" i="1" s="1"/>
  <c r="L119" i="1" s="1"/>
  <c r="L121" i="1" s="1"/>
  <c r="L123" i="1" s="1"/>
  <c r="L125" i="1" s="1"/>
  <c r="L127" i="1" s="1"/>
  <c r="L129" i="1" s="1"/>
  <c r="AJ129" i="1" s="1"/>
  <c r="L96" i="1"/>
  <c r="L98" i="1" s="1"/>
  <c r="L100" i="1" s="1"/>
  <c r="L102" i="1" s="1"/>
  <c r="L104" i="1" s="1"/>
  <c r="L106" i="1" s="1"/>
  <c r="L108" i="1" s="1"/>
  <c r="L110" i="1" s="1"/>
  <c r="L112" i="1" s="1"/>
  <c r="L114" i="1" s="1"/>
  <c r="L116" i="1" s="1"/>
  <c r="L118" i="1" s="1"/>
  <c r="L120" i="1" s="1"/>
  <c r="L61" i="1"/>
  <c r="AJ61" i="1" s="1"/>
  <c r="M69" i="1"/>
  <c r="Z69" i="1" s="1"/>
  <c r="L93" i="1"/>
  <c r="AJ93" i="1" s="1"/>
  <c r="Z92" i="1"/>
  <c r="L78" i="1"/>
  <c r="L82" i="1" s="1"/>
  <c r="AJ82" i="1" s="1"/>
  <c r="M78" i="1"/>
  <c r="Z78" i="1" s="1"/>
  <c r="Z107" i="1"/>
  <c r="Z104" i="1"/>
  <c r="Z101" i="1"/>
  <c r="Z98" i="1"/>
  <c r="M123" i="1"/>
  <c r="Z123" i="1" s="1"/>
  <c r="M120" i="1"/>
  <c r="Z120" i="1" s="1"/>
  <c r="M117" i="1"/>
  <c r="Z117" i="1" s="1"/>
  <c r="M114" i="1"/>
  <c r="Z114" i="1" s="1"/>
  <c r="M111" i="1"/>
  <c r="Z111" i="1" s="1"/>
  <c r="M108" i="1"/>
  <c r="Z108" i="1" s="1"/>
  <c r="M105" i="1"/>
  <c r="Z105" i="1" s="1"/>
  <c r="M102" i="1"/>
  <c r="Z102" i="1" s="1"/>
  <c r="M99" i="1"/>
  <c r="Z99" i="1" s="1"/>
  <c r="M96" i="1"/>
  <c r="Z96" i="1" s="1"/>
  <c r="M93" i="1"/>
  <c r="Z93" i="1" s="1"/>
  <c r="M90" i="1"/>
  <c r="Z90" i="1" s="1"/>
  <c r="Z86" i="1"/>
  <c r="M87" i="1"/>
  <c r="Z87" i="1" s="1"/>
  <c r="M85" i="1"/>
  <c r="Z85" i="1" s="1"/>
  <c r="M84" i="1"/>
  <c r="Z84" i="1" s="1"/>
  <c r="M81" i="1"/>
  <c r="Z81" i="1" s="1"/>
  <c r="M82" i="1"/>
  <c r="Z82" i="1" s="1"/>
  <c r="M54" i="1"/>
  <c r="Z54" i="1" s="1"/>
  <c r="L62" i="1"/>
  <c r="AJ62" i="1" s="1"/>
  <c r="M57" i="1"/>
  <c r="Z57" i="1" s="1"/>
  <c r="L81" i="1"/>
  <c r="AJ81" i="1" s="1"/>
  <c r="M51" i="1"/>
  <c r="Z51" i="1" s="1"/>
  <c r="L59" i="1"/>
  <c r="AJ59" i="1" s="1"/>
  <c r="L63" i="1"/>
  <c r="AJ63" i="1" s="1"/>
  <c r="M66" i="1"/>
  <c r="Z66" i="1" s="1"/>
  <c r="M72" i="1"/>
  <c r="Z72" i="1" s="1"/>
  <c r="M48" i="1"/>
  <c r="Z48" i="1" s="1"/>
  <c r="L60" i="1"/>
  <c r="AJ60" i="1" s="1"/>
  <c r="L85" i="1"/>
  <c r="AJ85" i="1" s="1"/>
  <c r="L84" i="1"/>
  <c r="AJ88" i="1" s="1"/>
  <c r="M75" i="1"/>
  <c r="Z75" i="1" s="1"/>
  <c r="M42" i="1"/>
  <c r="M40" i="1"/>
  <c r="Z40" i="1" s="1"/>
  <c r="L40" i="1"/>
  <c r="AJ40" i="1" s="1"/>
  <c r="M39" i="1"/>
  <c r="Z39" i="1" s="1"/>
  <c r="L39" i="1"/>
  <c r="AJ39" i="1" s="1"/>
  <c r="M38" i="1"/>
  <c r="Z38" i="1" s="1"/>
  <c r="L38" i="1"/>
  <c r="AJ38" i="1" s="1"/>
  <c r="L37" i="1"/>
  <c r="AJ37" i="1" s="1"/>
  <c r="L36" i="1"/>
  <c r="AJ36" i="1" s="1"/>
  <c r="M36" i="1"/>
  <c r="Z36" i="1" s="1"/>
  <c r="M37" i="1"/>
  <c r="Z37" i="1" s="1"/>
  <c r="M35" i="1"/>
  <c r="Z35" i="1" s="1"/>
  <c r="L35" i="1"/>
  <c r="AJ35" i="1" s="1"/>
  <c r="M33" i="1"/>
  <c r="Z33" i="1" s="1"/>
  <c r="M34" i="1"/>
  <c r="Z34" i="1" s="1"/>
  <c r="M32" i="1"/>
  <c r="Z32" i="1" s="1"/>
  <c r="L34" i="1"/>
  <c r="AJ34" i="1" s="1"/>
  <c r="L33" i="1"/>
  <c r="AJ33" i="1" s="1"/>
  <c r="L32" i="1"/>
  <c r="AJ32" i="1" s="1"/>
  <c r="M31" i="1"/>
  <c r="Z31" i="1" s="1"/>
  <c r="L31" i="1"/>
  <c r="M30" i="1"/>
  <c r="Z30" i="1" s="1"/>
  <c r="L30" i="1"/>
  <c r="AJ30" i="1" s="1"/>
  <c r="M29" i="1"/>
  <c r="Z29" i="1" s="1"/>
  <c r="L29" i="1"/>
  <c r="AJ29" i="1" s="1"/>
  <c r="M27" i="1"/>
  <c r="Z27" i="1" s="1"/>
  <c r="M28" i="1"/>
  <c r="Z28" i="1" s="1"/>
  <c r="M26" i="1"/>
  <c r="L26" i="1" s="1"/>
  <c r="AJ26" i="1" s="1"/>
  <c r="M23" i="1"/>
  <c r="Z23" i="1" s="1"/>
  <c r="Z41" i="1"/>
  <c r="Z42" i="1"/>
  <c r="Z43" i="1"/>
  <c r="Z44" i="1"/>
  <c r="Z46" i="1"/>
  <c r="Z50" i="1"/>
  <c r="Z52" i="1"/>
  <c r="Z53" i="1"/>
  <c r="Z55" i="1"/>
  <c r="Z56" i="1"/>
  <c r="Z58" i="1"/>
  <c r="Z59" i="1"/>
  <c r="Z60" i="1"/>
  <c r="Z61" i="1"/>
  <c r="Z62" i="1"/>
  <c r="Z63" i="1"/>
  <c r="Z65" i="1"/>
  <c r="Z67" i="1"/>
  <c r="Z68" i="1"/>
  <c r="Z70" i="1"/>
  <c r="Z71" i="1"/>
  <c r="Z73" i="1"/>
  <c r="Z74" i="1"/>
  <c r="Z76" i="1"/>
  <c r="AJ23" i="1"/>
  <c r="AJ24" i="1"/>
  <c r="AJ25" i="1"/>
  <c r="AJ31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9" i="1"/>
  <c r="AJ83" i="1"/>
  <c r="AJ86" i="1"/>
  <c r="AJ87" i="1"/>
  <c r="AJ89" i="1"/>
  <c r="AJ90" i="1"/>
  <c r="AJ92" i="1"/>
  <c r="AJ95" i="1"/>
  <c r="AJ105" i="1"/>
  <c r="AJ109" i="1"/>
  <c r="AJ111" i="1"/>
  <c r="AJ115" i="1"/>
  <c r="AJ116" i="1"/>
  <c r="AJ123" i="1"/>
  <c r="AJ125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L21" i="1"/>
  <c r="AJ21" i="1" s="1"/>
  <c r="L22" i="1"/>
  <c r="AJ22" i="1" s="1"/>
  <c r="L20" i="1"/>
  <c r="AJ20" i="1" s="1"/>
  <c r="AJ3" i="1"/>
  <c r="AJ4" i="1"/>
  <c r="AJ5" i="1"/>
  <c r="AJ6" i="1"/>
  <c r="AJ7" i="1"/>
  <c r="AJ17" i="1"/>
  <c r="AJ18" i="1"/>
  <c r="AJ19" i="1"/>
  <c r="AJ2" i="1"/>
  <c r="L9" i="1"/>
  <c r="AJ9" i="1" s="1"/>
  <c r="L10" i="1"/>
  <c r="AJ10" i="1" s="1"/>
  <c r="L11" i="1"/>
  <c r="AJ11" i="1" s="1"/>
  <c r="L12" i="1"/>
  <c r="AJ12" i="1" s="1"/>
  <c r="L13" i="1"/>
  <c r="AJ13" i="1" s="1"/>
  <c r="L14" i="1"/>
  <c r="AJ14" i="1" s="1"/>
  <c r="L15" i="1"/>
  <c r="AJ15" i="1" s="1"/>
  <c r="L16" i="1"/>
  <c r="AJ16" i="1" s="1"/>
  <c r="L8" i="1"/>
  <c r="AJ8" i="1" s="1"/>
  <c r="M20" i="1"/>
  <c r="M21" i="1" s="1"/>
  <c r="Z21" i="1" s="1"/>
  <c r="M17" i="1"/>
  <c r="Z17" i="1" s="1"/>
  <c r="M14" i="1"/>
  <c r="M11" i="1"/>
  <c r="Z11" i="1" s="1"/>
  <c r="M8" i="1"/>
  <c r="M5" i="1"/>
  <c r="AJ100" i="1" l="1"/>
  <c r="AJ99" i="1"/>
  <c r="AJ127" i="1"/>
  <c r="AJ121" i="1"/>
  <c r="AJ120" i="1"/>
  <c r="L122" i="1"/>
  <c r="AJ104" i="1"/>
  <c r="AJ119" i="1"/>
  <c r="AJ113" i="1"/>
  <c r="AJ108" i="1"/>
  <c r="AJ103" i="1"/>
  <c r="AJ97" i="1"/>
  <c r="AJ117" i="1"/>
  <c r="AJ112" i="1"/>
  <c r="AJ107" i="1"/>
  <c r="AJ101" i="1"/>
  <c r="AJ96" i="1"/>
  <c r="M15" i="1"/>
  <c r="Z15" i="1" s="1"/>
  <c r="Z14" i="1"/>
  <c r="M7" i="1"/>
  <c r="Z7" i="1" s="1"/>
  <c r="Z5" i="1"/>
  <c r="M10" i="1"/>
  <c r="Z10" i="1" s="1"/>
  <c r="Z8" i="1"/>
  <c r="AJ118" i="1"/>
  <c r="AJ114" i="1"/>
  <c r="AJ110" i="1"/>
  <c r="AJ106" i="1"/>
  <c r="AJ102" i="1"/>
  <c r="AJ98" i="1"/>
  <c r="AJ78" i="1"/>
  <c r="Z26" i="1"/>
  <c r="AJ84" i="1"/>
  <c r="M24" i="1"/>
  <c r="Z24" i="1" s="1"/>
  <c r="M25" i="1"/>
  <c r="Z25" i="1" s="1"/>
  <c r="L27" i="1"/>
  <c r="AJ27" i="1" s="1"/>
  <c r="L28" i="1"/>
  <c r="AJ28" i="1" s="1"/>
  <c r="M22" i="1"/>
  <c r="Z22" i="1" s="1"/>
  <c r="Z20" i="1"/>
  <c r="M16" i="1"/>
  <c r="Z16" i="1" s="1"/>
  <c r="M12" i="1"/>
  <c r="Z12" i="1" s="1"/>
  <c r="M13" i="1"/>
  <c r="Z13" i="1" s="1"/>
  <c r="M18" i="1"/>
  <c r="Z18" i="1" s="1"/>
  <c r="M19" i="1"/>
  <c r="Z19" i="1" s="1"/>
  <c r="M9" i="1"/>
  <c r="Z9" i="1" s="1"/>
  <c r="M6" i="1"/>
  <c r="Z6" i="1" s="1"/>
  <c r="L124" i="1" l="1"/>
  <c r="AJ122" i="1"/>
  <c r="L126" i="1" l="1"/>
  <c r="AJ124" i="1"/>
  <c r="L128" i="1" l="1"/>
  <c r="AJ126" i="1"/>
  <c r="L130" i="1" l="1"/>
  <c r="AJ130" i="1" s="1"/>
  <c r="AJ1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tc={87A6DAA8-F679-42E6-83E7-307E59785324}</author>
    <author>tc={2DD940BF-66A8-422E-BF46-D8BA95CF6097}</author>
    <author>tc={2F1017F9-8270-4D0B-858D-102F80033DAF}</author>
  </authors>
  <commentList>
    <comment ref="C1" authorId="0" shapeId="0" xr:uid="{87A6DAA8-F679-42E6-83E7-307E59785324}">
      <text>
        <t>[Threaded comment]
Your version of Excel allows you to read this threaded comment; however, any edits to it will get removed if the file is opened in a newer version of Excel. Learn more: https://go.microsoft.com/fwlink/?linkid=870924
Comment:
    Julian Date</t>
      </text>
    </comment>
    <comment ref="F1" authorId="1" shapeId="0" xr:uid="{2DD940BF-66A8-422E-BF46-D8BA95CF6097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 to fraction</t>
      </text>
    </comment>
    <comment ref="Q1" authorId="2" shapeId="0" xr:uid="{2F1017F9-8270-4D0B-858D-102F80033DA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 to 0 and 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tc={0A46026E-15FE-4260-95B9-578F9DF53691}</author>
  </authors>
  <commentList>
    <comment ref="B1" authorId="0" shapeId="0" xr:uid="{0A46026E-15FE-4260-95B9-578F9DF53691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 to 0 and 1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<sst xmlns="http://schemas.openxmlformats.org/spreadsheetml/2006/main" count="2900" uniqueCount="350">
  <si>
    <t>RECORDED_DURATION</t>
  </si>
  <si>
    <t>GENERALIZED_ENVIRONMENT</t>
  </si>
  <si>
    <t>SENTINEL_PRESENCE</t>
  </si>
  <si>
    <t>BAIT_PRESENCE</t>
  </si>
  <si>
    <t>LATITUDE</t>
  </si>
  <si>
    <t>LONGITUDE</t>
  </si>
  <si>
    <t>BEHAVIOR</t>
  </si>
  <si>
    <t>NUMBER_OF_BOUTS</t>
  </si>
  <si>
    <t>BEHAVIOR_DURATION</t>
  </si>
  <si>
    <t>MEAN_BOUT_DURATION</t>
  </si>
  <si>
    <t>SD_BOUT_DURATION</t>
  </si>
  <si>
    <t>NUMBER_OF_CROWS_RECORDED</t>
  </si>
  <si>
    <t>NUMBER_OF_PECKS</t>
  </si>
  <si>
    <t>020</t>
  </si>
  <si>
    <t>Green Area</t>
  </si>
  <si>
    <t>NO</t>
  </si>
  <si>
    <t>HU</t>
  </si>
  <si>
    <t>BEHAVIOR_PROPORTION_(%)</t>
  </si>
  <si>
    <t>HD</t>
  </si>
  <si>
    <t>M</t>
  </si>
  <si>
    <t>024</t>
  </si>
  <si>
    <t>NA</t>
  </si>
  <si>
    <t>YES</t>
  </si>
  <si>
    <t>025</t>
  </si>
  <si>
    <t>DATE</t>
  </si>
  <si>
    <t>TIME</t>
  </si>
  <si>
    <t>2022-07-07</t>
  </si>
  <si>
    <t>06:18:00</t>
  </si>
  <si>
    <t>2022-06-25</t>
  </si>
  <si>
    <t>06:13:00</t>
  </si>
  <si>
    <t>06:20:00</t>
  </si>
  <si>
    <t>026</t>
  </si>
  <si>
    <t>2022-07-13</t>
  </si>
  <si>
    <t>06:31:00</t>
  </si>
  <si>
    <t>TOTAL_VIDEO_DURATION</t>
  </si>
  <si>
    <t>027</t>
  </si>
  <si>
    <t>2022-07-19</t>
  </si>
  <si>
    <t>06:30:00</t>
  </si>
  <si>
    <t>028</t>
  </si>
  <si>
    <t>2022-07-20</t>
  </si>
  <si>
    <t>06:34:00</t>
  </si>
  <si>
    <t>029</t>
  </si>
  <si>
    <t>2022-07-22</t>
  </si>
  <si>
    <t>030</t>
  </si>
  <si>
    <t>2022-07-23</t>
  </si>
  <si>
    <t>06:27:00</t>
  </si>
  <si>
    <t>020-01-01</t>
  </si>
  <si>
    <t>020-01-02</t>
  </si>
  <si>
    <t>024-01-01</t>
  </si>
  <si>
    <t>024-01-02</t>
  </si>
  <si>
    <t>025-01-01</t>
  </si>
  <si>
    <t>026-01-01</t>
  </si>
  <si>
    <t>027-01-01</t>
  </si>
  <si>
    <t>028-01-01</t>
  </si>
  <si>
    <t>029-01-01</t>
  </si>
  <si>
    <t>029-01-02</t>
  </si>
  <si>
    <t>030-01-01</t>
  </si>
  <si>
    <t>031</t>
  </si>
  <si>
    <t>031-01-01</t>
  </si>
  <si>
    <t>06:37:00</t>
  </si>
  <si>
    <t>TOTAL_NUMBER_OF_DISTURBANCES</t>
  </si>
  <si>
    <t>NUMBER_HUMAN_DISTURBANCE</t>
  </si>
  <si>
    <t>NUMBER_DOM_ANIMAL_DISTURBANCE</t>
  </si>
  <si>
    <t>032</t>
  </si>
  <si>
    <t>032-01-01</t>
  </si>
  <si>
    <t>2022-07-26</t>
  </si>
  <si>
    <t>06:21:00</t>
  </si>
  <si>
    <t>Commercial</t>
  </si>
  <si>
    <t>NUMBER_VEHICLE_DISTURBANCE</t>
  </si>
  <si>
    <t>032-01-02</t>
  </si>
  <si>
    <t>2022-07-27</t>
  </si>
  <si>
    <t>032-01-03</t>
  </si>
  <si>
    <t>032-01-04</t>
  </si>
  <si>
    <t>033</t>
  </si>
  <si>
    <t>033-01-01</t>
  </si>
  <si>
    <t>033-01-02</t>
  </si>
  <si>
    <t>2022-08-02</t>
  </si>
  <si>
    <t>08:32:00</t>
  </si>
  <si>
    <t>034</t>
  </si>
  <si>
    <t>034-01-01</t>
  </si>
  <si>
    <t>07:46:00</t>
  </si>
  <si>
    <t>035</t>
  </si>
  <si>
    <t>035-01-01</t>
  </si>
  <si>
    <t>2022-08-03</t>
  </si>
  <si>
    <t>2022-08-24</t>
  </si>
  <si>
    <t>08:25:00</t>
  </si>
  <si>
    <t>TOTAL_FREQUENCY_OF_DISTURBANCES</t>
  </si>
  <si>
    <t>035-01-02</t>
  </si>
  <si>
    <t>035-01-03</t>
  </si>
  <si>
    <t>036</t>
  </si>
  <si>
    <t>036-01-01</t>
  </si>
  <si>
    <t>2022-08-27</t>
  </si>
  <si>
    <t>07:48:00</t>
  </si>
  <si>
    <t>036-01-02</t>
  </si>
  <si>
    <t>037</t>
  </si>
  <si>
    <t>037-01-01</t>
  </si>
  <si>
    <t>08:23:00</t>
  </si>
  <si>
    <t>037-01-02</t>
  </si>
  <si>
    <t>037-2</t>
  </si>
  <si>
    <t>037-02-01</t>
  </si>
  <si>
    <t>08:38:00</t>
  </si>
  <si>
    <t>037-02-02</t>
  </si>
  <si>
    <t>037-02-03</t>
  </si>
  <si>
    <t>037-02-04</t>
  </si>
  <si>
    <t>037-02-05</t>
  </si>
  <si>
    <t>037-02-06</t>
  </si>
  <si>
    <t>TOTAL_AGGRESSION</t>
  </si>
  <si>
    <t>CONSPECIFIC_AGGRESSION</t>
  </si>
  <si>
    <t>037-02-07</t>
  </si>
  <si>
    <t>038</t>
  </si>
  <si>
    <t>038-01-01</t>
  </si>
  <si>
    <t>2022-09-01</t>
  </si>
  <si>
    <t>07:30:00</t>
  </si>
  <si>
    <t>038-01-02</t>
  </si>
  <si>
    <t>038-2</t>
  </si>
  <si>
    <t>038-02-01</t>
  </si>
  <si>
    <t>07:40:00</t>
  </si>
  <si>
    <t>038-02-02</t>
  </si>
  <si>
    <t>038-02-03</t>
  </si>
  <si>
    <t>038-02-04</t>
  </si>
  <si>
    <t>038-02-05</t>
  </si>
  <si>
    <t>038-02-06</t>
  </si>
  <si>
    <t>038-02-07</t>
  </si>
  <si>
    <t>039</t>
  </si>
  <si>
    <t>039-01-01</t>
  </si>
  <si>
    <t>08:20:00</t>
  </si>
  <si>
    <t>039-01-02</t>
  </si>
  <si>
    <t>040</t>
  </si>
  <si>
    <t>040-01-01</t>
  </si>
  <si>
    <t>2022-09-08</t>
  </si>
  <si>
    <t>08:50:00</t>
  </si>
  <si>
    <t>040-01-02</t>
  </si>
  <si>
    <t>JULIAN_DATE</t>
  </si>
  <si>
    <t>Convert date</t>
  </si>
  <si>
    <t>041</t>
  </si>
  <si>
    <t>041-01-01</t>
  </si>
  <si>
    <t>2022-09-10</t>
  </si>
  <si>
    <t>08:04:00</t>
  </si>
  <si>
    <t>041-01-02</t>
  </si>
  <si>
    <t>041-01-03</t>
  </si>
  <si>
    <t>041-01-04</t>
  </si>
  <si>
    <t>041-01-05</t>
  </si>
  <si>
    <t>NUMBER_HETEROSPECIFIC_DISTURBANCE</t>
  </si>
  <si>
    <t>042</t>
  </si>
  <si>
    <t>042-01-01</t>
  </si>
  <si>
    <t>2022-09-21</t>
  </si>
  <si>
    <t>09:13:00</t>
  </si>
  <si>
    <t>042-01-02</t>
  </si>
  <si>
    <t>043</t>
  </si>
  <si>
    <t>043-01-01</t>
  </si>
  <si>
    <t>2022-09-28</t>
  </si>
  <si>
    <t>08:05:00</t>
  </si>
  <si>
    <t>043-01-02</t>
  </si>
  <si>
    <t>043-2</t>
  </si>
  <si>
    <t>043-02-01</t>
  </si>
  <si>
    <t>08:19:00</t>
  </si>
  <si>
    <t>043-02-02</t>
  </si>
  <si>
    <t>043-02-03</t>
  </si>
  <si>
    <t>043-02-04</t>
  </si>
  <si>
    <t>043-02-05</t>
  </si>
  <si>
    <t>043-02-06</t>
  </si>
  <si>
    <t>043-02-07</t>
  </si>
  <si>
    <t>043-02-08</t>
  </si>
  <si>
    <t>043-02-09</t>
  </si>
  <si>
    <t>043-02-10</t>
  </si>
  <si>
    <t>COLUMN</t>
  </si>
  <si>
    <t>DEFINITION</t>
  </si>
  <si>
    <t>ID# of the observation. First five digits are the video ID, and the last two are the individual observed.</t>
  </si>
  <si>
    <t>Total recorded duration for the individual. Calculated by summing the duration of each behavior.</t>
  </si>
  <si>
    <t>ID# of the coded video.</t>
  </si>
  <si>
    <t>Date of the observation.</t>
  </si>
  <si>
    <t>Intermediary column to calculate the Julian date.</t>
  </si>
  <si>
    <t>Julian date of the observation.</t>
  </si>
  <si>
    <t>Time of the beginning of the observation.</t>
  </si>
  <si>
    <t>Decimal time of the beginning of the observation.</t>
  </si>
  <si>
    <t>Total duration of the video. Includes time with crows not on screen or away from the site.</t>
  </si>
  <si>
    <t>Generalized environment in which the individuals are foraging in. Either "Green area" or "Commercial".</t>
  </si>
  <si>
    <t>CODED_ENV</t>
  </si>
  <si>
    <t>Hard coded generalized environment. Green area = 0, Commercial = 1</t>
  </si>
  <si>
    <t>Presence or absence of a bait in the test area. Absent = 0, Present = 1</t>
  </si>
  <si>
    <t>Total number of crows recorded foraging. Excludes individuals that remain perched during the entirety of the video.</t>
  </si>
  <si>
    <t>Number of bouts observed of the behavior.</t>
  </si>
  <si>
    <t>Total duration of the observed behavior.</t>
  </si>
  <si>
    <t>Mean duration of bouts of the observed behavior.</t>
  </si>
  <si>
    <t>Standard deviation of the bouts.</t>
  </si>
  <si>
    <t>Proportion of time during which the behavior was performed when foraging. Calculated as total behavior duration / recorded duration.</t>
  </si>
  <si>
    <t>Number of pecks at bait or food performed by the individual.</t>
  </si>
  <si>
    <t>Total number of disturbances passing within 5m baited area in the entirety of the video.</t>
  </si>
  <si>
    <t>Number of heterospecific disturbances.</t>
  </si>
  <si>
    <t>Total number of aggressive behaviors performed by the individual.</t>
  </si>
  <si>
    <t>Number of aggressive behaviors aimed at conspecifics performed by the individual.</t>
  </si>
  <si>
    <t>Number of domestic animal disturbances.</t>
  </si>
  <si>
    <t>Number of human disturbances.</t>
  </si>
  <si>
    <t>Number of vehicular disturbances.</t>
  </si>
  <si>
    <t>Frequency of  disturbances. Calculated as total number of disturbances / Total video duration.</t>
  </si>
  <si>
    <t>045</t>
  </si>
  <si>
    <t>045-01-01</t>
  </si>
  <si>
    <t>045-01-02</t>
  </si>
  <si>
    <t>2022-09-29</t>
  </si>
  <si>
    <t>07:38:00</t>
  </si>
  <si>
    <t>06/25/2022</t>
  </si>
  <si>
    <t>43.182620, -79.245815</t>
  </si>
  <si>
    <t>Sunny</t>
  </si>
  <si>
    <t>Residential, park</t>
  </si>
  <si>
    <t>Major Green Space</t>
  </si>
  <si>
    <t>N</t>
  </si>
  <si>
    <t>-</t>
  </si>
  <si>
    <t>Foraged</t>
  </si>
  <si>
    <t>Tree</t>
  </si>
  <si>
    <t>07/07/2022</t>
  </si>
  <si>
    <t>Y</t>
  </si>
  <si>
    <t>Bench</t>
  </si>
  <si>
    <t>Cheez-Its</t>
  </si>
  <si>
    <t>Small</t>
  </si>
  <si>
    <t>Disturbed</t>
  </si>
  <si>
    <t>Human</t>
  </si>
  <si>
    <t>07/13/2022</t>
  </si>
  <si>
    <t>Mostly Cloudy</t>
  </si>
  <si>
    <t>Peanuts</t>
  </si>
  <si>
    <t>Observer</t>
  </si>
  <si>
    <t>07/19/2022</t>
  </si>
  <si>
    <t>H.Meat</t>
  </si>
  <si>
    <t>Med</t>
  </si>
  <si>
    <t>Large</t>
  </si>
  <si>
    <t>07/22/2022</t>
  </si>
  <si>
    <t>07/23/2022</t>
  </si>
  <si>
    <t>43.171783, -79.265237</t>
  </si>
  <si>
    <t>Commercial, road</t>
  </si>
  <si>
    <t>Arterial Commercial</t>
  </si>
  <si>
    <t>~10</t>
  </si>
  <si>
    <t>032-2</t>
  </si>
  <si>
    <t>43.114516, -79.113412</t>
  </si>
  <si>
    <t>Commercial, parking lot</t>
  </si>
  <si>
    <t>Community Commercial</t>
  </si>
  <si>
    <t>Fence</t>
  </si>
  <si>
    <t>Lost interest</t>
  </si>
  <si>
    <t>08/24/2022</t>
  </si>
  <si>
    <t>43.214244, -79.213456</t>
  </si>
  <si>
    <t>Residential, road</t>
  </si>
  <si>
    <t>Powerline</t>
  </si>
  <si>
    <t>08/27/2022</t>
  </si>
  <si>
    <t>Dog</t>
  </si>
  <si>
    <t>43.178580, -79.239173</t>
  </si>
  <si>
    <t>&gt;2:35</t>
  </si>
  <si>
    <t>Raptor</t>
  </si>
  <si>
    <t>43.177786, -79.239675</t>
  </si>
  <si>
    <t>09/01/2022</t>
  </si>
  <si>
    <t>43.178470, -79.239195</t>
  </si>
  <si>
    <t>43.177779, -79.239655</t>
  </si>
  <si>
    <t>Building</t>
  </si>
  <si>
    <t>43.139716, -79.237330</t>
  </si>
  <si>
    <t>Industrial, construction site</t>
  </si>
  <si>
    <t>Minor Green Space</t>
  </si>
  <si>
    <t>09/08/2022</t>
  </si>
  <si>
    <t>43.178229, -79.240608</t>
  </si>
  <si>
    <t>Foggy</t>
  </si>
  <si>
    <t>Human (weedwhacker)</t>
  </si>
  <si>
    <t>09/10/2022</t>
  </si>
  <si>
    <t>43.180794, -79.244033</t>
  </si>
  <si>
    <t>041-2</t>
  </si>
  <si>
    <t>09/21/2022</t>
  </si>
  <si>
    <t>43.176775, -79.242460</t>
  </si>
  <si>
    <t>Major Commercial</t>
  </si>
  <si>
    <t>09/28/2022</t>
  </si>
  <si>
    <t>43.177240, -79.266689</t>
  </si>
  <si>
    <t>Cloudy</t>
  </si>
  <si>
    <t>Car</t>
  </si>
  <si>
    <t>43.177676, -79.265514</t>
  </si>
  <si>
    <t>Business Commercial Employment</t>
  </si>
  <si>
    <t>09/29/2022</t>
  </si>
  <si>
    <t>Ritz</t>
  </si>
  <si>
    <t>ID</t>
  </si>
  <si>
    <t xml:space="preserve">Date </t>
  </si>
  <si>
    <t>Time</t>
  </si>
  <si>
    <t>Location (GPS)</t>
  </si>
  <si>
    <t>Temp.</t>
  </si>
  <si>
    <t>Weather</t>
  </si>
  <si>
    <t>Environment</t>
  </si>
  <si>
    <t>ZONING</t>
  </si>
  <si>
    <t>General Environment</t>
  </si>
  <si>
    <t>New location?</t>
  </si>
  <si>
    <t>Number of Crows</t>
  </si>
  <si>
    <t>Num.Rec</t>
  </si>
  <si>
    <t>Baited</t>
  </si>
  <si>
    <t>Bait type</t>
  </si>
  <si>
    <t>Bait Amount</t>
  </si>
  <si>
    <t>Outcome</t>
  </si>
  <si>
    <t>Duration of F. Event</t>
  </si>
  <si>
    <t>Sentinel Present</t>
  </si>
  <si>
    <t>Distance to refuge</t>
  </si>
  <si>
    <t>Refuge Type</t>
  </si>
  <si>
    <t>Cause of Stop</t>
  </si>
  <si>
    <t>Source of Disturbance</t>
  </si>
  <si>
    <t>WEATHER</t>
  </si>
  <si>
    <t>TEMPERATURE</t>
  </si>
  <si>
    <t>CODED_SENTINEL_PRESENCE</t>
  </si>
  <si>
    <t>Latitude of the test site.</t>
  </si>
  <si>
    <t>Longitude of the test site.</t>
  </si>
  <si>
    <t>Partly Cloudy</t>
  </si>
  <si>
    <t>Mostly Sunny</t>
  </si>
  <si>
    <t>Latitude</t>
  </si>
  <si>
    <t>Longitude</t>
  </si>
  <si>
    <t>43°10'57.4"N</t>
  </si>
  <si>
    <t>79°14'44.9"W</t>
  </si>
  <si>
    <t>43°10'18.4"N</t>
  </si>
  <si>
    <t>79°15'54.9"W</t>
  </si>
  <si>
    <t>43°06'52.3"N</t>
  </si>
  <si>
    <t>79°06'48.3"W</t>
  </si>
  <si>
    <t>43°12'51.3"N</t>
  </si>
  <si>
    <t>79°12'48.4"W</t>
  </si>
  <si>
    <t>43°10'42.9"N</t>
  </si>
  <si>
    <t>79°14'21.0"W</t>
  </si>
  <si>
    <t>43°10'40.0"N</t>
  </si>
  <si>
    <t>79°14'22.8"W</t>
  </si>
  <si>
    <t>43°10'42.5"N</t>
  </si>
  <si>
    <t>79°14'21.1"W</t>
  </si>
  <si>
    <t>43°08'23.0"N </t>
  </si>
  <si>
    <t>79°14'14.4"W</t>
  </si>
  <si>
    <t>43°10'41.6"N</t>
  </si>
  <si>
    <t>79°14'26.2"W</t>
  </si>
  <si>
    <t>43°10'50.9"N</t>
  </si>
  <si>
    <t>79°14'38.5"W</t>
  </si>
  <si>
    <t>43°10'36.4"N</t>
  </si>
  <si>
    <t>79°14'32.9"W</t>
  </si>
  <si>
    <t>43°10'38.1"N</t>
  </si>
  <si>
    <t>79°16'00.1"W</t>
  </si>
  <si>
    <t>43°10'39.6"N</t>
  </si>
  <si>
    <t>79°15'55.9"W</t>
  </si>
  <si>
    <t>DECIMAL_TIME</t>
  </si>
  <si>
    <t>GROUP_SIZE</t>
  </si>
  <si>
    <t>Behavior observed. Head Up=HU, Head Down=HD, Moving=M</t>
  </si>
  <si>
    <t>Hard coded presence of a sentinel. Absent = 0, Present = 1</t>
  </si>
  <si>
    <t>Presence or absence of a sentinel.</t>
  </si>
  <si>
    <t>Generalized total number of crows recorded foraging. 4&amp;&gt;=Small, 5&amp;&lt;=Large</t>
  </si>
  <si>
    <t>PECK_RATE</t>
  </si>
  <si>
    <t>Peck rate in pecks per minute. Calculated as number of pecks/time with head down.</t>
  </si>
  <si>
    <t>Ambient temperature during the recording.</t>
  </si>
  <si>
    <t>Weather during the recording.</t>
  </si>
  <si>
    <t>ID#</t>
  </si>
  <si>
    <t>VIDEO_ID#</t>
  </si>
  <si>
    <t>Head Down|Head Down+Peck at Food/Bait</t>
  </si>
  <si>
    <t>Head Down|Head Up</t>
  </si>
  <si>
    <t>Head Down+Peck at Food/Bait|Head Up</t>
  </si>
  <si>
    <t>Head Down+Peck at Food/Bait|Moving</t>
  </si>
  <si>
    <t>Head Up|Head Down</t>
  </si>
  <si>
    <t>Head Up|Moving</t>
  </si>
  <si>
    <t>Moving|Head Down</t>
  </si>
  <si>
    <t xml:space="preserve">Moving|Head Up	</t>
  </si>
  <si>
    <t>Head Down|Moving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</si>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</sst>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charset val="1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  <xf numFmtId="2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/>
    </xf>
    <xf numFmtId="20" fontId="2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center"/>
    </xf>
    <xf numFmtId="20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left"/>
    </xf>
    <xf numFmtId="0" fontId="4" fillId="0" borderId="0" xfId="0" applyFont="1"/>
    <xf numFmtId="0" fontId="2" fillId="4" borderId="0" xfId="0" applyFont="1" applyFill="1"/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49" fontId="2" fillId="3" borderId="0" xfId="0" applyNumberFormat="1" applyFont="1" applyFill="1"/>
    <xf numFmtId="49" fontId="0" fillId="2" borderId="0" xfId="0" applyNumberFormat="1" applyFill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 Popescu" id="{EBA5F625-CB0A-4ABD-B94C-7C71AD4FBD3E}" userId="S::ap21pb@brocku.ca::7a9adc01-f2f7-47f7-a62f-43e96080b9b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3-04-21T14:56:45.68" personId="{EBA5F625-CB0A-4ABD-B94C-7C71AD4FBD3E}" id="{87A6DAA8-F679-42E6-83E7-307E59785324}">
    <text>Julian Date</text>
  </threadedComment>
  <threadedComment ref="F1" dT="2023-04-21T14:56:56.64" personId="{EBA5F625-CB0A-4ABD-B94C-7C71AD4FBD3E}" id="{2DD940BF-66A8-422E-BF46-D8BA95CF6097}">
    <text>Convert to fraction</text>
  </threadedComment>
  <threadedComment ref="Q1" dT="2023-04-21T14:58:02.39" personId="{EBA5F625-CB0A-4ABD-B94C-7C71AD4FBD3E}" id="{2F1017F9-8270-4D0B-858D-102F80033DAF}">
    <text>Convert to 0 and 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3-04-21T14:58:02.39" personId="{EBA5F625-CB0A-4ABD-B94C-7C71AD4FBD3E}" id="{0A46026E-15FE-4260-95B9-578F9DF53691}">
    <text>Convert to 0 and 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FE044-5B9F-4B72-8852-454C420DBA40}">
  <dimension ref="A1:AJ391"/>
  <sheetViews>
    <sheetView zoomScale="80" zoomScaleNormal="80" workbookViewId="0">
      <pane ySplit="1" topLeftCell="A136" activePane="bottomLeft" state="frozen"/>
      <selection pane="bottomLeft" activeCell="J249" sqref="J249"/>
    </sheetView>
  </sheetViews>
  <sheetFormatPr defaultRowHeight="15" x14ac:dyDescent="0.25"/>
  <cols>
    <col min="1" max="1" width="8.85546875" style="1" bestFit="1" customWidth="1"/>
    <col min="2" max="2" width="12" style="1" bestFit="1" customWidth="1"/>
    <col min="3" max="3" width="18.5703125" style="1" hidden="1" customWidth="1"/>
    <col min="4" max="4" width="16.7109375" hidden="1" customWidth="1"/>
    <col min="5" max="5" width="18.140625" style="1" bestFit="1" customWidth="1"/>
    <col min="6" max="6" width="0" style="1" hidden="1" customWidth="1"/>
    <col min="7" max="7" width="19.140625" bestFit="1" customWidth="1"/>
    <col min="8" max="8" width="14.28515625" bestFit="1" customWidth="1"/>
    <col min="9" max="9" width="16.28515625" bestFit="1" customWidth="1"/>
    <col min="10" max="10" width="19.7109375" bestFit="1" customWidth="1"/>
    <col min="11" max="11" width="14.42578125" bestFit="1" customWidth="1"/>
    <col min="12" max="12" width="31" hidden="1" customWidth="1"/>
    <col min="13" max="13" width="20.140625" hidden="1" customWidth="1"/>
    <col min="14" max="14" width="14.140625" bestFit="1" customWidth="1"/>
    <col min="15" max="15" width="26.140625" bestFit="1" customWidth="1"/>
    <col min="16" max="16" width="18.140625" customWidth="1"/>
    <col min="17" max="17" width="18.140625" bestFit="1" customWidth="1"/>
    <col min="18" max="18" width="14.140625" bestFit="1" customWidth="1"/>
    <col min="19" max="19" width="29.42578125" bestFit="1" customWidth="1"/>
    <col min="20" max="20" width="29.42578125" customWidth="1"/>
    <col min="21" max="21" width="9.42578125" bestFit="1" customWidth="1"/>
    <col min="22" max="22" width="18.42578125" bestFit="1" customWidth="1"/>
    <col min="23" max="23" width="19.5703125" bestFit="1" customWidth="1"/>
    <col min="24" max="24" width="22" bestFit="1" customWidth="1"/>
    <col min="25" max="25" width="18.85546875" bestFit="1" customWidth="1"/>
    <col min="26" max="26" width="21.85546875" bestFit="1" customWidth="1"/>
    <col min="27" max="27" width="17.7109375" bestFit="1" customWidth="1"/>
    <col min="28" max="28" width="17.7109375" customWidth="1"/>
    <col min="29" max="29" width="25.5703125" bestFit="1" customWidth="1"/>
    <col min="30" max="35" width="25.5703125" customWidth="1"/>
    <col min="36" max="36" width="47.28515625" bestFit="1" customWidth="1"/>
  </cols>
  <sheetData>
    <row r="1" spans="1:36" x14ac:dyDescent="0.25">
      <c r="A1" s="18" t="s">
        <v>339</v>
      </c>
      <c r="B1" s="18" t="s">
        <v>338</v>
      </c>
      <c r="C1" s="18" t="s">
        <v>24</v>
      </c>
      <c r="D1" s="3" t="s">
        <v>133</v>
      </c>
      <c r="E1" s="18" t="s">
        <v>132</v>
      </c>
      <c r="F1" s="18" t="s">
        <v>25</v>
      </c>
      <c r="G1" s="3" t="s">
        <v>328</v>
      </c>
      <c r="H1" s="3" t="s">
        <v>4</v>
      </c>
      <c r="I1" s="3" t="s">
        <v>5</v>
      </c>
      <c r="J1" s="3" t="s">
        <v>294</v>
      </c>
      <c r="K1" s="3" t="s">
        <v>293</v>
      </c>
      <c r="L1" s="18" t="s">
        <v>34</v>
      </c>
      <c r="M1" s="3" t="s">
        <v>0</v>
      </c>
      <c r="N1" s="3" t="s">
        <v>177</v>
      </c>
      <c r="O1" s="3" t="s">
        <v>1</v>
      </c>
      <c r="P1" s="3" t="s">
        <v>295</v>
      </c>
      <c r="Q1" s="3" t="s">
        <v>2</v>
      </c>
      <c r="R1" s="3" t="s">
        <v>3</v>
      </c>
      <c r="S1" s="3" t="s">
        <v>11</v>
      </c>
      <c r="T1" s="3" t="s">
        <v>329</v>
      </c>
      <c r="U1" s="3" t="s">
        <v>6</v>
      </c>
      <c r="V1" s="3" t="s">
        <v>7</v>
      </c>
      <c r="W1" s="3" t="s">
        <v>8</v>
      </c>
      <c r="X1" s="3" t="s">
        <v>9</v>
      </c>
      <c r="Y1" s="3" t="s">
        <v>10</v>
      </c>
      <c r="Z1" s="3" t="s">
        <v>17</v>
      </c>
      <c r="AA1" s="3" t="s">
        <v>12</v>
      </c>
      <c r="AB1" s="3" t="s">
        <v>334</v>
      </c>
      <c r="AC1" s="3" t="s">
        <v>60</v>
      </c>
      <c r="AD1" s="3" t="s">
        <v>61</v>
      </c>
      <c r="AE1" s="3" t="s">
        <v>62</v>
      </c>
      <c r="AF1" s="3" t="s">
        <v>142</v>
      </c>
      <c r="AG1" s="3" t="s">
        <v>68</v>
      </c>
      <c r="AH1" s="3" t="s">
        <v>106</v>
      </c>
      <c r="AI1" s="3" t="s">
        <v>107</v>
      </c>
      <c r="AJ1" s="3" t="s">
        <v>86</v>
      </c>
    </row>
    <row r="2" spans="1:36" x14ac:dyDescent="0.25">
      <c r="A2" s="19" t="s">
        <v>13</v>
      </c>
      <c r="B2" s="1" t="s">
        <v>46</v>
      </c>
      <c r="C2" s="1" t="s">
        <v>28</v>
      </c>
      <c r="D2" t="str">
        <f>SUBSTITUTE(C2,"-","/")</f>
        <v>2022/06/25</v>
      </c>
      <c r="E2" t="str">
        <f>TEXT(D2,"yyyy")&amp;TEXT((D2-DATEVALUE("1/1/"&amp;TEXT(D2,"yy"))+1),"000")</f>
        <v>20227825</v>
      </c>
      <c r="F2" s="1" t="s">
        <v>30</v>
      </c>
      <c r="G2" s="5">
        <f>F2*24</f>
        <v>6.3333333333333339</v>
      </c>
      <c r="H2" s="5" t="str">
        <f>LOOKUP(A2,INDEX!$A$2:$A$28,INDEX!$F$2:$F$28)</f>
        <v>43°10'57.4"N</v>
      </c>
      <c r="I2" s="5" t="str">
        <f>LOOKUP(B2,INDEX!$A$2:$A$28,INDEX!$G$2:$G$28)</f>
        <v>79°14'44.9"W</v>
      </c>
      <c r="J2">
        <f>LOOKUP(A2,INDEX!$A$2:$A$28,INDEX!$H$2:$H$28)</f>
        <v>18</v>
      </c>
      <c r="K2" t="str">
        <f>LOOKUP(A2,INDEX!$A$2:$A$28,INDEX!$I$2:$I$28)</f>
        <v>Sunny</v>
      </c>
      <c r="L2">
        <v>87.710999999999999</v>
      </c>
      <c r="M2">
        <v>76.186999999999998</v>
      </c>
      <c r="N2">
        <f t="shared" ref="N2:N65" si="0">IF(O2="Commercial",1,0)</f>
        <v>0</v>
      </c>
      <c r="O2" t="s">
        <v>14</v>
      </c>
      <c r="P2">
        <f t="shared" ref="P2:P65" si="1">IF(Q2="YES", 1, 0)</f>
        <v>0</v>
      </c>
      <c r="Q2" t="s">
        <v>15</v>
      </c>
      <c r="R2" t="s">
        <v>15</v>
      </c>
      <c r="S2">
        <v>2</v>
      </c>
      <c r="T2" t="str">
        <f>IF(S2&lt;5,"SMALL","LARGE")</f>
        <v>SMALL</v>
      </c>
      <c r="U2" t="s">
        <v>16</v>
      </c>
      <c r="V2">
        <v>13</v>
      </c>
      <c r="W2">
        <v>22.942</v>
      </c>
      <c r="X2">
        <v>1.7649999999999999</v>
      </c>
      <c r="Y2">
        <v>2.7370000000000001</v>
      </c>
      <c r="Z2" s="2">
        <f t="shared" ref="Z2:Z65" si="2">W2/M2</f>
        <v>0.30112748894168295</v>
      </c>
      <c r="AA2" t="s">
        <v>21</v>
      </c>
      <c r="AB2" t="str">
        <f t="shared" ref="AB2:AB67" si="3">IF(AA2="NA","NA",AA2/W2*60)</f>
        <v>NA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s="5">
        <f t="shared" ref="AJ2:AJ65" si="4">AC2/(L2/60)</f>
        <v>0</v>
      </c>
    </row>
    <row r="3" spans="1:36" x14ac:dyDescent="0.25">
      <c r="A3" s="19" t="s">
        <v>13</v>
      </c>
      <c r="B3" s="1" t="s">
        <v>46</v>
      </c>
      <c r="C3" s="1" t="s">
        <v>28</v>
      </c>
      <c r="D3" t="str">
        <f t="shared" ref="D3:D66" si="5">SUBSTITUTE(C3,"-","/")</f>
        <v>2022/06/25</v>
      </c>
      <c r="E3" t="str">
        <f t="shared" ref="E3:E66" si="6">TEXT(D3,"yyyy")&amp;TEXT((D3-DATEVALUE("1/1/"&amp;TEXT(D3,"yy"))+1),"000")</f>
        <v>20227825</v>
      </c>
      <c r="F3" s="1" t="s">
        <v>30</v>
      </c>
      <c r="G3" s="5">
        <f t="shared" ref="G3:G66" si="7">F3*24</f>
        <v>6.3333333333333339</v>
      </c>
      <c r="H3" s="5" t="str">
        <f>LOOKUP(A3,INDEX!$A$2:$A$28,INDEX!$F$2:$F$28)</f>
        <v>43°10'57.4"N</v>
      </c>
      <c r="I3" s="5" t="str">
        <f>LOOKUP(B3,INDEX!$A$2:$A$28,INDEX!$G$2:$G$28)</f>
        <v>79°14'44.9"W</v>
      </c>
      <c r="J3">
        <f>LOOKUP(A3,INDEX!$A$2:$A$28,INDEX!$H$2:$H$28)</f>
        <v>18</v>
      </c>
      <c r="K3" t="str">
        <f>LOOKUP(A3,INDEX!$A$2:$A$28,INDEX!$I$2:$I$28)</f>
        <v>Sunny</v>
      </c>
      <c r="L3">
        <v>87.710999999999999</v>
      </c>
      <c r="M3">
        <v>76.186999999999998</v>
      </c>
      <c r="N3">
        <f t="shared" si="0"/>
        <v>0</v>
      </c>
      <c r="O3" t="s">
        <v>14</v>
      </c>
      <c r="P3">
        <f t="shared" si="1"/>
        <v>0</v>
      </c>
      <c r="Q3" t="s">
        <v>15</v>
      </c>
      <c r="R3" t="s">
        <v>15</v>
      </c>
      <c r="S3">
        <v>2</v>
      </c>
      <c r="T3" t="str">
        <f t="shared" ref="T3:T66" si="8">IF(S3&lt;5,"SMALL","LARGE")</f>
        <v>SMALL</v>
      </c>
      <c r="U3" t="s">
        <v>18</v>
      </c>
      <c r="V3">
        <v>14</v>
      </c>
      <c r="W3">
        <v>39.764000000000003</v>
      </c>
      <c r="X3">
        <v>2.84</v>
      </c>
      <c r="Y3">
        <v>2.444</v>
      </c>
      <c r="Z3" s="2">
        <f t="shared" si="2"/>
        <v>0.5219263128880256</v>
      </c>
      <c r="AA3">
        <v>31</v>
      </c>
      <c r="AB3">
        <f t="shared" si="3"/>
        <v>46.775978271803638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s="5">
        <f t="shared" si="4"/>
        <v>0</v>
      </c>
    </row>
    <row r="4" spans="1:36" x14ac:dyDescent="0.25">
      <c r="A4" s="19" t="s">
        <v>13</v>
      </c>
      <c r="B4" s="1" t="s">
        <v>46</v>
      </c>
      <c r="C4" s="1" t="s">
        <v>28</v>
      </c>
      <c r="D4" t="str">
        <f t="shared" si="5"/>
        <v>2022/06/25</v>
      </c>
      <c r="E4" t="str">
        <f t="shared" si="6"/>
        <v>20227825</v>
      </c>
      <c r="F4" s="1" t="s">
        <v>30</v>
      </c>
      <c r="G4" s="5">
        <f t="shared" si="7"/>
        <v>6.3333333333333339</v>
      </c>
      <c r="H4" s="5" t="str">
        <f>LOOKUP(A4,INDEX!$A$2:$A$28,INDEX!$F$2:$F$28)</f>
        <v>43°10'57.4"N</v>
      </c>
      <c r="I4" s="5" t="str">
        <f>LOOKUP(B4,INDEX!$A$2:$A$28,INDEX!$G$2:$G$28)</f>
        <v>79°14'44.9"W</v>
      </c>
      <c r="J4">
        <f>LOOKUP(A4,INDEX!$A$2:$A$28,INDEX!$H$2:$H$28)</f>
        <v>18</v>
      </c>
      <c r="K4" t="str">
        <f>LOOKUP(A4,INDEX!$A$2:$A$28,INDEX!$I$2:$I$28)</f>
        <v>Sunny</v>
      </c>
      <c r="L4">
        <v>87.710999999999999</v>
      </c>
      <c r="M4">
        <v>76.186999999999998</v>
      </c>
      <c r="N4">
        <f t="shared" si="0"/>
        <v>0</v>
      </c>
      <c r="O4" t="s">
        <v>14</v>
      </c>
      <c r="P4">
        <f t="shared" si="1"/>
        <v>0</v>
      </c>
      <c r="Q4" t="s">
        <v>15</v>
      </c>
      <c r="R4" t="s">
        <v>15</v>
      </c>
      <c r="S4">
        <v>2</v>
      </c>
      <c r="T4" t="str">
        <f t="shared" si="8"/>
        <v>SMALL</v>
      </c>
      <c r="U4" t="s">
        <v>19</v>
      </c>
      <c r="V4">
        <v>6</v>
      </c>
      <c r="W4">
        <v>13.481</v>
      </c>
      <c r="X4">
        <v>2.2469999999999999</v>
      </c>
      <c r="Y4">
        <v>2.2000000000000002</v>
      </c>
      <c r="Z4" s="2">
        <f t="shared" si="2"/>
        <v>0.17694619817029153</v>
      </c>
      <c r="AA4" t="s">
        <v>21</v>
      </c>
      <c r="AB4" t="str">
        <f t="shared" si="3"/>
        <v>NA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s="5">
        <f t="shared" si="4"/>
        <v>0</v>
      </c>
    </row>
    <row r="5" spans="1:36" x14ac:dyDescent="0.25">
      <c r="A5" s="19" t="s">
        <v>13</v>
      </c>
      <c r="B5" s="19" t="s">
        <v>47</v>
      </c>
      <c r="C5" s="19" t="s">
        <v>28</v>
      </c>
      <c r="D5" s="4" t="str">
        <f t="shared" si="5"/>
        <v>2022/06/25</v>
      </c>
      <c r="E5" s="4" t="str">
        <f t="shared" si="6"/>
        <v>20227825</v>
      </c>
      <c r="F5" s="19" t="s">
        <v>30</v>
      </c>
      <c r="G5" s="20">
        <f t="shared" si="7"/>
        <v>6.3333333333333339</v>
      </c>
      <c r="H5" s="20" t="str">
        <f>LOOKUP(A5,INDEX!$A$2:$A$28,INDEX!$F$2:$F$28)</f>
        <v>43°10'57.4"N</v>
      </c>
      <c r="I5" s="20" t="str">
        <f>LOOKUP(B5,INDEX!$A$2:$A$28,INDEX!$G$2:$G$28)</f>
        <v>79°14'44.9"W</v>
      </c>
      <c r="J5" s="4">
        <f>LOOKUP(A5,INDEX!$A$2:$A$28,INDEX!$H$2:$H$28)</f>
        <v>18</v>
      </c>
      <c r="K5" s="4" t="str">
        <f>LOOKUP(A5,INDEX!$A$2:$A$28,INDEX!$I$2:$I$28)</f>
        <v>Sunny</v>
      </c>
      <c r="L5" s="4">
        <v>87.710999999999999</v>
      </c>
      <c r="M5" s="4">
        <f>SUM(W5:W7)</f>
        <v>50.023999999999994</v>
      </c>
      <c r="N5" s="4">
        <f t="shared" si="0"/>
        <v>0</v>
      </c>
      <c r="O5" s="4" t="s">
        <v>14</v>
      </c>
      <c r="P5" s="4">
        <f t="shared" si="1"/>
        <v>0</v>
      </c>
      <c r="Q5" s="4" t="s">
        <v>15</v>
      </c>
      <c r="R5" s="4" t="s">
        <v>15</v>
      </c>
      <c r="S5" s="4">
        <v>2</v>
      </c>
      <c r="T5" s="4" t="str">
        <f t="shared" si="8"/>
        <v>SMALL</v>
      </c>
      <c r="U5" s="4" t="s">
        <v>16</v>
      </c>
      <c r="V5" s="4">
        <v>13</v>
      </c>
      <c r="W5" s="4">
        <v>17.725999999999999</v>
      </c>
      <c r="X5" s="4">
        <v>1.3640000000000001</v>
      </c>
      <c r="Y5" s="4">
        <v>1.3049999999999999</v>
      </c>
      <c r="Z5" s="21">
        <f t="shared" si="2"/>
        <v>0.35434991204221977</v>
      </c>
      <c r="AA5" s="4" t="s">
        <v>21</v>
      </c>
      <c r="AB5" s="4" t="str">
        <f t="shared" si="3"/>
        <v>NA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20">
        <f t="shared" si="4"/>
        <v>0</v>
      </c>
    </row>
    <row r="6" spans="1:36" x14ac:dyDescent="0.25">
      <c r="A6" s="19" t="s">
        <v>13</v>
      </c>
      <c r="B6" s="19" t="s">
        <v>47</v>
      </c>
      <c r="C6" s="19" t="s">
        <v>28</v>
      </c>
      <c r="D6" s="4" t="str">
        <f t="shared" si="5"/>
        <v>2022/06/25</v>
      </c>
      <c r="E6" s="4" t="str">
        <f t="shared" si="6"/>
        <v>20227825</v>
      </c>
      <c r="F6" s="19" t="s">
        <v>30</v>
      </c>
      <c r="G6" s="20">
        <f t="shared" si="7"/>
        <v>6.3333333333333339</v>
      </c>
      <c r="H6" s="20" t="str">
        <f>LOOKUP(A6,INDEX!$A$2:$A$28,INDEX!$F$2:$F$28)</f>
        <v>43°10'57.4"N</v>
      </c>
      <c r="I6" s="20" t="str">
        <f>LOOKUP(B6,INDEX!$A$2:$A$28,INDEX!$G$2:$G$28)</f>
        <v>79°14'44.9"W</v>
      </c>
      <c r="J6" s="4">
        <f>LOOKUP(A6,INDEX!$A$2:$A$28,INDEX!$H$2:$H$28)</f>
        <v>18</v>
      </c>
      <c r="K6" s="4" t="str">
        <f>LOOKUP(A6,INDEX!$A$2:$A$28,INDEX!$I$2:$I$28)</f>
        <v>Sunny</v>
      </c>
      <c r="L6" s="4">
        <v>87.710999999999999</v>
      </c>
      <c r="M6" s="4">
        <f>M5</f>
        <v>50.023999999999994</v>
      </c>
      <c r="N6" s="4">
        <f t="shared" si="0"/>
        <v>0</v>
      </c>
      <c r="O6" s="4" t="s">
        <v>14</v>
      </c>
      <c r="P6" s="4">
        <f t="shared" si="1"/>
        <v>0</v>
      </c>
      <c r="Q6" s="4" t="s">
        <v>15</v>
      </c>
      <c r="R6" s="4" t="s">
        <v>15</v>
      </c>
      <c r="S6" s="4">
        <v>2</v>
      </c>
      <c r="T6" s="4" t="str">
        <f t="shared" si="8"/>
        <v>SMALL</v>
      </c>
      <c r="U6" s="4" t="s">
        <v>18</v>
      </c>
      <c r="V6" s="4">
        <v>9</v>
      </c>
      <c r="W6" s="4">
        <v>18.773</v>
      </c>
      <c r="X6" s="4">
        <v>2.0859999999999999</v>
      </c>
      <c r="Y6" s="4">
        <v>1.17</v>
      </c>
      <c r="Z6" s="21">
        <f t="shared" si="2"/>
        <v>0.37527986566448107</v>
      </c>
      <c r="AA6" s="4">
        <v>20</v>
      </c>
      <c r="AB6" s="4">
        <f t="shared" si="3"/>
        <v>63.921589516859314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20">
        <f t="shared" si="4"/>
        <v>0</v>
      </c>
    </row>
    <row r="7" spans="1:36" x14ac:dyDescent="0.25">
      <c r="A7" s="19" t="s">
        <v>13</v>
      </c>
      <c r="B7" s="19" t="s">
        <v>47</v>
      </c>
      <c r="C7" s="19" t="s">
        <v>28</v>
      </c>
      <c r="D7" s="4" t="str">
        <f t="shared" si="5"/>
        <v>2022/06/25</v>
      </c>
      <c r="E7" s="4" t="str">
        <f t="shared" si="6"/>
        <v>20227825</v>
      </c>
      <c r="F7" s="19" t="s">
        <v>30</v>
      </c>
      <c r="G7" s="20">
        <f t="shared" si="7"/>
        <v>6.3333333333333339</v>
      </c>
      <c r="H7" s="20" t="str">
        <f>LOOKUP(A7,INDEX!$A$2:$A$28,INDEX!$F$2:$F$28)</f>
        <v>43°10'57.4"N</v>
      </c>
      <c r="I7" s="20" t="str">
        <f>LOOKUP(B7,INDEX!$A$2:$A$28,INDEX!$G$2:$G$28)</f>
        <v>79°14'44.9"W</v>
      </c>
      <c r="J7" s="4">
        <f>LOOKUP(A7,INDEX!$A$2:$A$28,INDEX!$H$2:$H$28)</f>
        <v>18</v>
      </c>
      <c r="K7" s="4" t="str">
        <f>LOOKUP(A7,INDEX!$A$2:$A$28,INDEX!$I$2:$I$28)</f>
        <v>Sunny</v>
      </c>
      <c r="L7" s="4">
        <v>87.710999999999999</v>
      </c>
      <c r="M7" s="4">
        <f>M5</f>
        <v>50.023999999999994</v>
      </c>
      <c r="N7" s="4">
        <f t="shared" si="0"/>
        <v>0</v>
      </c>
      <c r="O7" s="4" t="s">
        <v>14</v>
      </c>
      <c r="P7" s="4">
        <f t="shared" si="1"/>
        <v>0</v>
      </c>
      <c r="Q7" s="4" t="s">
        <v>15</v>
      </c>
      <c r="R7" s="4" t="s">
        <v>15</v>
      </c>
      <c r="S7" s="4">
        <v>2</v>
      </c>
      <c r="T7" s="4" t="str">
        <f t="shared" si="8"/>
        <v>SMALL</v>
      </c>
      <c r="U7" s="4" t="s">
        <v>19</v>
      </c>
      <c r="V7" s="4">
        <v>8</v>
      </c>
      <c r="W7" s="4">
        <v>13.525</v>
      </c>
      <c r="X7" s="4">
        <v>1.6910000000000001</v>
      </c>
      <c r="Y7" s="4">
        <v>1.5069999999999999</v>
      </c>
      <c r="Z7" s="21">
        <f t="shared" si="2"/>
        <v>0.27037022229329927</v>
      </c>
      <c r="AA7" s="4" t="s">
        <v>21</v>
      </c>
      <c r="AB7" s="4" t="str">
        <f t="shared" si="3"/>
        <v>NA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20">
        <f t="shared" si="4"/>
        <v>0</v>
      </c>
    </row>
    <row r="8" spans="1:36" x14ac:dyDescent="0.25">
      <c r="A8" s="19" t="s">
        <v>20</v>
      </c>
      <c r="B8" s="1" t="s">
        <v>48</v>
      </c>
      <c r="C8" s="1" t="s">
        <v>26</v>
      </c>
      <c r="D8" t="str">
        <f t="shared" si="5"/>
        <v>2022/07/07</v>
      </c>
      <c r="E8" t="str">
        <f t="shared" si="6"/>
        <v>20227837</v>
      </c>
      <c r="F8" s="1" t="s">
        <v>29</v>
      </c>
      <c r="G8" s="5">
        <f t="shared" si="7"/>
        <v>6.2166666666666668</v>
      </c>
      <c r="H8" s="5" t="str">
        <f>LOOKUP(A8,INDEX!$A$2:$A$28,INDEX!$F$2:$F$28)</f>
        <v>43°10'57.4"N</v>
      </c>
      <c r="I8" s="5" t="str">
        <f>LOOKUP(B8,INDEX!$A$2:$A$28,INDEX!$G$2:$G$28)</f>
        <v>79°14'44.9"W</v>
      </c>
      <c r="J8">
        <f>LOOKUP(A8,INDEX!$A$2:$A$28,INDEX!$H$2:$H$28)</f>
        <v>16</v>
      </c>
      <c r="K8" t="str">
        <f>LOOKUP(A8,INDEX!$A$2:$A$28,INDEX!$I$2:$I$28)</f>
        <v>Sunny</v>
      </c>
      <c r="L8">
        <f>41.539+149.958</f>
        <v>191.49700000000001</v>
      </c>
      <c r="M8">
        <f>SUM(W8:W10)</f>
        <v>105.97</v>
      </c>
      <c r="N8">
        <f t="shared" si="0"/>
        <v>0</v>
      </c>
      <c r="O8" t="s">
        <v>14</v>
      </c>
      <c r="P8">
        <f t="shared" si="1"/>
        <v>0</v>
      </c>
      <c r="Q8" t="s">
        <v>15</v>
      </c>
      <c r="R8" t="s">
        <v>15</v>
      </c>
      <c r="S8">
        <v>2</v>
      </c>
      <c r="T8" t="str">
        <f t="shared" si="8"/>
        <v>SMALL</v>
      </c>
      <c r="U8" t="s">
        <v>16</v>
      </c>
      <c r="V8">
        <v>13</v>
      </c>
      <c r="W8">
        <v>72.031999999999996</v>
      </c>
      <c r="X8">
        <v>5.5410000000000004</v>
      </c>
      <c r="Y8">
        <v>3.4929999999999999</v>
      </c>
      <c r="Z8" s="2">
        <f t="shared" si="2"/>
        <v>0.67973954892894217</v>
      </c>
      <c r="AA8" t="s">
        <v>21</v>
      </c>
      <c r="AB8" t="str">
        <f t="shared" si="3"/>
        <v>NA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5">
        <f t="shared" si="4"/>
        <v>0</v>
      </c>
    </row>
    <row r="9" spans="1:36" x14ac:dyDescent="0.25">
      <c r="A9" s="19" t="s">
        <v>20</v>
      </c>
      <c r="B9" s="1" t="s">
        <v>48</v>
      </c>
      <c r="C9" s="1" t="s">
        <v>26</v>
      </c>
      <c r="D9" t="str">
        <f t="shared" si="5"/>
        <v>2022/07/07</v>
      </c>
      <c r="E9" t="str">
        <f t="shared" si="6"/>
        <v>20227837</v>
      </c>
      <c r="F9" s="1" t="s">
        <v>29</v>
      </c>
      <c r="G9" s="5">
        <f t="shared" si="7"/>
        <v>6.2166666666666668</v>
      </c>
      <c r="H9" s="5" t="str">
        <f>LOOKUP(A9,INDEX!$A$2:$A$28,INDEX!$F$2:$F$28)</f>
        <v>43°10'57.4"N</v>
      </c>
      <c r="I9" s="5" t="str">
        <f>LOOKUP(B9,INDEX!$A$2:$A$28,INDEX!$G$2:$G$28)</f>
        <v>79°14'44.9"W</v>
      </c>
      <c r="J9">
        <f>LOOKUP(A9,INDEX!$A$2:$A$28,INDEX!$H$2:$H$28)</f>
        <v>16</v>
      </c>
      <c r="K9" t="str">
        <f>LOOKUP(A9,INDEX!$A$2:$A$28,INDEX!$I$2:$I$28)</f>
        <v>Sunny</v>
      </c>
      <c r="L9">
        <f t="shared" ref="L9:L16" si="9">41.539+149.958</f>
        <v>191.49700000000001</v>
      </c>
      <c r="M9">
        <f>M8</f>
        <v>105.97</v>
      </c>
      <c r="N9">
        <f t="shared" si="0"/>
        <v>0</v>
      </c>
      <c r="O9" t="s">
        <v>14</v>
      </c>
      <c r="P9">
        <f t="shared" si="1"/>
        <v>0</v>
      </c>
      <c r="Q9" t="s">
        <v>15</v>
      </c>
      <c r="R9" t="s">
        <v>15</v>
      </c>
      <c r="S9">
        <v>2</v>
      </c>
      <c r="T9" t="str">
        <f t="shared" si="8"/>
        <v>SMALL</v>
      </c>
      <c r="U9" t="s">
        <v>18</v>
      </c>
      <c r="V9">
        <v>8</v>
      </c>
      <c r="W9">
        <v>22.149000000000001</v>
      </c>
      <c r="X9">
        <v>2.7690000000000001</v>
      </c>
      <c r="Y9">
        <v>2.4209999999999998</v>
      </c>
      <c r="Z9" s="2">
        <f t="shared" si="2"/>
        <v>0.20901198452392186</v>
      </c>
      <c r="AA9">
        <v>9</v>
      </c>
      <c r="AB9">
        <f t="shared" si="3"/>
        <v>24.380333197887037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s="5">
        <f t="shared" si="4"/>
        <v>0</v>
      </c>
    </row>
    <row r="10" spans="1:36" x14ac:dyDescent="0.25">
      <c r="A10" s="19" t="s">
        <v>20</v>
      </c>
      <c r="B10" s="1" t="s">
        <v>48</v>
      </c>
      <c r="C10" s="1" t="s">
        <v>26</v>
      </c>
      <c r="D10" t="str">
        <f t="shared" si="5"/>
        <v>2022/07/07</v>
      </c>
      <c r="E10" t="str">
        <f t="shared" si="6"/>
        <v>20227837</v>
      </c>
      <c r="F10" s="1" t="s">
        <v>29</v>
      </c>
      <c r="G10" s="5">
        <f t="shared" si="7"/>
        <v>6.2166666666666668</v>
      </c>
      <c r="H10" s="5" t="str">
        <f>LOOKUP(A10,INDEX!$A$2:$A$28,INDEX!$F$2:$F$28)</f>
        <v>43°10'57.4"N</v>
      </c>
      <c r="I10" s="5" t="str">
        <f>LOOKUP(B10,INDEX!$A$2:$A$28,INDEX!$G$2:$G$28)</f>
        <v>79°14'44.9"W</v>
      </c>
      <c r="J10">
        <f>LOOKUP(A10,INDEX!$A$2:$A$28,INDEX!$H$2:$H$28)</f>
        <v>16</v>
      </c>
      <c r="K10" t="str">
        <f>LOOKUP(A10,INDEX!$A$2:$A$28,INDEX!$I$2:$I$28)</f>
        <v>Sunny</v>
      </c>
      <c r="L10">
        <f t="shared" si="9"/>
        <v>191.49700000000001</v>
      </c>
      <c r="M10">
        <f>M8</f>
        <v>105.97</v>
      </c>
      <c r="N10">
        <f t="shared" si="0"/>
        <v>0</v>
      </c>
      <c r="O10" t="s">
        <v>14</v>
      </c>
      <c r="P10">
        <f t="shared" si="1"/>
        <v>0</v>
      </c>
      <c r="Q10" t="s">
        <v>15</v>
      </c>
      <c r="R10" t="s">
        <v>15</v>
      </c>
      <c r="S10">
        <v>2</v>
      </c>
      <c r="T10" t="str">
        <f t="shared" si="8"/>
        <v>SMALL</v>
      </c>
      <c r="U10" t="s">
        <v>19</v>
      </c>
      <c r="V10">
        <v>9</v>
      </c>
      <c r="W10">
        <v>11.789</v>
      </c>
      <c r="X10">
        <v>1.31</v>
      </c>
      <c r="Y10">
        <v>0.42599999999999999</v>
      </c>
      <c r="Z10" s="2">
        <f t="shared" si="2"/>
        <v>0.11124846654713598</v>
      </c>
      <c r="AA10" t="s">
        <v>21</v>
      </c>
      <c r="AB10" t="str">
        <f t="shared" si="3"/>
        <v>NA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s="5">
        <f t="shared" si="4"/>
        <v>0</v>
      </c>
    </row>
    <row r="11" spans="1:36" x14ac:dyDescent="0.25">
      <c r="A11" s="19" t="s">
        <v>20</v>
      </c>
      <c r="B11" s="19" t="s">
        <v>48</v>
      </c>
      <c r="C11" s="19" t="s">
        <v>26</v>
      </c>
      <c r="D11" s="4" t="str">
        <f t="shared" si="5"/>
        <v>2022/07/07</v>
      </c>
      <c r="E11" s="4" t="str">
        <f t="shared" si="6"/>
        <v>20227837</v>
      </c>
      <c r="F11" s="19" t="s">
        <v>29</v>
      </c>
      <c r="G11" s="20">
        <f t="shared" si="7"/>
        <v>6.2166666666666668</v>
      </c>
      <c r="H11" s="20" t="str">
        <f>LOOKUP(A11,INDEX!$A$2:$A$28,INDEX!$F$2:$F$28)</f>
        <v>43°10'57.4"N</v>
      </c>
      <c r="I11" s="20" t="str">
        <f>LOOKUP(B11,INDEX!$A$2:$A$28,INDEX!$G$2:$G$28)</f>
        <v>79°14'44.9"W</v>
      </c>
      <c r="J11" s="4">
        <f>LOOKUP(A11,INDEX!$A$2:$A$28,INDEX!$H$2:$H$28)</f>
        <v>16</v>
      </c>
      <c r="K11" s="4" t="str">
        <f>LOOKUP(A11,INDEX!$A$2:$A$28,INDEX!$I$2:$I$28)</f>
        <v>Sunny</v>
      </c>
      <c r="L11" s="4">
        <f t="shared" si="9"/>
        <v>191.49700000000001</v>
      </c>
      <c r="M11" s="4">
        <f>SUM(W11:W13)</f>
        <v>39.524000000000001</v>
      </c>
      <c r="N11" s="4">
        <f t="shared" si="0"/>
        <v>0</v>
      </c>
      <c r="O11" s="4" t="s">
        <v>14</v>
      </c>
      <c r="P11" s="4">
        <f t="shared" si="1"/>
        <v>1</v>
      </c>
      <c r="Q11" s="4" t="s">
        <v>22</v>
      </c>
      <c r="R11" s="4" t="s">
        <v>15</v>
      </c>
      <c r="S11" s="4">
        <v>2</v>
      </c>
      <c r="T11" s="4" t="str">
        <f t="shared" si="8"/>
        <v>SMALL</v>
      </c>
      <c r="U11" s="4" t="s">
        <v>16</v>
      </c>
      <c r="V11" s="4">
        <v>7</v>
      </c>
      <c r="W11" s="4">
        <v>30.791</v>
      </c>
      <c r="X11" s="4">
        <v>4.399</v>
      </c>
      <c r="Y11" s="4">
        <v>2.839</v>
      </c>
      <c r="Z11" s="21">
        <f t="shared" si="2"/>
        <v>0.77904564315352698</v>
      </c>
      <c r="AA11" s="4" t="s">
        <v>21</v>
      </c>
      <c r="AB11" s="4" t="str">
        <f t="shared" si="3"/>
        <v>NA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20">
        <f t="shared" si="4"/>
        <v>0</v>
      </c>
    </row>
    <row r="12" spans="1:36" x14ac:dyDescent="0.25">
      <c r="A12" s="19" t="s">
        <v>20</v>
      </c>
      <c r="B12" s="19" t="s">
        <v>48</v>
      </c>
      <c r="C12" s="19" t="s">
        <v>26</v>
      </c>
      <c r="D12" s="4" t="str">
        <f t="shared" si="5"/>
        <v>2022/07/07</v>
      </c>
      <c r="E12" s="4" t="str">
        <f t="shared" si="6"/>
        <v>20227837</v>
      </c>
      <c r="F12" s="19" t="s">
        <v>29</v>
      </c>
      <c r="G12" s="20">
        <f t="shared" si="7"/>
        <v>6.2166666666666668</v>
      </c>
      <c r="H12" s="20" t="str">
        <f>LOOKUP(A12,INDEX!$A$2:$A$28,INDEX!$F$2:$F$28)</f>
        <v>43°10'57.4"N</v>
      </c>
      <c r="I12" s="20" t="str">
        <f>LOOKUP(B12,INDEX!$A$2:$A$28,INDEX!$G$2:$G$28)</f>
        <v>79°14'44.9"W</v>
      </c>
      <c r="J12" s="4">
        <f>LOOKUP(A12,INDEX!$A$2:$A$28,INDEX!$H$2:$H$28)</f>
        <v>16</v>
      </c>
      <c r="K12" s="4" t="str">
        <f>LOOKUP(A12,INDEX!$A$2:$A$28,INDEX!$I$2:$I$28)</f>
        <v>Sunny</v>
      </c>
      <c r="L12" s="4">
        <f t="shared" si="9"/>
        <v>191.49700000000001</v>
      </c>
      <c r="M12" s="4">
        <f>M11</f>
        <v>39.524000000000001</v>
      </c>
      <c r="N12" s="4">
        <f t="shared" si="0"/>
        <v>0</v>
      </c>
      <c r="O12" s="4" t="s">
        <v>14</v>
      </c>
      <c r="P12" s="4">
        <f t="shared" si="1"/>
        <v>1</v>
      </c>
      <c r="Q12" s="4" t="s">
        <v>22</v>
      </c>
      <c r="R12" s="4" t="s">
        <v>15</v>
      </c>
      <c r="S12" s="4">
        <v>2</v>
      </c>
      <c r="T12" s="4" t="str">
        <f t="shared" si="8"/>
        <v>SMALL</v>
      </c>
      <c r="U12" s="4" t="s">
        <v>18</v>
      </c>
      <c r="V12" s="4">
        <v>3</v>
      </c>
      <c r="W12" s="4">
        <v>4.2229999999999999</v>
      </c>
      <c r="X12" s="4">
        <v>1.4079999999999999</v>
      </c>
      <c r="Y12" s="4">
        <v>1.22</v>
      </c>
      <c r="Z12" s="21">
        <f t="shared" si="2"/>
        <v>0.10684647302904564</v>
      </c>
      <c r="AA12" s="4">
        <v>1</v>
      </c>
      <c r="AB12" s="4">
        <f t="shared" si="3"/>
        <v>14.207909069381957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20">
        <f t="shared" si="4"/>
        <v>0</v>
      </c>
    </row>
    <row r="13" spans="1:36" x14ac:dyDescent="0.25">
      <c r="A13" s="19" t="s">
        <v>20</v>
      </c>
      <c r="B13" s="19" t="s">
        <v>48</v>
      </c>
      <c r="C13" s="19" t="s">
        <v>26</v>
      </c>
      <c r="D13" s="4" t="str">
        <f t="shared" si="5"/>
        <v>2022/07/07</v>
      </c>
      <c r="E13" s="4" t="str">
        <f t="shared" si="6"/>
        <v>20227837</v>
      </c>
      <c r="F13" s="19" t="s">
        <v>29</v>
      </c>
      <c r="G13" s="20">
        <f t="shared" si="7"/>
        <v>6.2166666666666668</v>
      </c>
      <c r="H13" s="20" t="str">
        <f>LOOKUP(A13,INDEX!$A$2:$A$28,INDEX!$F$2:$F$28)</f>
        <v>43°10'57.4"N</v>
      </c>
      <c r="I13" s="20" t="str">
        <f>LOOKUP(B13,INDEX!$A$2:$A$28,INDEX!$G$2:$G$28)</f>
        <v>79°14'44.9"W</v>
      </c>
      <c r="J13" s="4">
        <f>LOOKUP(A13,INDEX!$A$2:$A$28,INDEX!$H$2:$H$28)</f>
        <v>16</v>
      </c>
      <c r="K13" s="4" t="str">
        <f>LOOKUP(A13,INDEX!$A$2:$A$28,INDEX!$I$2:$I$28)</f>
        <v>Sunny</v>
      </c>
      <c r="L13" s="4">
        <f t="shared" si="9"/>
        <v>191.49700000000001</v>
      </c>
      <c r="M13" s="4">
        <f>M11</f>
        <v>39.524000000000001</v>
      </c>
      <c r="N13" s="4">
        <f t="shared" si="0"/>
        <v>0</v>
      </c>
      <c r="O13" s="4" t="s">
        <v>14</v>
      </c>
      <c r="P13" s="4">
        <f t="shared" si="1"/>
        <v>1</v>
      </c>
      <c r="Q13" s="4" t="s">
        <v>22</v>
      </c>
      <c r="R13" s="4" t="s">
        <v>15</v>
      </c>
      <c r="S13" s="4">
        <v>2</v>
      </c>
      <c r="T13" s="4" t="str">
        <f t="shared" si="8"/>
        <v>SMALL</v>
      </c>
      <c r="U13" s="4" t="s">
        <v>19</v>
      </c>
      <c r="V13" s="4">
        <v>4</v>
      </c>
      <c r="W13" s="4">
        <v>4.51</v>
      </c>
      <c r="X13" s="4">
        <v>1.127</v>
      </c>
      <c r="Y13" s="4">
        <v>0.47599999999999998</v>
      </c>
      <c r="Z13" s="21">
        <f t="shared" si="2"/>
        <v>0.11410788381742738</v>
      </c>
      <c r="AA13" s="4" t="s">
        <v>21</v>
      </c>
      <c r="AB13" s="4" t="str">
        <f t="shared" si="3"/>
        <v>NA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20">
        <f t="shared" si="4"/>
        <v>0</v>
      </c>
    </row>
    <row r="14" spans="1:36" x14ac:dyDescent="0.25">
      <c r="A14" s="19" t="s">
        <v>20</v>
      </c>
      <c r="B14" s="1" t="s">
        <v>49</v>
      </c>
      <c r="C14" s="1" t="s">
        <v>26</v>
      </c>
      <c r="D14" t="str">
        <f t="shared" si="5"/>
        <v>2022/07/07</v>
      </c>
      <c r="E14" t="str">
        <f t="shared" si="6"/>
        <v>20227837</v>
      </c>
      <c r="F14" s="1" t="s">
        <v>29</v>
      </c>
      <c r="G14" s="5">
        <f t="shared" si="7"/>
        <v>6.2166666666666668</v>
      </c>
      <c r="H14" s="5" t="str">
        <f>LOOKUP(A14,INDEX!$A$2:$A$28,INDEX!$F$2:$F$28)</f>
        <v>43°10'57.4"N</v>
      </c>
      <c r="I14" s="5" t="str">
        <f>LOOKUP(B14,INDEX!$A$2:$A$28,INDEX!$G$2:$G$28)</f>
        <v>79°14'44.9"W</v>
      </c>
      <c r="J14">
        <f>LOOKUP(A14,INDEX!$A$2:$A$28,INDEX!$H$2:$H$28)</f>
        <v>16</v>
      </c>
      <c r="K14" t="str">
        <f>LOOKUP(A14,INDEX!$A$2:$A$28,INDEX!$I$2:$I$28)</f>
        <v>Sunny</v>
      </c>
      <c r="L14">
        <f t="shared" si="9"/>
        <v>191.49700000000001</v>
      </c>
      <c r="M14">
        <f>SUM(W14:W16)</f>
        <v>41.964999999999996</v>
      </c>
      <c r="N14">
        <f t="shared" si="0"/>
        <v>0</v>
      </c>
      <c r="O14" t="s">
        <v>14</v>
      </c>
      <c r="P14">
        <f t="shared" si="1"/>
        <v>0</v>
      </c>
      <c r="Q14" t="s">
        <v>15</v>
      </c>
      <c r="R14" t="s">
        <v>15</v>
      </c>
      <c r="S14">
        <v>2</v>
      </c>
      <c r="T14" t="str">
        <f t="shared" si="8"/>
        <v>SMALL</v>
      </c>
      <c r="U14" t="s">
        <v>16</v>
      </c>
      <c r="V14">
        <v>10</v>
      </c>
      <c r="W14">
        <v>19.015999999999998</v>
      </c>
      <c r="X14">
        <v>1.9019999999999999</v>
      </c>
      <c r="Y14">
        <v>0.93899999999999995</v>
      </c>
      <c r="Z14" s="2">
        <f t="shared" si="2"/>
        <v>0.45313952102942928</v>
      </c>
      <c r="AA14" t="s">
        <v>21</v>
      </c>
      <c r="AB14" t="str">
        <f t="shared" si="3"/>
        <v>NA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s="5">
        <f t="shared" si="4"/>
        <v>0</v>
      </c>
    </row>
    <row r="15" spans="1:36" x14ac:dyDescent="0.25">
      <c r="A15" s="19" t="s">
        <v>20</v>
      </c>
      <c r="B15" s="1" t="s">
        <v>49</v>
      </c>
      <c r="C15" s="1" t="s">
        <v>26</v>
      </c>
      <c r="D15" t="str">
        <f t="shared" si="5"/>
        <v>2022/07/07</v>
      </c>
      <c r="E15" t="str">
        <f t="shared" si="6"/>
        <v>20227837</v>
      </c>
      <c r="F15" s="1" t="s">
        <v>29</v>
      </c>
      <c r="G15" s="5">
        <f t="shared" si="7"/>
        <v>6.2166666666666668</v>
      </c>
      <c r="H15" s="5" t="str">
        <f>LOOKUP(A15,INDEX!$A$2:$A$28,INDEX!$F$2:$F$28)</f>
        <v>43°10'57.4"N</v>
      </c>
      <c r="I15" s="5" t="str">
        <f>LOOKUP(B15,INDEX!$A$2:$A$28,INDEX!$G$2:$G$28)</f>
        <v>79°14'44.9"W</v>
      </c>
      <c r="J15">
        <f>LOOKUP(A15,INDEX!$A$2:$A$28,INDEX!$H$2:$H$28)</f>
        <v>16</v>
      </c>
      <c r="K15" t="str">
        <f>LOOKUP(A15,INDEX!$A$2:$A$28,INDEX!$I$2:$I$28)</f>
        <v>Sunny</v>
      </c>
      <c r="L15">
        <f t="shared" si="9"/>
        <v>191.49700000000001</v>
      </c>
      <c r="M15">
        <f>M14</f>
        <v>41.964999999999996</v>
      </c>
      <c r="N15">
        <f t="shared" si="0"/>
        <v>0</v>
      </c>
      <c r="O15" t="s">
        <v>14</v>
      </c>
      <c r="P15">
        <f t="shared" si="1"/>
        <v>0</v>
      </c>
      <c r="Q15" t="s">
        <v>15</v>
      </c>
      <c r="R15" t="s">
        <v>15</v>
      </c>
      <c r="S15">
        <v>2</v>
      </c>
      <c r="T15" t="str">
        <f t="shared" si="8"/>
        <v>SMALL</v>
      </c>
      <c r="U15" t="s">
        <v>18</v>
      </c>
      <c r="V15">
        <v>6</v>
      </c>
      <c r="W15">
        <v>9.2509999999999994</v>
      </c>
      <c r="X15">
        <v>1.542</v>
      </c>
      <c r="Y15">
        <v>1.0680000000000001</v>
      </c>
      <c r="Z15" s="2">
        <f t="shared" si="2"/>
        <v>0.22044560943643512</v>
      </c>
      <c r="AA15">
        <v>2</v>
      </c>
      <c r="AB15">
        <f t="shared" si="3"/>
        <v>12.971570641011784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s="5">
        <f t="shared" si="4"/>
        <v>0</v>
      </c>
    </row>
    <row r="16" spans="1:36" x14ac:dyDescent="0.25">
      <c r="A16" s="19" t="s">
        <v>20</v>
      </c>
      <c r="B16" s="1" t="s">
        <v>49</v>
      </c>
      <c r="C16" s="1" t="s">
        <v>26</v>
      </c>
      <c r="D16" t="str">
        <f t="shared" si="5"/>
        <v>2022/07/07</v>
      </c>
      <c r="E16" t="str">
        <f t="shared" si="6"/>
        <v>20227837</v>
      </c>
      <c r="F16" s="1" t="s">
        <v>29</v>
      </c>
      <c r="G16" s="5">
        <f t="shared" si="7"/>
        <v>6.2166666666666668</v>
      </c>
      <c r="H16" s="5" t="str">
        <f>LOOKUP(A16,INDEX!$A$2:$A$28,INDEX!$F$2:$F$28)</f>
        <v>43°10'57.4"N</v>
      </c>
      <c r="I16" s="5" t="str">
        <f>LOOKUP(B16,INDEX!$A$2:$A$28,INDEX!$G$2:$G$28)</f>
        <v>79°14'44.9"W</v>
      </c>
      <c r="J16">
        <f>LOOKUP(A16,INDEX!$A$2:$A$28,INDEX!$H$2:$H$28)</f>
        <v>16</v>
      </c>
      <c r="K16" t="str">
        <f>LOOKUP(A16,INDEX!$A$2:$A$28,INDEX!$I$2:$I$28)</f>
        <v>Sunny</v>
      </c>
      <c r="L16">
        <f t="shared" si="9"/>
        <v>191.49700000000001</v>
      </c>
      <c r="M16">
        <f>M14</f>
        <v>41.964999999999996</v>
      </c>
      <c r="N16">
        <f t="shared" si="0"/>
        <v>0</v>
      </c>
      <c r="O16" t="s">
        <v>14</v>
      </c>
      <c r="P16">
        <f t="shared" si="1"/>
        <v>0</v>
      </c>
      <c r="Q16" t="s">
        <v>15</v>
      </c>
      <c r="R16" t="s">
        <v>15</v>
      </c>
      <c r="S16">
        <v>2</v>
      </c>
      <c r="T16" t="str">
        <f t="shared" si="8"/>
        <v>SMALL</v>
      </c>
      <c r="U16" t="s">
        <v>19</v>
      </c>
      <c r="V16">
        <v>10</v>
      </c>
      <c r="W16">
        <v>13.698</v>
      </c>
      <c r="X16">
        <v>1.37</v>
      </c>
      <c r="Y16">
        <v>0.74199999999999999</v>
      </c>
      <c r="Z16" s="2">
        <f t="shared" si="2"/>
        <v>0.32641486953413562</v>
      </c>
      <c r="AA16" t="s">
        <v>21</v>
      </c>
      <c r="AB16" t="str">
        <f t="shared" si="3"/>
        <v>NA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s="5">
        <f t="shared" si="4"/>
        <v>0</v>
      </c>
    </row>
    <row r="17" spans="1:36" x14ac:dyDescent="0.25">
      <c r="A17" s="19" t="s">
        <v>23</v>
      </c>
      <c r="B17" s="19" t="s">
        <v>50</v>
      </c>
      <c r="C17" s="19" t="s">
        <v>26</v>
      </c>
      <c r="D17" s="4" t="str">
        <f t="shared" si="5"/>
        <v>2022/07/07</v>
      </c>
      <c r="E17" s="4" t="str">
        <f t="shared" si="6"/>
        <v>20227837</v>
      </c>
      <c r="F17" s="19" t="s">
        <v>27</v>
      </c>
      <c r="G17" s="20">
        <f t="shared" si="7"/>
        <v>6.3000000000000007</v>
      </c>
      <c r="H17" s="20" t="str">
        <f>LOOKUP(A17,INDEX!$A$2:$A$28,INDEX!$F$2:$F$28)</f>
        <v>43°10'57.4"N</v>
      </c>
      <c r="I17" s="20" t="str">
        <f>LOOKUP(B17,INDEX!$A$2:$A$28,INDEX!$G$2:$G$28)</f>
        <v>79°14'44.9"W</v>
      </c>
      <c r="J17" s="4">
        <f>LOOKUP(A17,INDEX!$A$2:$A$28,INDEX!$H$2:$H$28)</f>
        <v>16</v>
      </c>
      <c r="K17" s="4" t="str">
        <f>LOOKUP(A17,INDEX!$A$2:$A$28,INDEX!$I$2:$I$28)</f>
        <v>Sunny</v>
      </c>
      <c r="L17" s="4">
        <v>2110.0920000000001</v>
      </c>
      <c r="M17" s="4">
        <f>SUM(W17:W19)</f>
        <v>83.444999999999993</v>
      </c>
      <c r="N17" s="4">
        <f t="shared" si="0"/>
        <v>0</v>
      </c>
      <c r="O17" s="4" t="s">
        <v>14</v>
      </c>
      <c r="P17" s="4">
        <f t="shared" si="1"/>
        <v>0</v>
      </c>
      <c r="Q17" s="4" t="s">
        <v>15</v>
      </c>
      <c r="R17" s="4" t="s">
        <v>22</v>
      </c>
      <c r="S17" s="4">
        <v>1</v>
      </c>
      <c r="T17" s="4" t="str">
        <f t="shared" si="8"/>
        <v>SMALL</v>
      </c>
      <c r="U17" s="4" t="s">
        <v>16</v>
      </c>
      <c r="V17" s="4">
        <v>21</v>
      </c>
      <c r="W17" s="4">
        <v>29.477</v>
      </c>
      <c r="X17" s="4">
        <v>1.4039999999999999</v>
      </c>
      <c r="Y17" s="4">
        <v>0.99299999999999999</v>
      </c>
      <c r="Z17" s="21">
        <f t="shared" si="2"/>
        <v>0.35325064413685664</v>
      </c>
      <c r="AA17" s="4" t="s">
        <v>21</v>
      </c>
      <c r="AB17" s="4" t="str">
        <f t="shared" si="3"/>
        <v>NA</v>
      </c>
      <c r="AC17" s="4">
        <v>5</v>
      </c>
      <c r="AD17" s="4">
        <v>4</v>
      </c>
      <c r="AE17" s="4">
        <v>1</v>
      </c>
      <c r="AF17" s="4">
        <v>0</v>
      </c>
      <c r="AG17" s="4">
        <v>0</v>
      </c>
      <c r="AH17" s="4">
        <v>0</v>
      </c>
      <c r="AI17" s="4">
        <v>0</v>
      </c>
      <c r="AJ17" s="20">
        <f t="shared" si="4"/>
        <v>0.14217389573535183</v>
      </c>
    </row>
    <row r="18" spans="1:36" x14ac:dyDescent="0.25">
      <c r="A18" s="19" t="s">
        <v>23</v>
      </c>
      <c r="B18" s="19" t="s">
        <v>50</v>
      </c>
      <c r="C18" s="19" t="s">
        <v>26</v>
      </c>
      <c r="D18" s="4" t="str">
        <f t="shared" si="5"/>
        <v>2022/07/07</v>
      </c>
      <c r="E18" s="4" t="str">
        <f t="shared" si="6"/>
        <v>20227837</v>
      </c>
      <c r="F18" s="19" t="s">
        <v>27</v>
      </c>
      <c r="G18" s="20">
        <f t="shared" si="7"/>
        <v>6.3000000000000007</v>
      </c>
      <c r="H18" s="20" t="str">
        <f>LOOKUP(A18,INDEX!$A$2:$A$28,INDEX!$F$2:$F$28)</f>
        <v>43°10'57.4"N</v>
      </c>
      <c r="I18" s="20" t="str">
        <f>LOOKUP(B18,INDEX!$A$2:$A$28,INDEX!$G$2:$G$28)</f>
        <v>79°14'44.9"W</v>
      </c>
      <c r="J18" s="4">
        <f>LOOKUP(A18,INDEX!$A$2:$A$28,INDEX!$H$2:$H$28)</f>
        <v>16</v>
      </c>
      <c r="K18" s="4" t="str">
        <f>LOOKUP(A18,INDEX!$A$2:$A$28,INDEX!$I$2:$I$28)</f>
        <v>Sunny</v>
      </c>
      <c r="L18" s="4">
        <v>2110.0920000000001</v>
      </c>
      <c r="M18" s="4">
        <f>M17</f>
        <v>83.444999999999993</v>
      </c>
      <c r="N18" s="4">
        <f t="shared" si="0"/>
        <v>0</v>
      </c>
      <c r="O18" s="4" t="s">
        <v>14</v>
      </c>
      <c r="P18" s="4">
        <f t="shared" si="1"/>
        <v>0</v>
      </c>
      <c r="Q18" s="4" t="s">
        <v>15</v>
      </c>
      <c r="R18" s="4" t="s">
        <v>22</v>
      </c>
      <c r="S18" s="4">
        <v>1</v>
      </c>
      <c r="T18" s="4" t="str">
        <f t="shared" si="8"/>
        <v>SMALL</v>
      </c>
      <c r="U18" s="4" t="s">
        <v>18</v>
      </c>
      <c r="V18" s="4">
        <v>17</v>
      </c>
      <c r="W18" s="4">
        <v>31.081</v>
      </c>
      <c r="X18" s="4">
        <v>1.8280000000000001</v>
      </c>
      <c r="Y18" s="4">
        <v>1.526</v>
      </c>
      <c r="Z18" s="21">
        <f t="shared" si="2"/>
        <v>0.37247288633231473</v>
      </c>
      <c r="AA18" s="4">
        <v>36</v>
      </c>
      <c r="AB18" s="4">
        <f t="shared" si="3"/>
        <v>69.495833467391648</v>
      </c>
      <c r="AC18" s="4">
        <v>5</v>
      </c>
      <c r="AD18" s="4">
        <v>4</v>
      </c>
      <c r="AE18" s="4">
        <v>1</v>
      </c>
      <c r="AF18" s="4">
        <v>0</v>
      </c>
      <c r="AG18" s="4">
        <v>0</v>
      </c>
      <c r="AH18" s="4">
        <v>0</v>
      </c>
      <c r="AI18" s="4">
        <v>0</v>
      </c>
      <c r="AJ18" s="20">
        <f t="shared" si="4"/>
        <v>0.14217389573535183</v>
      </c>
    </row>
    <row r="19" spans="1:36" x14ac:dyDescent="0.25">
      <c r="A19" s="19" t="s">
        <v>23</v>
      </c>
      <c r="B19" s="19" t="s">
        <v>50</v>
      </c>
      <c r="C19" s="19" t="s">
        <v>26</v>
      </c>
      <c r="D19" s="4" t="str">
        <f t="shared" si="5"/>
        <v>2022/07/07</v>
      </c>
      <c r="E19" s="4" t="str">
        <f t="shared" si="6"/>
        <v>20227837</v>
      </c>
      <c r="F19" s="19" t="s">
        <v>27</v>
      </c>
      <c r="G19" s="20">
        <f t="shared" si="7"/>
        <v>6.3000000000000007</v>
      </c>
      <c r="H19" s="20" t="str">
        <f>LOOKUP(A19,INDEX!$A$2:$A$28,INDEX!$F$2:$F$28)</f>
        <v>43°10'57.4"N</v>
      </c>
      <c r="I19" s="20" t="str">
        <f>LOOKUP(B19,INDEX!$A$2:$A$28,INDEX!$G$2:$G$28)</f>
        <v>79°14'44.9"W</v>
      </c>
      <c r="J19" s="4">
        <f>LOOKUP(A19,INDEX!$A$2:$A$28,INDEX!$H$2:$H$28)</f>
        <v>16</v>
      </c>
      <c r="K19" s="4" t="str">
        <f>LOOKUP(A19,INDEX!$A$2:$A$28,INDEX!$I$2:$I$28)</f>
        <v>Sunny</v>
      </c>
      <c r="L19" s="4">
        <v>2110.0920000000001</v>
      </c>
      <c r="M19" s="4">
        <f>M17</f>
        <v>83.444999999999993</v>
      </c>
      <c r="N19" s="4">
        <f t="shared" si="0"/>
        <v>0</v>
      </c>
      <c r="O19" s="4" t="s">
        <v>14</v>
      </c>
      <c r="P19" s="4">
        <f t="shared" si="1"/>
        <v>0</v>
      </c>
      <c r="Q19" s="4" t="s">
        <v>15</v>
      </c>
      <c r="R19" s="4" t="s">
        <v>22</v>
      </c>
      <c r="S19" s="4">
        <v>1</v>
      </c>
      <c r="T19" s="4" t="str">
        <f t="shared" si="8"/>
        <v>SMALL</v>
      </c>
      <c r="U19" s="4" t="s">
        <v>19</v>
      </c>
      <c r="V19" s="4">
        <v>11</v>
      </c>
      <c r="W19" s="4">
        <v>22.887</v>
      </c>
      <c r="X19" s="4">
        <v>2.081</v>
      </c>
      <c r="Y19" s="4">
        <v>1.319</v>
      </c>
      <c r="Z19" s="21">
        <f t="shared" si="2"/>
        <v>0.27427646953082874</v>
      </c>
      <c r="AA19" s="4" t="s">
        <v>21</v>
      </c>
      <c r="AB19" s="4" t="str">
        <f t="shared" si="3"/>
        <v>NA</v>
      </c>
      <c r="AC19" s="4">
        <v>5</v>
      </c>
      <c r="AD19" s="4">
        <v>4</v>
      </c>
      <c r="AE19" s="4">
        <v>1</v>
      </c>
      <c r="AF19" s="4">
        <v>0</v>
      </c>
      <c r="AG19" s="4">
        <v>0</v>
      </c>
      <c r="AH19" s="4">
        <v>0</v>
      </c>
      <c r="AI19" s="4">
        <v>0</v>
      </c>
      <c r="AJ19" s="20">
        <f t="shared" si="4"/>
        <v>0.14217389573535183</v>
      </c>
    </row>
    <row r="20" spans="1:36" x14ac:dyDescent="0.25">
      <c r="A20" s="19" t="s">
        <v>31</v>
      </c>
      <c r="B20" s="1" t="s">
        <v>51</v>
      </c>
      <c r="C20" s="1" t="s">
        <v>32</v>
      </c>
      <c r="D20" t="str">
        <f t="shared" si="5"/>
        <v>2022/07/13</v>
      </c>
      <c r="E20" t="str">
        <f t="shared" si="6"/>
        <v>20227843</v>
      </c>
      <c r="F20" s="1" t="s">
        <v>33</v>
      </c>
      <c r="G20" s="5">
        <f t="shared" si="7"/>
        <v>6.5166666666666657</v>
      </c>
      <c r="H20" s="5" t="str">
        <f>LOOKUP(A20,INDEX!$A$2:$A$28,INDEX!$F$2:$F$28)</f>
        <v>43°10'57.4"N</v>
      </c>
      <c r="I20" s="5" t="str">
        <f>LOOKUP(B20,INDEX!$A$2:$A$28,INDEX!$G$2:$G$28)</f>
        <v>79°14'44.9"W</v>
      </c>
      <c r="J20">
        <f>LOOKUP(A20,INDEX!$A$2:$A$28,INDEX!$H$2:$H$28)</f>
        <v>19</v>
      </c>
      <c r="K20" t="str">
        <f>LOOKUP(A20,INDEX!$A$2:$A$28,INDEX!$I$2:$I$28)</f>
        <v>Mostly Cloudy</v>
      </c>
      <c r="L20">
        <f>115.85+959.513</f>
        <v>1075.3630000000001</v>
      </c>
      <c r="M20">
        <f>SUM(W20:W22)</f>
        <v>112.46799999999999</v>
      </c>
      <c r="N20">
        <f t="shared" si="0"/>
        <v>0</v>
      </c>
      <c r="O20" t="s">
        <v>14</v>
      </c>
      <c r="P20">
        <f t="shared" si="1"/>
        <v>1</v>
      </c>
      <c r="Q20" t="s">
        <v>22</v>
      </c>
      <c r="R20" t="s">
        <v>22</v>
      </c>
      <c r="S20">
        <v>1</v>
      </c>
      <c r="T20" t="str">
        <f t="shared" si="8"/>
        <v>SMALL</v>
      </c>
      <c r="U20" t="s">
        <v>16</v>
      </c>
      <c r="V20">
        <v>39</v>
      </c>
      <c r="W20">
        <v>48.494</v>
      </c>
      <c r="X20">
        <v>1.2430000000000001</v>
      </c>
      <c r="Y20">
        <v>1.1180000000000001</v>
      </c>
      <c r="Z20" s="2">
        <f t="shared" si="2"/>
        <v>0.43118042465412387</v>
      </c>
      <c r="AA20" t="s">
        <v>21</v>
      </c>
      <c r="AB20" t="str">
        <f t="shared" si="3"/>
        <v>NA</v>
      </c>
      <c r="AC20">
        <v>4</v>
      </c>
      <c r="AD20">
        <v>2</v>
      </c>
      <c r="AE20">
        <v>2</v>
      </c>
      <c r="AF20">
        <v>0</v>
      </c>
      <c r="AG20">
        <v>0</v>
      </c>
      <c r="AH20">
        <v>0</v>
      </c>
      <c r="AI20">
        <v>0</v>
      </c>
      <c r="AJ20" s="5">
        <f t="shared" si="4"/>
        <v>0.22318045162424224</v>
      </c>
    </row>
    <row r="21" spans="1:36" x14ac:dyDescent="0.25">
      <c r="A21" s="19" t="s">
        <v>31</v>
      </c>
      <c r="B21" s="1" t="s">
        <v>51</v>
      </c>
      <c r="C21" s="1" t="s">
        <v>32</v>
      </c>
      <c r="D21" t="str">
        <f t="shared" si="5"/>
        <v>2022/07/13</v>
      </c>
      <c r="E21" t="str">
        <f t="shared" si="6"/>
        <v>20227843</v>
      </c>
      <c r="F21" s="1" t="s">
        <v>33</v>
      </c>
      <c r="G21" s="5">
        <f t="shared" si="7"/>
        <v>6.5166666666666657</v>
      </c>
      <c r="H21" s="5" t="str">
        <f>LOOKUP(A21,INDEX!$A$2:$A$28,INDEX!$F$2:$F$28)</f>
        <v>43°10'57.4"N</v>
      </c>
      <c r="I21" s="5" t="str">
        <f>LOOKUP(B21,INDEX!$A$2:$A$28,INDEX!$G$2:$G$28)</f>
        <v>79°14'44.9"W</v>
      </c>
      <c r="J21">
        <f>LOOKUP(A21,INDEX!$A$2:$A$28,INDEX!$H$2:$H$28)</f>
        <v>19</v>
      </c>
      <c r="K21" t="str">
        <f>LOOKUP(A21,INDEX!$A$2:$A$28,INDEX!$I$2:$I$28)</f>
        <v>Mostly Cloudy</v>
      </c>
      <c r="L21">
        <f t="shared" ref="L21:L22" si="10">115.85+959.513</f>
        <v>1075.3630000000001</v>
      </c>
      <c r="M21">
        <f>M20</f>
        <v>112.46799999999999</v>
      </c>
      <c r="N21">
        <f t="shared" si="0"/>
        <v>0</v>
      </c>
      <c r="O21" t="s">
        <v>14</v>
      </c>
      <c r="P21">
        <f t="shared" si="1"/>
        <v>1</v>
      </c>
      <c r="Q21" t="s">
        <v>22</v>
      </c>
      <c r="R21" t="s">
        <v>22</v>
      </c>
      <c r="S21">
        <v>1</v>
      </c>
      <c r="T21" t="str">
        <f t="shared" si="8"/>
        <v>SMALL</v>
      </c>
      <c r="U21" t="s">
        <v>18</v>
      </c>
      <c r="V21">
        <v>36</v>
      </c>
      <c r="W21">
        <v>53.354999999999997</v>
      </c>
      <c r="X21">
        <v>1.482</v>
      </c>
      <c r="Y21">
        <v>0.64800000000000002</v>
      </c>
      <c r="Z21" s="2">
        <f t="shared" si="2"/>
        <v>0.47440160756837502</v>
      </c>
      <c r="AA21">
        <v>56</v>
      </c>
      <c r="AB21">
        <f t="shared" si="3"/>
        <v>62.97441664323869</v>
      </c>
      <c r="AC21">
        <v>4</v>
      </c>
      <c r="AD21">
        <v>2</v>
      </c>
      <c r="AE21">
        <v>2</v>
      </c>
      <c r="AF21">
        <v>0</v>
      </c>
      <c r="AG21">
        <v>0</v>
      </c>
      <c r="AH21">
        <v>0</v>
      </c>
      <c r="AI21">
        <v>0</v>
      </c>
      <c r="AJ21" s="5">
        <f t="shared" si="4"/>
        <v>0.22318045162424224</v>
      </c>
    </row>
    <row r="22" spans="1:36" x14ac:dyDescent="0.25">
      <c r="A22" s="19" t="s">
        <v>31</v>
      </c>
      <c r="B22" s="1" t="s">
        <v>51</v>
      </c>
      <c r="C22" s="1" t="s">
        <v>32</v>
      </c>
      <c r="D22" t="str">
        <f t="shared" si="5"/>
        <v>2022/07/13</v>
      </c>
      <c r="E22" t="str">
        <f t="shared" si="6"/>
        <v>20227843</v>
      </c>
      <c r="F22" s="1" t="s">
        <v>33</v>
      </c>
      <c r="G22" s="5">
        <f t="shared" si="7"/>
        <v>6.5166666666666657</v>
      </c>
      <c r="H22" s="5" t="str">
        <f>LOOKUP(A22,INDEX!$A$2:$A$28,INDEX!$F$2:$F$28)</f>
        <v>43°10'57.4"N</v>
      </c>
      <c r="I22" s="5" t="str">
        <f>LOOKUP(B22,INDEX!$A$2:$A$28,INDEX!$G$2:$G$28)</f>
        <v>79°14'44.9"W</v>
      </c>
      <c r="J22">
        <f>LOOKUP(A22,INDEX!$A$2:$A$28,INDEX!$H$2:$H$28)</f>
        <v>19</v>
      </c>
      <c r="K22" t="str">
        <f>LOOKUP(A22,INDEX!$A$2:$A$28,INDEX!$I$2:$I$28)</f>
        <v>Mostly Cloudy</v>
      </c>
      <c r="L22">
        <f t="shared" si="10"/>
        <v>1075.3630000000001</v>
      </c>
      <c r="M22">
        <f>M20</f>
        <v>112.46799999999999</v>
      </c>
      <c r="N22">
        <f t="shared" si="0"/>
        <v>0</v>
      </c>
      <c r="O22" t="s">
        <v>14</v>
      </c>
      <c r="P22">
        <f t="shared" si="1"/>
        <v>1</v>
      </c>
      <c r="Q22" t="s">
        <v>22</v>
      </c>
      <c r="R22" t="s">
        <v>22</v>
      </c>
      <c r="S22">
        <v>1</v>
      </c>
      <c r="T22" t="str">
        <f t="shared" si="8"/>
        <v>SMALL</v>
      </c>
      <c r="U22" t="s">
        <v>19</v>
      </c>
      <c r="V22">
        <v>10</v>
      </c>
      <c r="W22">
        <v>10.619</v>
      </c>
      <c r="X22">
        <v>1.0620000000000001</v>
      </c>
      <c r="Y22">
        <v>0.63400000000000001</v>
      </c>
      <c r="Z22" s="2">
        <f t="shared" si="2"/>
        <v>9.4417967777501166E-2</v>
      </c>
      <c r="AA22" t="s">
        <v>21</v>
      </c>
      <c r="AB22" t="str">
        <f t="shared" si="3"/>
        <v>NA</v>
      </c>
      <c r="AC22">
        <v>4</v>
      </c>
      <c r="AD22">
        <v>2</v>
      </c>
      <c r="AE22">
        <v>2</v>
      </c>
      <c r="AF22">
        <v>0</v>
      </c>
      <c r="AG22">
        <v>0</v>
      </c>
      <c r="AH22">
        <v>0</v>
      </c>
      <c r="AI22">
        <v>0</v>
      </c>
      <c r="AJ22" s="5">
        <f t="shared" si="4"/>
        <v>0.22318045162424224</v>
      </c>
    </row>
    <row r="23" spans="1:36" x14ac:dyDescent="0.25">
      <c r="A23" s="19" t="s">
        <v>35</v>
      </c>
      <c r="B23" s="19" t="s">
        <v>52</v>
      </c>
      <c r="C23" s="19" t="s">
        <v>36</v>
      </c>
      <c r="D23" s="4" t="str">
        <f t="shared" si="5"/>
        <v>2022/07/19</v>
      </c>
      <c r="E23" s="4" t="str">
        <f t="shared" si="6"/>
        <v>20227849</v>
      </c>
      <c r="F23" s="19" t="s">
        <v>37</v>
      </c>
      <c r="G23" s="20">
        <f t="shared" si="7"/>
        <v>6.5</v>
      </c>
      <c r="H23" s="20" t="str">
        <f>LOOKUP(A23,INDEX!$A$2:$A$28,INDEX!$F$2:$F$28)</f>
        <v>43°10'57.4"N</v>
      </c>
      <c r="I23" s="20" t="str">
        <f>LOOKUP(B23,INDEX!$A$2:$A$28,INDEX!$G$2:$G$28)</f>
        <v>79°14'44.9"W</v>
      </c>
      <c r="J23" s="4">
        <f>LOOKUP(A23,INDEX!$A$2:$A$28,INDEX!$H$2:$H$28)</f>
        <v>22</v>
      </c>
      <c r="K23" s="4" t="str">
        <f>LOOKUP(A23,INDEX!$A$2:$A$28,INDEX!$I$2:$I$28)</f>
        <v>Sunny</v>
      </c>
      <c r="L23" s="4">
        <v>1199.73</v>
      </c>
      <c r="M23" s="4">
        <f>SUM(W23:W25)</f>
        <v>140.19</v>
      </c>
      <c r="N23" s="4">
        <f t="shared" si="0"/>
        <v>0</v>
      </c>
      <c r="O23" s="4" t="s">
        <v>14</v>
      </c>
      <c r="P23" s="4">
        <f t="shared" si="1"/>
        <v>0</v>
      </c>
      <c r="Q23" s="4" t="s">
        <v>15</v>
      </c>
      <c r="R23" s="4" t="s">
        <v>22</v>
      </c>
      <c r="S23" s="4">
        <v>1</v>
      </c>
      <c r="T23" s="4" t="str">
        <f t="shared" si="8"/>
        <v>SMALL</v>
      </c>
      <c r="U23" s="4" t="s">
        <v>16</v>
      </c>
      <c r="V23" s="4">
        <v>22</v>
      </c>
      <c r="W23" s="4">
        <v>77.506</v>
      </c>
      <c r="X23" s="4">
        <v>3.5230000000000001</v>
      </c>
      <c r="Y23" s="4">
        <v>5.3369999999999997</v>
      </c>
      <c r="Z23" s="21">
        <f t="shared" si="2"/>
        <v>0.55286397032598622</v>
      </c>
      <c r="AA23" s="4" t="s">
        <v>21</v>
      </c>
      <c r="AB23" s="4" t="str">
        <f t="shared" si="3"/>
        <v>NA</v>
      </c>
      <c r="AC23" s="4">
        <v>1</v>
      </c>
      <c r="AD23" s="4">
        <v>1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20">
        <f t="shared" si="4"/>
        <v>5.0011252531819657E-2</v>
      </c>
    </row>
    <row r="24" spans="1:36" x14ac:dyDescent="0.25">
      <c r="A24" s="19" t="s">
        <v>35</v>
      </c>
      <c r="B24" s="19" t="s">
        <v>52</v>
      </c>
      <c r="C24" s="19" t="s">
        <v>36</v>
      </c>
      <c r="D24" s="4" t="str">
        <f t="shared" si="5"/>
        <v>2022/07/19</v>
      </c>
      <c r="E24" s="4" t="str">
        <f t="shared" si="6"/>
        <v>20227849</v>
      </c>
      <c r="F24" s="19" t="s">
        <v>37</v>
      </c>
      <c r="G24" s="20">
        <f t="shared" si="7"/>
        <v>6.5</v>
      </c>
      <c r="H24" s="20" t="str">
        <f>LOOKUP(A24,INDEX!$A$2:$A$28,INDEX!$F$2:$F$28)</f>
        <v>43°10'57.4"N</v>
      </c>
      <c r="I24" s="20" t="str">
        <f>LOOKUP(B24,INDEX!$A$2:$A$28,INDEX!$G$2:$G$28)</f>
        <v>79°14'44.9"W</v>
      </c>
      <c r="J24" s="4">
        <f>LOOKUP(A24,INDEX!$A$2:$A$28,INDEX!$H$2:$H$28)</f>
        <v>22</v>
      </c>
      <c r="K24" s="4" t="str">
        <f>LOOKUP(A24,INDEX!$A$2:$A$28,INDEX!$I$2:$I$28)</f>
        <v>Sunny</v>
      </c>
      <c r="L24" s="4">
        <v>1199.73</v>
      </c>
      <c r="M24" s="4">
        <f>M23</f>
        <v>140.19</v>
      </c>
      <c r="N24" s="4">
        <f t="shared" si="0"/>
        <v>0</v>
      </c>
      <c r="O24" s="4" t="s">
        <v>14</v>
      </c>
      <c r="P24" s="4">
        <f t="shared" si="1"/>
        <v>0</v>
      </c>
      <c r="Q24" s="4" t="s">
        <v>15</v>
      </c>
      <c r="R24" s="4" t="s">
        <v>22</v>
      </c>
      <c r="S24" s="4">
        <v>1</v>
      </c>
      <c r="T24" s="4" t="str">
        <f t="shared" si="8"/>
        <v>SMALL</v>
      </c>
      <c r="U24" s="4" t="s">
        <v>18</v>
      </c>
      <c r="V24" s="4">
        <v>19</v>
      </c>
      <c r="W24" s="4">
        <v>52.180999999999997</v>
      </c>
      <c r="X24" s="4">
        <v>2.746</v>
      </c>
      <c r="Y24" s="4">
        <v>2.2440000000000002</v>
      </c>
      <c r="Z24" s="21">
        <f t="shared" si="2"/>
        <v>0.37221627790855266</v>
      </c>
      <c r="AA24" s="4">
        <v>38</v>
      </c>
      <c r="AB24" s="4">
        <f t="shared" si="3"/>
        <v>43.694064889519176</v>
      </c>
      <c r="AC24" s="4">
        <v>1</v>
      </c>
      <c r="AD24" s="4">
        <v>1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20">
        <f t="shared" si="4"/>
        <v>5.0011252531819657E-2</v>
      </c>
    </row>
    <row r="25" spans="1:36" x14ac:dyDescent="0.25">
      <c r="A25" s="19" t="s">
        <v>35</v>
      </c>
      <c r="B25" s="19" t="s">
        <v>52</v>
      </c>
      <c r="C25" s="19" t="s">
        <v>36</v>
      </c>
      <c r="D25" s="4" t="str">
        <f t="shared" si="5"/>
        <v>2022/07/19</v>
      </c>
      <c r="E25" s="4" t="str">
        <f t="shared" si="6"/>
        <v>20227849</v>
      </c>
      <c r="F25" s="19" t="s">
        <v>37</v>
      </c>
      <c r="G25" s="20">
        <f t="shared" si="7"/>
        <v>6.5</v>
      </c>
      <c r="H25" s="20" t="str">
        <f>LOOKUP(A25,INDEX!$A$2:$A$28,INDEX!$F$2:$F$28)</f>
        <v>43°10'57.4"N</v>
      </c>
      <c r="I25" s="20" t="str">
        <f>LOOKUP(B25,INDEX!$A$2:$A$28,INDEX!$G$2:$G$28)</f>
        <v>79°14'44.9"W</v>
      </c>
      <c r="J25" s="4">
        <f>LOOKUP(A25,INDEX!$A$2:$A$28,INDEX!$H$2:$H$28)</f>
        <v>22</v>
      </c>
      <c r="K25" s="4" t="str">
        <f>LOOKUP(A25,INDEX!$A$2:$A$28,INDEX!$I$2:$I$28)</f>
        <v>Sunny</v>
      </c>
      <c r="L25" s="4">
        <v>1199.73</v>
      </c>
      <c r="M25" s="4">
        <f>M23</f>
        <v>140.19</v>
      </c>
      <c r="N25" s="4">
        <f t="shared" si="0"/>
        <v>0</v>
      </c>
      <c r="O25" s="4" t="s">
        <v>14</v>
      </c>
      <c r="P25" s="4">
        <f t="shared" si="1"/>
        <v>0</v>
      </c>
      <c r="Q25" s="4" t="s">
        <v>15</v>
      </c>
      <c r="R25" s="4" t="s">
        <v>22</v>
      </c>
      <c r="S25" s="4">
        <v>1</v>
      </c>
      <c r="T25" s="4" t="str">
        <f t="shared" si="8"/>
        <v>SMALL</v>
      </c>
      <c r="U25" s="4" t="s">
        <v>19</v>
      </c>
      <c r="V25" s="4">
        <v>7</v>
      </c>
      <c r="W25" s="4">
        <v>10.503</v>
      </c>
      <c r="X25" s="4">
        <v>1.5</v>
      </c>
      <c r="Y25" s="4">
        <v>1.0529999999999999</v>
      </c>
      <c r="Z25" s="21">
        <f t="shared" si="2"/>
        <v>7.4919751765461159E-2</v>
      </c>
      <c r="AA25" s="4" t="s">
        <v>21</v>
      </c>
      <c r="AB25" s="4" t="str">
        <f t="shared" si="3"/>
        <v>NA</v>
      </c>
      <c r="AC25" s="4">
        <v>1</v>
      </c>
      <c r="AD25" s="4">
        <v>1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20">
        <f t="shared" si="4"/>
        <v>5.0011252531819657E-2</v>
      </c>
    </row>
    <row r="26" spans="1:36" x14ac:dyDescent="0.25">
      <c r="A26" s="19" t="s">
        <v>38</v>
      </c>
      <c r="B26" s="1" t="s">
        <v>53</v>
      </c>
      <c r="C26" s="1" t="s">
        <v>39</v>
      </c>
      <c r="D26" t="str">
        <f t="shared" si="5"/>
        <v>2022/07/20</v>
      </c>
      <c r="E26" t="str">
        <f t="shared" si="6"/>
        <v>20227850</v>
      </c>
      <c r="F26" s="1" t="s">
        <v>40</v>
      </c>
      <c r="G26" s="5">
        <f t="shared" si="7"/>
        <v>6.5666666666666664</v>
      </c>
      <c r="H26" s="5" t="str">
        <f>LOOKUP(A26,INDEX!$A$2:$A$28,INDEX!$F$2:$F$28)</f>
        <v>43°10'57.4"N</v>
      </c>
      <c r="I26" s="5" t="str">
        <f>LOOKUP(B26,INDEX!$A$2:$A$28,INDEX!$G$2:$G$28)</f>
        <v>79°14'44.9"W</v>
      </c>
      <c r="J26">
        <f>LOOKUP(A26,INDEX!$A$2:$A$28,INDEX!$H$2:$H$28)</f>
        <v>24</v>
      </c>
      <c r="K26" t="str">
        <f>LOOKUP(A26,INDEX!$A$2:$A$28,INDEX!$I$2:$I$28)</f>
        <v>Sunny</v>
      </c>
      <c r="L26">
        <f>826.667+$M$26</f>
        <v>898.24</v>
      </c>
      <c r="M26">
        <f>SUM($W$26:$W$28)</f>
        <v>71.572999999999993</v>
      </c>
      <c r="N26">
        <f t="shared" si="0"/>
        <v>0</v>
      </c>
      <c r="O26" t="s">
        <v>14</v>
      </c>
      <c r="P26">
        <f t="shared" si="1"/>
        <v>1</v>
      </c>
      <c r="Q26" t="s">
        <v>22</v>
      </c>
      <c r="R26" t="s">
        <v>22</v>
      </c>
      <c r="S26">
        <v>1</v>
      </c>
      <c r="T26" t="str">
        <f t="shared" si="8"/>
        <v>SMALL</v>
      </c>
      <c r="U26" t="s">
        <v>16</v>
      </c>
      <c r="V26">
        <v>11</v>
      </c>
      <c r="W26">
        <v>39.47</v>
      </c>
      <c r="X26">
        <v>3.5880000000000001</v>
      </c>
      <c r="Y26">
        <v>4.2859999999999996</v>
      </c>
      <c r="Z26" s="2">
        <f t="shared" si="2"/>
        <v>0.55146493789557516</v>
      </c>
      <c r="AA26" t="s">
        <v>21</v>
      </c>
      <c r="AB26" t="str">
        <f t="shared" si="3"/>
        <v>NA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 s="5">
        <f t="shared" si="4"/>
        <v>6.6797292483078016E-2</v>
      </c>
    </row>
    <row r="27" spans="1:36" x14ac:dyDescent="0.25">
      <c r="A27" s="19" t="s">
        <v>38</v>
      </c>
      <c r="B27" s="1" t="s">
        <v>53</v>
      </c>
      <c r="C27" s="1" t="s">
        <v>39</v>
      </c>
      <c r="D27" t="str">
        <f t="shared" si="5"/>
        <v>2022/07/20</v>
      </c>
      <c r="E27" t="str">
        <f t="shared" si="6"/>
        <v>20227850</v>
      </c>
      <c r="F27" s="1" t="s">
        <v>40</v>
      </c>
      <c r="G27" s="5">
        <f t="shared" si="7"/>
        <v>6.5666666666666664</v>
      </c>
      <c r="H27" s="5" t="str">
        <f>LOOKUP(A27,INDEX!$A$2:$A$28,INDEX!$F$2:$F$28)</f>
        <v>43°10'57.4"N</v>
      </c>
      <c r="I27" s="5" t="str">
        <f>LOOKUP(B27,INDEX!$A$2:$A$28,INDEX!$G$2:$G$28)</f>
        <v>79°14'44.9"W</v>
      </c>
      <c r="J27">
        <f>LOOKUP(A27,INDEX!$A$2:$A$28,INDEX!$H$2:$H$28)</f>
        <v>24</v>
      </c>
      <c r="K27" t="str">
        <f>LOOKUP(A27,INDEX!$A$2:$A$28,INDEX!$I$2:$I$28)</f>
        <v>Sunny</v>
      </c>
      <c r="L27">
        <f t="shared" ref="L27:L28" si="11">826.667+$M$26</f>
        <v>898.24</v>
      </c>
      <c r="M27">
        <f t="shared" ref="M27:M28" si="12">SUM($W$26:$W$28)</f>
        <v>71.572999999999993</v>
      </c>
      <c r="N27">
        <f t="shared" si="0"/>
        <v>0</v>
      </c>
      <c r="O27" t="s">
        <v>14</v>
      </c>
      <c r="P27">
        <f t="shared" si="1"/>
        <v>1</v>
      </c>
      <c r="Q27" t="s">
        <v>22</v>
      </c>
      <c r="R27" t="s">
        <v>22</v>
      </c>
      <c r="S27">
        <v>1</v>
      </c>
      <c r="T27" t="str">
        <f t="shared" si="8"/>
        <v>SMALL</v>
      </c>
      <c r="U27" t="s">
        <v>18</v>
      </c>
      <c r="V27">
        <v>8</v>
      </c>
      <c r="W27">
        <v>12.647</v>
      </c>
      <c r="X27">
        <v>1.581</v>
      </c>
      <c r="Y27">
        <v>1.111</v>
      </c>
      <c r="Z27" s="2">
        <f t="shared" si="2"/>
        <v>0.1767007111620304</v>
      </c>
      <c r="AA27">
        <v>8</v>
      </c>
      <c r="AB27">
        <f t="shared" si="3"/>
        <v>37.953664900766981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 s="5">
        <f t="shared" si="4"/>
        <v>6.6797292483078016E-2</v>
      </c>
    </row>
    <row r="28" spans="1:36" x14ac:dyDescent="0.25">
      <c r="A28" s="19" t="s">
        <v>38</v>
      </c>
      <c r="B28" s="1" t="s">
        <v>53</v>
      </c>
      <c r="C28" s="1" t="s">
        <v>39</v>
      </c>
      <c r="D28" t="str">
        <f t="shared" si="5"/>
        <v>2022/07/20</v>
      </c>
      <c r="E28" t="str">
        <f t="shared" si="6"/>
        <v>20227850</v>
      </c>
      <c r="F28" s="1" t="s">
        <v>40</v>
      </c>
      <c r="G28" s="5">
        <f t="shared" si="7"/>
        <v>6.5666666666666664</v>
      </c>
      <c r="H28" s="5" t="str">
        <f>LOOKUP(A28,INDEX!$A$2:$A$28,INDEX!$F$2:$F$28)</f>
        <v>43°10'57.4"N</v>
      </c>
      <c r="I28" s="5" t="str">
        <f>LOOKUP(B28,INDEX!$A$2:$A$28,INDEX!$G$2:$G$28)</f>
        <v>79°14'44.9"W</v>
      </c>
      <c r="J28">
        <f>LOOKUP(A28,INDEX!$A$2:$A$28,INDEX!$H$2:$H$28)</f>
        <v>24</v>
      </c>
      <c r="K28" t="str">
        <f>LOOKUP(A28,INDEX!$A$2:$A$28,INDEX!$I$2:$I$28)</f>
        <v>Sunny</v>
      </c>
      <c r="L28">
        <f t="shared" si="11"/>
        <v>898.24</v>
      </c>
      <c r="M28">
        <f t="shared" si="12"/>
        <v>71.572999999999993</v>
      </c>
      <c r="N28">
        <f t="shared" si="0"/>
        <v>0</v>
      </c>
      <c r="O28" t="s">
        <v>14</v>
      </c>
      <c r="P28">
        <f t="shared" si="1"/>
        <v>1</v>
      </c>
      <c r="Q28" t="s">
        <v>22</v>
      </c>
      <c r="R28" t="s">
        <v>22</v>
      </c>
      <c r="S28">
        <v>1</v>
      </c>
      <c r="T28" t="str">
        <f t="shared" si="8"/>
        <v>SMALL</v>
      </c>
      <c r="U28" t="s">
        <v>19</v>
      </c>
      <c r="V28">
        <v>8</v>
      </c>
      <c r="W28">
        <v>19.456</v>
      </c>
      <c r="X28">
        <v>2.4319999999999999</v>
      </c>
      <c r="Y28">
        <v>2.2949999999999999</v>
      </c>
      <c r="Z28" s="2">
        <f t="shared" si="2"/>
        <v>0.2718343509423945</v>
      </c>
      <c r="AA28" t="s">
        <v>21</v>
      </c>
      <c r="AB28" t="str">
        <f t="shared" si="3"/>
        <v>NA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 s="5">
        <f t="shared" si="4"/>
        <v>6.6797292483078016E-2</v>
      </c>
    </row>
    <row r="29" spans="1:36" x14ac:dyDescent="0.25">
      <c r="A29" s="19" t="s">
        <v>41</v>
      </c>
      <c r="B29" s="19" t="s">
        <v>54</v>
      </c>
      <c r="C29" s="19" t="s">
        <v>42</v>
      </c>
      <c r="D29" s="4" t="str">
        <f t="shared" si="5"/>
        <v>2022/07/22</v>
      </c>
      <c r="E29" s="4" t="str">
        <f t="shared" si="6"/>
        <v>20227852</v>
      </c>
      <c r="F29" s="19" t="s">
        <v>37</v>
      </c>
      <c r="G29" s="20">
        <f t="shared" si="7"/>
        <v>6.5</v>
      </c>
      <c r="H29" s="20" t="str">
        <f>LOOKUP(A29,INDEX!$A$2:$A$28,INDEX!$F$2:$F$28)</f>
        <v>43°10'57.4"N</v>
      </c>
      <c r="I29" s="20" t="str">
        <f>LOOKUP(B29,INDEX!$A$2:$A$28,INDEX!$G$2:$G$28)</f>
        <v>79°14'44.9"W</v>
      </c>
      <c r="J29" s="4">
        <f>LOOKUP(A29,INDEX!$A$2:$A$28,INDEX!$H$2:$H$28)</f>
        <v>21</v>
      </c>
      <c r="K29" s="4" t="str">
        <f>LOOKUP(A29,INDEX!$A$2:$A$28,INDEX!$I$2:$I$28)</f>
        <v>Partly Cloudy</v>
      </c>
      <c r="L29" s="4">
        <f>1142.525+57.045</f>
        <v>1199.5700000000002</v>
      </c>
      <c r="M29" s="4">
        <f>SUM($W$29:$W$31)</f>
        <v>191.738</v>
      </c>
      <c r="N29" s="4">
        <f t="shared" si="0"/>
        <v>0</v>
      </c>
      <c r="O29" s="4" t="s">
        <v>14</v>
      </c>
      <c r="P29" s="4">
        <f t="shared" si="1"/>
        <v>0</v>
      </c>
      <c r="Q29" s="4" t="s">
        <v>15</v>
      </c>
      <c r="R29" s="4" t="s">
        <v>22</v>
      </c>
      <c r="S29" s="4">
        <v>2</v>
      </c>
      <c r="T29" s="4" t="str">
        <f t="shared" si="8"/>
        <v>SMALL</v>
      </c>
      <c r="U29" s="4" t="s">
        <v>16</v>
      </c>
      <c r="V29" s="4">
        <v>43</v>
      </c>
      <c r="W29" s="4">
        <v>98.388999999999996</v>
      </c>
      <c r="X29" s="4">
        <v>2.2879999999999998</v>
      </c>
      <c r="Y29" s="4">
        <v>4.8639999999999999</v>
      </c>
      <c r="Z29" s="21">
        <f t="shared" si="2"/>
        <v>0.51314293462954652</v>
      </c>
      <c r="AA29" s="4" t="s">
        <v>21</v>
      </c>
      <c r="AB29" s="4" t="str">
        <f t="shared" si="3"/>
        <v>NA</v>
      </c>
      <c r="AC29" s="4">
        <v>3</v>
      </c>
      <c r="AD29" s="4">
        <v>2</v>
      </c>
      <c r="AE29" s="4">
        <v>1</v>
      </c>
      <c r="AF29" s="4">
        <v>0</v>
      </c>
      <c r="AG29" s="4">
        <v>0</v>
      </c>
      <c r="AH29" s="4">
        <v>0</v>
      </c>
      <c r="AI29" s="4">
        <v>0</v>
      </c>
      <c r="AJ29" s="20">
        <f t="shared" si="4"/>
        <v>0.15005376926732075</v>
      </c>
    </row>
    <row r="30" spans="1:36" x14ac:dyDescent="0.25">
      <c r="A30" s="19" t="s">
        <v>41</v>
      </c>
      <c r="B30" s="19" t="s">
        <v>54</v>
      </c>
      <c r="C30" s="19" t="s">
        <v>42</v>
      </c>
      <c r="D30" s="4" t="str">
        <f t="shared" si="5"/>
        <v>2022/07/22</v>
      </c>
      <c r="E30" s="4" t="str">
        <f t="shared" si="6"/>
        <v>20227852</v>
      </c>
      <c r="F30" s="19" t="s">
        <v>37</v>
      </c>
      <c r="G30" s="20">
        <f t="shared" si="7"/>
        <v>6.5</v>
      </c>
      <c r="H30" s="20" t="str">
        <f>LOOKUP(A30,INDEX!$A$2:$A$28,INDEX!$F$2:$F$28)</f>
        <v>43°10'57.4"N</v>
      </c>
      <c r="I30" s="20" t="str">
        <f>LOOKUP(B30,INDEX!$A$2:$A$28,INDEX!$G$2:$G$28)</f>
        <v>79°14'44.9"W</v>
      </c>
      <c r="J30" s="4">
        <f>LOOKUP(A30,INDEX!$A$2:$A$28,INDEX!$H$2:$H$28)</f>
        <v>21</v>
      </c>
      <c r="K30" s="4" t="str">
        <f>LOOKUP(A30,INDEX!$A$2:$A$28,INDEX!$I$2:$I$28)</f>
        <v>Partly Cloudy</v>
      </c>
      <c r="L30" s="4">
        <f t="shared" ref="L30:L37" si="13">1142.525+57.045</f>
        <v>1199.5700000000002</v>
      </c>
      <c r="M30" s="4">
        <f t="shared" ref="M30:M31" si="14">SUM($W$29:$W$31)</f>
        <v>191.738</v>
      </c>
      <c r="N30" s="4">
        <f t="shared" si="0"/>
        <v>0</v>
      </c>
      <c r="O30" s="4" t="s">
        <v>14</v>
      </c>
      <c r="P30" s="4">
        <f t="shared" si="1"/>
        <v>0</v>
      </c>
      <c r="Q30" s="4" t="s">
        <v>15</v>
      </c>
      <c r="R30" s="4" t="s">
        <v>22</v>
      </c>
      <c r="S30" s="4">
        <v>2</v>
      </c>
      <c r="T30" s="4" t="str">
        <f t="shared" si="8"/>
        <v>SMALL</v>
      </c>
      <c r="U30" s="4" t="s">
        <v>18</v>
      </c>
      <c r="V30" s="4">
        <v>40</v>
      </c>
      <c r="W30" s="4">
        <v>65.42</v>
      </c>
      <c r="X30" s="4">
        <v>1.635</v>
      </c>
      <c r="Y30" s="4">
        <v>1.204</v>
      </c>
      <c r="Z30" s="21">
        <f t="shared" si="2"/>
        <v>0.34119475534322879</v>
      </c>
      <c r="AA30" s="4">
        <v>63</v>
      </c>
      <c r="AB30" s="4">
        <f t="shared" si="3"/>
        <v>57.780495261387955</v>
      </c>
      <c r="AC30" s="4">
        <v>3</v>
      </c>
      <c r="AD30" s="4">
        <v>2</v>
      </c>
      <c r="AE30" s="4">
        <v>1</v>
      </c>
      <c r="AF30" s="4">
        <v>0</v>
      </c>
      <c r="AG30" s="4">
        <v>0</v>
      </c>
      <c r="AH30" s="4">
        <v>0</v>
      </c>
      <c r="AI30" s="4">
        <v>0</v>
      </c>
      <c r="AJ30" s="20">
        <f t="shared" si="4"/>
        <v>0.15005376926732075</v>
      </c>
    </row>
    <row r="31" spans="1:36" x14ac:dyDescent="0.25">
      <c r="A31" s="19" t="s">
        <v>41</v>
      </c>
      <c r="B31" s="19" t="s">
        <v>54</v>
      </c>
      <c r="C31" s="19" t="s">
        <v>42</v>
      </c>
      <c r="D31" s="4" t="str">
        <f t="shared" si="5"/>
        <v>2022/07/22</v>
      </c>
      <c r="E31" s="4" t="str">
        <f t="shared" si="6"/>
        <v>20227852</v>
      </c>
      <c r="F31" s="19" t="s">
        <v>37</v>
      </c>
      <c r="G31" s="20">
        <f t="shared" si="7"/>
        <v>6.5</v>
      </c>
      <c r="H31" s="20" t="str">
        <f>LOOKUP(A31,INDEX!$A$2:$A$28,INDEX!$F$2:$F$28)</f>
        <v>43°10'57.4"N</v>
      </c>
      <c r="I31" s="20" t="str">
        <f>LOOKUP(B31,INDEX!$A$2:$A$28,INDEX!$G$2:$G$28)</f>
        <v>79°14'44.9"W</v>
      </c>
      <c r="J31" s="4">
        <f>LOOKUP(A31,INDEX!$A$2:$A$28,INDEX!$H$2:$H$28)</f>
        <v>21</v>
      </c>
      <c r="K31" s="4" t="str">
        <f>LOOKUP(A31,INDEX!$A$2:$A$28,INDEX!$I$2:$I$28)</f>
        <v>Partly Cloudy</v>
      </c>
      <c r="L31" s="4">
        <f t="shared" si="13"/>
        <v>1199.5700000000002</v>
      </c>
      <c r="M31" s="4">
        <f t="shared" si="14"/>
        <v>191.738</v>
      </c>
      <c r="N31" s="4">
        <f t="shared" si="0"/>
        <v>0</v>
      </c>
      <c r="O31" s="4" t="s">
        <v>14</v>
      </c>
      <c r="P31" s="4">
        <f t="shared" si="1"/>
        <v>0</v>
      </c>
      <c r="Q31" s="4" t="s">
        <v>15</v>
      </c>
      <c r="R31" s="4" t="s">
        <v>22</v>
      </c>
      <c r="S31" s="4">
        <v>2</v>
      </c>
      <c r="T31" s="4" t="str">
        <f t="shared" si="8"/>
        <v>SMALL</v>
      </c>
      <c r="U31" s="4" t="s">
        <v>19</v>
      </c>
      <c r="V31" s="4">
        <v>12</v>
      </c>
      <c r="W31" s="4">
        <v>27.928999999999998</v>
      </c>
      <c r="X31" s="4">
        <v>2.327</v>
      </c>
      <c r="Y31" s="4">
        <v>1.9830000000000001</v>
      </c>
      <c r="Z31" s="21">
        <f t="shared" si="2"/>
        <v>0.14566231002722466</v>
      </c>
      <c r="AA31" s="4" t="s">
        <v>21</v>
      </c>
      <c r="AB31" s="4" t="str">
        <f t="shared" si="3"/>
        <v>NA</v>
      </c>
      <c r="AC31" s="4">
        <v>3</v>
      </c>
      <c r="AD31" s="4">
        <v>2</v>
      </c>
      <c r="AE31" s="4">
        <v>1</v>
      </c>
      <c r="AF31" s="4">
        <v>0</v>
      </c>
      <c r="AG31" s="4">
        <v>0</v>
      </c>
      <c r="AH31" s="4">
        <v>0</v>
      </c>
      <c r="AI31" s="4">
        <v>0</v>
      </c>
      <c r="AJ31" s="20">
        <f t="shared" si="4"/>
        <v>0.15005376926732075</v>
      </c>
    </row>
    <row r="32" spans="1:36" x14ac:dyDescent="0.25">
      <c r="A32" s="19" t="s">
        <v>41</v>
      </c>
      <c r="B32" s="1" t="s">
        <v>54</v>
      </c>
      <c r="C32" s="1" t="s">
        <v>42</v>
      </c>
      <c r="D32" t="str">
        <f t="shared" si="5"/>
        <v>2022/07/22</v>
      </c>
      <c r="E32" t="str">
        <f t="shared" si="6"/>
        <v>20227852</v>
      </c>
      <c r="F32" s="1" t="s">
        <v>37</v>
      </c>
      <c r="G32" s="5">
        <f t="shared" si="7"/>
        <v>6.5</v>
      </c>
      <c r="H32" s="5" t="str">
        <f>LOOKUP(A32,INDEX!$A$2:$A$28,INDEX!$F$2:$F$28)</f>
        <v>43°10'57.4"N</v>
      </c>
      <c r="I32" s="5" t="str">
        <f>LOOKUP(B32,INDEX!$A$2:$A$28,INDEX!$G$2:$G$28)</f>
        <v>79°14'44.9"W</v>
      </c>
      <c r="J32">
        <f>LOOKUP(A32,INDEX!$A$2:$A$28,INDEX!$H$2:$H$28)</f>
        <v>21</v>
      </c>
      <c r="K32" t="str">
        <f>LOOKUP(A32,INDEX!$A$2:$A$28,INDEX!$I$2:$I$28)</f>
        <v>Partly Cloudy</v>
      </c>
      <c r="L32">
        <f t="shared" si="13"/>
        <v>1199.5700000000002</v>
      </c>
      <c r="M32">
        <f>SUM($W$32:$W$34)</f>
        <v>57.005000000000003</v>
      </c>
      <c r="N32">
        <f t="shared" si="0"/>
        <v>0</v>
      </c>
      <c r="O32" t="s">
        <v>14</v>
      </c>
      <c r="P32">
        <f t="shared" si="1"/>
        <v>1</v>
      </c>
      <c r="Q32" t="s">
        <v>22</v>
      </c>
      <c r="R32" t="s">
        <v>22</v>
      </c>
      <c r="S32">
        <v>2</v>
      </c>
      <c r="T32" t="str">
        <f t="shared" si="8"/>
        <v>SMALL</v>
      </c>
      <c r="U32" t="s">
        <v>16</v>
      </c>
      <c r="V32">
        <v>18</v>
      </c>
      <c r="W32">
        <v>25.946000000000002</v>
      </c>
      <c r="X32">
        <v>1.4410000000000001</v>
      </c>
      <c r="Y32">
        <v>1.2090000000000001</v>
      </c>
      <c r="Z32" s="2">
        <f t="shared" si="2"/>
        <v>0.45515305674940798</v>
      </c>
      <c r="AA32" t="s">
        <v>21</v>
      </c>
      <c r="AB32" t="str">
        <f t="shared" si="3"/>
        <v>NA</v>
      </c>
      <c r="AC32">
        <v>3</v>
      </c>
      <c r="AD32">
        <v>2</v>
      </c>
      <c r="AE32">
        <v>1</v>
      </c>
      <c r="AF32">
        <v>0</v>
      </c>
      <c r="AG32">
        <v>0</v>
      </c>
      <c r="AH32">
        <v>0</v>
      </c>
      <c r="AI32">
        <v>0</v>
      </c>
      <c r="AJ32" s="5">
        <f t="shared" si="4"/>
        <v>0.15005376926732075</v>
      </c>
    </row>
    <row r="33" spans="1:36" x14ac:dyDescent="0.25">
      <c r="A33" s="19" t="s">
        <v>41</v>
      </c>
      <c r="B33" s="1" t="s">
        <v>54</v>
      </c>
      <c r="C33" s="1" t="s">
        <v>42</v>
      </c>
      <c r="D33" t="str">
        <f t="shared" si="5"/>
        <v>2022/07/22</v>
      </c>
      <c r="E33" t="str">
        <f t="shared" si="6"/>
        <v>20227852</v>
      </c>
      <c r="F33" s="1" t="s">
        <v>37</v>
      </c>
      <c r="G33" s="5">
        <f t="shared" si="7"/>
        <v>6.5</v>
      </c>
      <c r="H33" s="5" t="str">
        <f>LOOKUP(A33,INDEX!$A$2:$A$28,INDEX!$F$2:$F$28)</f>
        <v>43°10'57.4"N</v>
      </c>
      <c r="I33" s="5" t="str">
        <f>LOOKUP(B33,INDEX!$A$2:$A$28,INDEX!$G$2:$G$28)</f>
        <v>79°14'44.9"W</v>
      </c>
      <c r="J33">
        <f>LOOKUP(A33,INDEX!$A$2:$A$28,INDEX!$H$2:$H$28)</f>
        <v>21</v>
      </c>
      <c r="K33" t="str">
        <f>LOOKUP(A33,INDEX!$A$2:$A$28,INDEX!$I$2:$I$28)</f>
        <v>Partly Cloudy</v>
      </c>
      <c r="L33">
        <f t="shared" si="13"/>
        <v>1199.5700000000002</v>
      </c>
      <c r="M33">
        <f t="shared" ref="M33:M34" si="15">SUM($W$32:$W$34)</f>
        <v>57.005000000000003</v>
      </c>
      <c r="N33">
        <f t="shared" si="0"/>
        <v>0</v>
      </c>
      <c r="O33" t="s">
        <v>14</v>
      </c>
      <c r="P33">
        <f t="shared" si="1"/>
        <v>1</v>
      </c>
      <c r="Q33" t="s">
        <v>22</v>
      </c>
      <c r="R33" t="s">
        <v>22</v>
      </c>
      <c r="S33">
        <v>2</v>
      </c>
      <c r="T33" t="str">
        <f t="shared" si="8"/>
        <v>SMALL</v>
      </c>
      <c r="U33" t="s">
        <v>18</v>
      </c>
      <c r="V33">
        <v>15</v>
      </c>
      <c r="W33">
        <v>17.646999999999998</v>
      </c>
      <c r="X33">
        <v>1.1759999999999999</v>
      </c>
      <c r="Y33">
        <v>0.46300000000000002</v>
      </c>
      <c r="Z33" s="2">
        <f t="shared" si="2"/>
        <v>0.30956933602315584</v>
      </c>
      <c r="AA33">
        <v>17</v>
      </c>
      <c r="AB33">
        <f t="shared" si="3"/>
        <v>57.800192667308899</v>
      </c>
      <c r="AC33">
        <v>3</v>
      </c>
      <c r="AD33">
        <v>2</v>
      </c>
      <c r="AE33">
        <v>1</v>
      </c>
      <c r="AF33">
        <v>0</v>
      </c>
      <c r="AG33">
        <v>0</v>
      </c>
      <c r="AH33">
        <v>0</v>
      </c>
      <c r="AI33">
        <v>0</v>
      </c>
      <c r="AJ33" s="5">
        <f t="shared" si="4"/>
        <v>0.15005376926732075</v>
      </c>
    </row>
    <row r="34" spans="1:36" x14ac:dyDescent="0.25">
      <c r="A34" s="19" t="s">
        <v>41</v>
      </c>
      <c r="B34" s="1" t="s">
        <v>54</v>
      </c>
      <c r="C34" s="1" t="s">
        <v>42</v>
      </c>
      <c r="D34" t="str">
        <f t="shared" si="5"/>
        <v>2022/07/22</v>
      </c>
      <c r="E34" t="str">
        <f t="shared" si="6"/>
        <v>20227852</v>
      </c>
      <c r="F34" s="1" t="s">
        <v>37</v>
      </c>
      <c r="G34" s="5">
        <f t="shared" si="7"/>
        <v>6.5</v>
      </c>
      <c r="H34" s="5" t="str">
        <f>LOOKUP(A34,INDEX!$A$2:$A$28,INDEX!$F$2:$F$28)</f>
        <v>43°10'57.4"N</v>
      </c>
      <c r="I34" s="5" t="str">
        <f>LOOKUP(B34,INDEX!$A$2:$A$28,INDEX!$G$2:$G$28)</f>
        <v>79°14'44.9"W</v>
      </c>
      <c r="J34">
        <f>LOOKUP(A34,INDEX!$A$2:$A$28,INDEX!$H$2:$H$28)</f>
        <v>21</v>
      </c>
      <c r="K34" t="str">
        <f>LOOKUP(A34,INDEX!$A$2:$A$28,INDEX!$I$2:$I$28)</f>
        <v>Partly Cloudy</v>
      </c>
      <c r="L34">
        <f t="shared" si="13"/>
        <v>1199.5700000000002</v>
      </c>
      <c r="M34">
        <f t="shared" si="15"/>
        <v>57.005000000000003</v>
      </c>
      <c r="N34">
        <f t="shared" si="0"/>
        <v>0</v>
      </c>
      <c r="O34" t="s">
        <v>14</v>
      </c>
      <c r="P34">
        <f t="shared" si="1"/>
        <v>1</v>
      </c>
      <c r="Q34" t="s">
        <v>22</v>
      </c>
      <c r="R34" t="s">
        <v>22</v>
      </c>
      <c r="S34">
        <v>2</v>
      </c>
      <c r="T34" t="str">
        <f t="shared" si="8"/>
        <v>SMALL</v>
      </c>
      <c r="U34" t="s">
        <v>19</v>
      </c>
      <c r="V34">
        <v>7</v>
      </c>
      <c r="W34">
        <v>13.412000000000001</v>
      </c>
      <c r="X34">
        <v>1.9159999999999999</v>
      </c>
      <c r="Y34">
        <v>1.5920000000000001</v>
      </c>
      <c r="Z34" s="2">
        <f t="shared" si="2"/>
        <v>0.23527760722743618</v>
      </c>
      <c r="AA34" t="s">
        <v>21</v>
      </c>
      <c r="AB34" t="str">
        <f t="shared" si="3"/>
        <v>NA</v>
      </c>
      <c r="AC34">
        <v>3</v>
      </c>
      <c r="AD34">
        <v>2</v>
      </c>
      <c r="AE34">
        <v>1</v>
      </c>
      <c r="AF34">
        <v>0</v>
      </c>
      <c r="AG34">
        <v>0</v>
      </c>
      <c r="AH34">
        <v>0</v>
      </c>
      <c r="AI34">
        <v>0</v>
      </c>
      <c r="AJ34" s="5">
        <f t="shared" si="4"/>
        <v>0.15005376926732075</v>
      </c>
    </row>
    <row r="35" spans="1:36" x14ac:dyDescent="0.25">
      <c r="A35" s="19" t="s">
        <v>41</v>
      </c>
      <c r="B35" s="19" t="s">
        <v>55</v>
      </c>
      <c r="C35" s="19" t="s">
        <v>42</v>
      </c>
      <c r="D35" s="4" t="str">
        <f t="shared" si="5"/>
        <v>2022/07/22</v>
      </c>
      <c r="E35" s="4" t="str">
        <f t="shared" si="6"/>
        <v>20227852</v>
      </c>
      <c r="F35" s="19" t="s">
        <v>37</v>
      </c>
      <c r="G35" s="20">
        <f t="shared" si="7"/>
        <v>6.5</v>
      </c>
      <c r="H35" s="20" t="str">
        <f>LOOKUP(A35,INDEX!$A$2:$A$28,INDEX!$F$2:$F$28)</f>
        <v>43°10'57.4"N</v>
      </c>
      <c r="I35" s="20" t="str">
        <f>LOOKUP(B35,INDEX!$A$2:$A$28,INDEX!$G$2:$G$28)</f>
        <v>79°14'44.9"W</v>
      </c>
      <c r="J35" s="4">
        <f>LOOKUP(A35,INDEX!$A$2:$A$28,INDEX!$H$2:$H$28)</f>
        <v>21</v>
      </c>
      <c r="K35" s="4" t="str">
        <f>LOOKUP(A35,INDEX!$A$2:$A$28,INDEX!$I$2:$I$28)</f>
        <v>Partly Cloudy</v>
      </c>
      <c r="L35" s="4">
        <f t="shared" si="13"/>
        <v>1199.5700000000002</v>
      </c>
      <c r="M35" s="4">
        <f>SUM($W$35:$W$37)</f>
        <v>163.845</v>
      </c>
      <c r="N35" s="4">
        <f t="shared" si="0"/>
        <v>0</v>
      </c>
      <c r="O35" s="4" t="s">
        <v>14</v>
      </c>
      <c r="P35" s="4">
        <f t="shared" si="1"/>
        <v>0</v>
      </c>
      <c r="Q35" s="4" t="s">
        <v>15</v>
      </c>
      <c r="R35" s="4" t="s">
        <v>22</v>
      </c>
      <c r="S35" s="4">
        <v>2</v>
      </c>
      <c r="T35" s="4" t="str">
        <f t="shared" si="8"/>
        <v>SMALL</v>
      </c>
      <c r="U35" s="4" t="s">
        <v>16</v>
      </c>
      <c r="V35" s="4">
        <v>30</v>
      </c>
      <c r="W35" s="4">
        <v>67.849000000000004</v>
      </c>
      <c r="X35" s="4">
        <v>2.262</v>
      </c>
      <c r="Y35" s="4">
        <v>1.6850000000000001</v>
      </c>
      <c r="Z35" s="21">
        <f t="shared" si="2"/>
        <v>0.41410479416521717</v>
      </c>
      <c r="AA35" s="4" t="s">
        <v>21</v>
      </c>
      <c r="AB35" s="4" t="str">
        <f t="shared" si="3"/>
        <v>NA</v>
      </c>
      <c r="AC35" s="4">
        <v>3</v>
      </c>
      <c r="AD35" s="4">
        <v>2</v>
      </c>
      <c r="AE35" s="4">
        <v>1</v>
      </c>
      <c r="AF35" s="4">
        <v>0</v>
      </c>
      <c r="AG35" s="4">
        <v>0</v>
      </c>
      <c r="AH35" s="4">
        <v>0</v>
      </c>
      <c r="AI35" s="4">
        <v>0</v>
      </c>
      <c r="AJ35" s="20">
        <f t="shared" si="4"/>
        <v>0.15005376926732075</v>
      </c>
    </row>
    <row r="36" spans="1:36" x14ac:dyDescent="0.25">
      <c r="A36" s="19" t="s">
        <v>41</v>
      </c>
      <c r="B36" s="19" t="s">
        <v>55</v>
      </c>
      <c r="C36" s="19" t="s">
        <v>42</v>
      </c>
      <c r="D36" s="4" t="str">
        <f t="shared" si="5"/>
        <v>2022/07/22</v>
      </c>
      <c r="E36" s="4" t="str">
        <f t="shared" si="6"/>
        <v>20227852</v>
      </c>
      <c r="F36" s="19" t="s">
        <v>37</v>
      </c>
      <c r="G36" s="20">
        <f t="shared" si="7"/>
        <v>6.5</v>
      </c>
      <c r="H36" s="20" t="str">
        <f>LOOKUP(A36,INDEX!$A$2:$A$28,INDEX!$F$2:$F$28)</f>
        <v>43°10'57.4"N</v>
      </c>
      <c r="I36" s="20" t="str">
        <f>LOOKUP(B36,INDEX!$A$2:$A$28,INDEX!$G$2:$G$28)</f>
        <v>79°14'44.9"W</v>
      </c>
      <c r="J36" s="4">
        <f>LOOKUP(A36,INDEX!$A$2:$A$28,INDEX!$H$2:$H$28)</f>
        <v>21</v>
      </c>
      <c r="K36" s="4" t="str">
        <f>LOOKUP(A36,INDEX!$A$2:$A$28,INDEX!$I$2:$I$28)</f>
        <v>Partly Cloudy</v>
      </c>
      <c r="L36" s="4">
        <f t="shared" si="13"/>
        <v>1199.5700000000002</v>
      </c>
      <c r="M36" s="4">
        <f t="shared" ref="M36:M37" si="16">SUM($W$35:$W$37)</f>
        <v>163.845</v>
      </c>
      <c r="N36" s="4">
        <f t="shared" si="0"/>
        <v>0</v>
      </c>
      <c r="O36" s="4" t="s">
        <v>14</v>
      </c>
      <c r="P36" s="4">
        <f t="shared" si="1"/>
        <v>0</v>
      </c>
      <c r="Q36" s="4" t="s">
        <v>15</v>
      </c>
      <c r="R36" s="4" t="s">
        <v>22</v>
      </c>
      <c r="S36" s="4">
        <v>2</v>
      </c>
      <c r="T36" s="4" t="str">
        <f t="shared" si="8"/>
        <v>SMALL</v>
      </c>
      <c r="U36" s="4" t="s">
        <v>18</v>
      </c>
      <c r="V36" s="4">
        <v>19</v>
      </c>
      <c r="W36" s="4">
        <v>53.024000000000001</v>
      </c>
      <c r="X36" s="4">
        <v>2.7909999999999999</v>
      </c>
      <c r="Y36" s="4">
        <v>1.641</v>
      </c>
      <c r="Z36" s="21">
        <f t="shared" si="2"/>
        <v>0.32362293631175809</v>
      </c>
      <c r="AA36" s="4">
        <v>53</v>
      </c>
      <c r="AB36" s="4">
        <f t="shared" si="3"/>
        <v>59.972842486421243</v>
      </c>
      <c r="AC36" s="4">
        <v>3</v>
      </c>
      <c r="AD36" s="4">
        <v>2</v>
      </c>
      <c r="AE36" s="4">
        <v>1</v>
      </c>
      <c r="AF36" s="4">
        <v>0</v>
      </c>
      <c r="AG36" s="4">
        <v>0</v>
      </c>
      <c r="AH36" s="4">
        <v>0</v>
      </c>
      <c r="AI36" s="4">
        <v>0</v>
      </c>
      <c r="AJ36" s="20">
        <f t="shared" si="4"/>
        <v>0.15005376926732075</v>
      </c>
    </row>
    <row r="37" spans="1:36" x14ac:dyDescent="0.25">
      <c r="A37" s="19" t="s">
        <v>41</v>
      </c>
      <c r="B37" s="19" t="s">
        <v>55</v>
      </c>
      <c r="C37" s="19" t="s">
        <v>42</v>
      </c>
      <c r="D37" s="4" t="str">
        <f t="shared" si="5"/>
        <v>2022/07/22</v>
      </c>
      <c r="E37" s="4" t="str">
        <f t="shared" si="6"/>
        <v>20227852</v>
      </c>
      <c r="F37" s="19" t="s">
        <v>37</v>
      </c>
      <c r="G37" s="20">
        <f t="shared" si="7"/>
        <v>6.5</v>
      </c>
      <c r="H37" s="20" t="str">
        <f>LOOKUP(A37,INDEX!$A$2:$A$28,INDEX!$F$2:$F$28)</f>
        <v>43°10'57.4"N</v>
      </c>
      <c r="I37" s="20" t="str">
        <f>LOOKUP(B37,INDEX!$A$2:$A$28,INDEX!$G$2:$G$28)</f>
        <v>79°14'44.9"W</v>
      </c>
      <c r="J37" s="4">
        <f>LOOKUP(A37,INDEX!$A$2:$A$28,INDEX!$H$2:$H$28)</f>
        <v>21</v>
      </c>
      <c r="K37" s="4" t="str">
        <f>LOOKUP(A37,INDEX!$A$2:$A$28,INDEX!$I$2:$I$28)</f>
        <v>Partly Cloudy</v>
      </c>
      <c r="L37" s="4">
        <f t="shared" si="13"/>
        <v>1199.5700000000002</v>
      </c>
      <c r="M37" s="4">
        <f t="shared" si="16"/>
        <v>163.845</v>
      </c>
      <c r="N37" s="4">
        <f t="shared" si="0"/>
        <v>0</v>
      </c>
      <c r="O37" s="4" t="s">
        <v>14</v>
      </c>
      <c r="P37" s="4">
        <f t="shared" si="1"/>
        <v>0</v>
      </c>
      <c r="Q37" s="4" t="s">
        <v>15</v>
      </c>
      <c r="R37" s="4" t="s">
        <v>22</v>
      </c>
      <c r="S37" s="4">
        <v>2</v>
      </c>
      <c r="T37" s="4" t="str">
        <f t="shared" si="8"/>
        <v>SMALL</v>
      </c>
      <c r="U37" s="4" t="s">
        <v>19</v>
      </c>
      <c r="V37" s="4">
        <v>23</v>
      </c>
      <c r="W37" s="4">
        <v>42.972000000000001</v>
      </c>
      <c r="X37" s="4">
        <v>1.8680000000000001</v>
      </c>
      <c r="Y37" s="4">
        <v>1.8779999999999999</v>
      </c>
      <c r="Z37" s="21">
        <f t="shared" si="2"/>
        <v>0.26227226952302479</v>
      </c>
      <c r="AA37" s="4" t="s">
        <v>21</v>
      </c>
      <c r="AB37" s="4" t="str">
        <f t="shared" si="3"/>
        <v>NA</v>
      </c>
      <c r="AC37" s="4">
        <v>3</v>
      </c>
      <c r="AD37" s="4">
        <v>2</v>
      </c>
      <c r="AE37" s="4">
        <v>1</v>
      </c>
      <c r="AF37" s="4">
        <v>0</v>
      </c>
      <c r="AG37" s="4">
        <v>0</v>
      </c>
      <c r="AH37" s="4">
        <v>0</v>
      </c>
      <c r="AI37" s="4">
        <v>0</v>
      </c>
      <c r="AJ37" s="20">
        <f t="shared" si="4"/>
        <v>0.15005376926732075</v>
      </c>
    </row>
    <row r="38" spans="1:36" x14ac:dyDescent="0.25">
      <c r="A38" s="19" t="s">
        <v>43</v>
      </c>
      <c r="B38" s="1" t="s">
        <v>56</v>
      </c>
      <c r="C38" s="1" t="s">
        <v>44</v>
      </c>
      <c r="D38" t="str">
        <f t="shared" si="5"/>
        <v>2022/07/23</v>
      </c>
      <c r="E38" t="str">
        <f t="shared" si="6"/>
        <v>20227853</v>
      </c>
      <c r="F38" s="1" t="s">
        <v>45</v>
      </c>
      <c r="G38" s="5">
        <f t="shared" si="7"/>
        <v>6.4499999999999993</v>
      </c>
      <c r="H38" s="5" t="str">
        <f>LOOKUP(A38,INDEX!$A$2:$A$28,INDEX!$F$2:$F$28)</f>
        <v>43°10'57.4"N</v>
      </c>
      <c r="I38" s="5" t="str">
        <f>LOOKUP(B38,INDEX!$A$2:$A$28,INDEX!$G$2:$G$28)</f>
        <v>79°14'44.9"W</v>
      </c>
      <c r="J38">
        <f>LOOKUP(A38,INDEX!$A$2:$A$28,INDEX!$H$2:$H$28)</f>
        <v>22</v>
      </c>
      <c r="K38" t="str">
        <f>LOOKUP(A38,INDEX!$A$2:$A$28,INDEX!$I$2:$I$28)</f>
        <v>Mostly Sunny</v>
      </c>
      <c r="L38">
        <f>124.083+1004.959</f>
        <v>1129.0419999999999</v>
      </c>
      <c r="M38">
        <f>SUM($W$38:$W$40)</f>
        <v>123.99299999999999</v>
      </c>
      <c r="N38">
        <f t="shared" si="0"/>
        <v>0</v>
      </c>
      <c r="O38" t="s">
        <v>14</v>
      </c>
      <c r="P38">
        <f t="shared" si="1"/>
        <v>1</v>
      </c>
      <c r="Q38" t="s">
        <v>22</v>
      </c>
      <c r="R38" t="s">
        <v>22</v>
      </c>
      <c r="S38">
        <v>1</v>
      </c>
      <c r="T38" t="str">
        <f t="shared" si="8"/>
        <v>SMALL</v>
      </c>
      <c r="U38" t="s">
        <v>16</v>
      </c>
      <c r="V38">
        <v>37</v>
      </c>
      <c r="W38">
        <v>40.548000000000002</v>
      </c>
      <c r="X38">
        <v>1.0960000000000001</v>
      </c>
      <c r="Y38">
        <v>1.226</v>
      </c>
      <c r="Z38" s="2">
        <f t="shared" si="2"/>
        <v>0.32701846071955676</v>
      </c>
      <c r="AA38" t="s">
        <v>21</v>
      </c>
      <c r="AB38" t="str">
        <f t="shared" si="3"/>
        <v>NA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s="5">
        <f t="shared" si="4"/>
        <v>0</v>
      </c>
    </row>
    <row r="39" spans="1:36" x14ac:dyDescent="0.25">
      <c r="A39" s="19" t="s">
        <v>43</v>
      </c>
      <c r="B39" s="1" t="s">
        <v>56</v>
      </c>
      <c r="C39" s="1" t="s">
        <v>44</v>
      </c>
      <c r="D39" t="str">
        <f t="shared" si="5"/>
        <v>2022/07/23</v>
      </c>
      <c r="E39" t="str">
        <f t="shared" si="6"/>
        <v>20227853</v>
      </c>
      <c r="F39" s="1" t="s">
        <v>45</v>
      </c>
      <c r="G39" s="5">
        <f t="shared" si="7"/>
        <v>6.4499999999999993</v>
      </c>
      <c r="H39" s="5" t="str">
        <f>LOOKUP(A39,INDEX!$A$2:$A$28,INDEX!$F$2:$F$28)</f>
        <v>43°10'57.4"N</v>
      </c>
      <c r="I39" s="5" t="str">
        <f>LOOKUP(B39,INDEX!$A$2:$A$28,INDEX!$G$2:$G$28)</f>
        <v>79°14'44.9"W</v>
      </c>
      <c r="J39">
        <f>LOOKUP(A39,INDEX!$A$2:$A$28,INDEX!$H$2:$H$28)</f>
        <v>22</v>
      </c>
      <c r="K39" t="str">
        <f>LOOKUP(A39,INDEX!$A$2:$A$28,INDEX!$I$2:$I$28)</f>
        <v>Mostly Sunny</v>
      </c>
      <c r="L39">
        <f t="shared" ref="L39:L40" si="17">124.083+1004.959</f>
        <v>1129.0419999999999</v>
      </c>
      <c r="M39">
        <f t="shared" ref="M39:M40" si="18">SUM($W$38:$W$40)</f>
        <v>123.99299999999999</v>
      </c>
      <c r="N39">
        <f t="shared" si="0"/>
        <v>0</v>
      </c>
      <c r="O39" t="s">
        <v>14</v>
      </c>
      <c r="P39">
        <f t="shared" si="1"/>
        <v>1</v>
      </c>
      <c r="Q39" t="s">
        <v>22</v>
      </c>
      <c r="R39" t="s">
        <v>22</v>
      </c>
      <c r="S39">
        <v>1</v>
      </c>
      <c r="T39" t="str">
        <f t="shared" si="8"/>
        <v>SMALL</v>
      </c>
      <c r="U39" t="s">
        <v>18</v>
      </c>
      <c r="V39">
        <v>34</v>
      </c>
      <c r="W39">
        <v>51.97</v>
      </c>
      <c r="X39">
        <v>1.5289999999999999</v>
      </c>
      <c r="Y39">
        <v>0.82199999999999995</v>
      </c>
      <c r="Z39" s="2">
        <f t="shared" si="2"/>
        <v>0.41913656416088008</v>
      </c>
      <c r="AA39">
        <v>27</v>
      </c>
      <c r="AB39">
        <f t="shared" si="3"/>
        <v>31.17182990186646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s="5">
        <f t="shared" si="4"/>
        <v>0</v>
      </c>
    </row>
    <row r="40" spans="1:36" x14ac:dyDescent="0.25">
      <c r="A40" s="19" t="s">
        <v>43</v>
      </c>
      <c r="B40" s="1" t="s">
        <v>56</v>
      </c>
      <c r="C40" s="1" t="s">
        <v>44</v>
      </c>
      <c r="D40" t="str">
        <f t="shared" si="5"/>
        <v>2022/07/23</v>
      </c>
      <c r="E40" t="str">
        <f t="shared" si="6"/>
        <v>20227853</v>
      </c>
      <c r="F40" s="1" t="s">
        <v>45</v>
      </c>
      <c r="G40" s="5">
        <f t="shared" si="7"/>
        <v>6.4499999999999993</v>
      </c>
      <c r="H40" s="5" t="str">
        <f>LOOKUP(A40,INDEX!$A$2:$A$28,INDEX!$F$2:$F$28)</f>
        <v>43°10'57.4"N</v>
      </c>
      <c r="I40" s="5" t="str">
        <f>LOOKUP(B40,INDEX!$A$2:$A$28,INDEX!$G$2:$G$28)</f>
        <v>79°14'44.9"W</v>
      </c>
      <c r="J40">
        <f>LOOKUP(A40,INDEX!$A$2:$A$28,INDEX!$H$2:$H$28)</f>
        <v>22</v>
      </c>
      <c r="K40" t="str">
        <f>LOOKUP(A40,INDEX!$A$2:$A$28,INDEX!$I$2:$I$28)</f>
        <v>Mostly Sunny</v>
      </c>
      <c r="L40">
        <f t="shared" si="17"/>
        <v>1129.0419999999999</v>
      </c>
      <c r="M40">
        <f t="shared" si="18"/>
        <v>123.99299999999999</v>
      </c>
      <c r="N40">
        <f t="shared" si="0"/>
        <v>0</v>
      </c>
      <c r="O40" t="s">
        <v>14</v>
      </c>
      <c r="P40">
        <f t="shared" si="1"/>
        <v>1</v>
      </c>
      <c r="Q40" t="s">
        <v>22</v>
      </c>
      <c r="R40" t="s">
        <v>22</v>
      </c>
      <c r="S40">
        <v>1</v>
      </c>
      <c r="T40" t="str">
        <f t="shared" si="8"/>
        <v>SMALL</v>
      </c>
      <c r="U40" t="s">
        <v>19</v>
      </c>
      <c r="V40">
        <v>19</v>
      </c>
      <c r="W40">
        <v>31.475000000000001</v>
      </c>
      <c r="X40">
        <v>1.657</v>
      </c>
      <c r="Y40">
        <v>1.2669999999999999</v>
      </c>
      <c r="Z40" s="2">
        <f t="shared" si="2"/>
        <v>0.25384497511956322</v>
      </c>
      <c r="AA40" t="s">
        <v>21</v>
      </c>
      <c r="AB40" t="str">
        <f t="shared" si="3"/>
        <v>NA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s="5">
        <f t="shared" si="4"/>
        <v>0</v>
      </c>
    </row>
    <row r="41" spans="1:36" x14ac:dyDescent="0.25">
      <c r="A41" s="19" t="s">
        <v>57</v>
      </c>
      <c r="B41" s="19" t="s">
        <v>58</v>
      </c>
      <c r="C41" s="19" t="s">
        <v>65</v>
      </c>
      <c r="D41" s="4" t="str">
        <f t="shared" si="5"/>
        <v>2022/07/26</v>
      </c>
      <c r="E41" s="4" t="str">
        <f t="shared" si="6"/>
        <v>20227856</v>
      </c>
      <c r="F41" s="19" t="s">
        <v>59</v>
      </c>
      <c r="G41" s="20">
        <f t="shared" si="7"/>
        <v>6.6166666666666671</v>
      </c>
      <c r="H41" s="20" t="str">
        <f>LOOKUP(A41,INDEX!$A$2:$A$28,INDEX!$F$2:$F$28)</f>
        <v>43°10'57.4"N</v>
      </c>
      <c r="I41" s="20" t="str">
        <f>LOOKUP(B41,INDEX!$A$2:$A$28,INDEX!$G$2:$G$28)</f>
        <v>79°14'44.9"W</v>
      </c>
      <c r="J41" s="4">
        <f>LOOKUP(A41,INDEX!$A$2:$A$28,INDEX!$H$2:$H$28)</f>
        <v>18</v>
      </c>
      <c r="K41" s="4" t="str">
        <f>LOOKUP(A41,INDEX!$A$2:$A$28,INDEX!$I$2:$I$28)</f>
        <v>Mostly Cloudy</v>
      </c>
      <c r="L41" s="4">
        <v>1199.7560000000001</v>
      </c>
      <c r="M41" s="4">
        <f>SUM(W41:W43)</f>
        <v>157.90300000000002</v>
      </c>
      <c r="N41" s="4">
        <f t="shared" si="0"/>
        <v>0</v>
      </c>
      <c r="O41" s="4" t="s">
        <v>14</v>
      </c>
      <c r="P41" s="4">
        <f t="shared" si="1"/>
        <v>1</v>
      </c>
      <c r="Q41" s="4" t="s">
        <v>22</v>
      </c>
      <c r="R41" s="4" t="s">
        <v>22</v>
      </c>
      <c r="S41" s="4">
        <v>1</v>
      </c>
      <c r="T41" s="4" t="str">
        <f t="shared" si="8"/>
        <v>SMALL</v>
      </c>
      <c r="U41" s="4" t="s">
        <v>16</v>
      </c>
      <c r="V41" s="4">
        <v>56</v>
      </c>
      <c r="W41" s="4">
        <v>64.019000000000005</v>
      </c>
      <c r="X41" s="4">
        <v>1.143</v>
      </c>
      <c r="Y41" s="4">
        <v>0.873</v>
      </c>
      <c r="Z41" s="21">
        <f t="shared" si="2"/>
        <v>0.40543244903516712</v>
      </c>
      <c r="AA41" s="4" t="s">
        <v>21</v>
      </c>
      <c r="AB41" s="4" t="str">
        <f t="shared" si="3"/>
        <v>NA</v>
      </c>
      <c r="AC41" s="4">
        <v>2</v>
      </c>
      <c r="AD41" s="4">
        <v>2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20">
        <f t="shared" si="4"/>
        <v>0.10002033746861862</v>
      </c>
    </row>
    <row r="42" spans="1:36" x14ac:dyDescent="0.25">
      <c r="A42" s="19" t="s">
        <v>57</v>
      </c>
      <c r="B42" s="19" t="s">
        <v>58</v>
      </c>
      <c r="C42" s="19" t="s">
        <v>65</v>
      </c>
      <c r="D42" s="4" t="str">
        <f t="shared" si="5"/>
        <v>2022/07/26</v>
      </c>
      <c r="E42" s="4" t="str">
        <f t="shared" si="6"/>
        <v>20227856</v>
      </c>
      <c r="F42" s="19" t="s">
        <v>59</v>
      </c>
      <c r="G42" s="20">
        <f t="shared" si="7"/>
        <v>6.6166666666666671</v>
      </c>
      <c r="H42" s="20" t="str">
        <f>LOOKUP(A42,INDEX!$A$2:$A$28,INDEX!$F$2:$F$28)</f>
        <v>43°10'57.4"N</v>
      </c>
      <c r="I42" s="20" t="str">
        <f>LOOKUP(B42,INDEX!$A$2:$A$28,INDEX!$G$2:$G$28)</f>
        <v>79°14'44.9"W</v>
      </c>
      <c r="J42" s="4">
        <f>LOOKUP(A42,INDEX!$A$2:$A$28,INDEX!$H$2:$H$28)</f>
        <v>18</v>
      </c>
      <c r="K42" s="4" t="str">
        <f>LOOKUP(A42,INDEX!$A$2:$A$28,INDEX!$I$2:$I$28)</f>
        <v>Mostly Cloudy</v>
      </c>
      <c r="L42" s="4">
        <v>1199.7560000000001</v>
      </c>
      <c r="M42" s="4">
        <f>M41</f>
        <v>157.90300000000002</v>
      </c>
      <c r="N42" s="4">
        <f t="shared" si="0"/>
        <v>0</v>
      </c>
      <c r="O42" s="4" t="s">
        <v>14</v>
      </c>
      <c r="P42" s="4">
        <f t="shared" si="1"/>
        <v>1</v>
      </c>
      <c r="Q42" s="4" t="s">
        <v>22</v>
      </c>
      <c r="R42" s="4" t="s">
        <v>22</v>
      </c>
      <c r="S42" s="4">
        <v>1</v>
      </c>
      <c r="T42" s="4" t="str">
        <f t="shared" si="8"/>
        <v>SMALL</v>
      </c>
      <c r="U42" s="4" t="s">
        <v>18</v>
      </c>
      <c r="V42" s="4">
        <v>54</v>
      </c>
      <c r="W42" s="4">
        <v>70.251999999999995</v>
      </c>
      <c r="X42" s="4">
        <v>1.3009999999999999</v>
      </c>
      <c r="Y42" s="4">
        <v>0.75700000000000001</v>
      </c>
      <c r="Z42" s="21">
        <f t="shared" si="2"/>
        <v>0.44490604991672095</v>
      </c>
      <c r="AA42" s="4">
        <v>84</v>
      </c>
      <c r="AB42" s="4">
        <f t="shared" si="3"/>
        <v>71.741729772817862</v>
      </c>
      <c r="AC42" s="4">
        <v>2</v>
      </c>
      <c r="AD42" s="4">
        <v>2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20">
        <f t="shared" si="4"/>
        <v>0.10002033746861862</v>
      </c>
    </row>
    <row r="43" spans="1:36" x14ac:dyDescent="0.25">
      <c r="A43" s="19" t="s">
        <v>57</v>
      </c>
      <c r="B43" s="19" t="s">
        <v>58</v>
      </c>
      <c r="C43" s="19" t="s">
        <v>65</v>
      </c>
      <c r="D43" s="4" t="str">
        <f t="shared" si="5"/>
        <v>2022/07/26</v>
      </c>
      <c r="E43" s="4" t="str">
        <f t="shared" si="6"/>
        <v>20227856</v>
      </c>
      <c r="F43" s="19" t="s">
        <v>59</v>
      </c>
      <c r="G43" s="20">
        <f t="shared" si="7"/>
        <v>6.6166666666666671</v>
      </c>
      <c r="H43" s="20" t="str">
        <f>LOOKUP(A43,INDEX!$A$2:$A$28,INDEX!$F$2:$F$28)</f>
        <v>43°10'57.4"N</v>
      </c>
      <c r="I43" s="20" t="str">
        <f>LOOKUP(B43,INDEX!$A$2:$A$28,INDEX!$G$2:$G$28)</f>
        <v>79°14'44.9"W</v>
      </c>
      <c r="J43" s="4">
        <f>LOOKUP(A43,INDEX!$A$2:$A$28,INDEX!$H$2:$H$28)</f>
        <v>18</v>
      </c>
      <c r="K43" s="4" t="str">
        <f>LOOKUP(A43,INDEX!$A$2:$A$28,INDEX!$I$2:$I$28)</f>
        <v>Mostly Cloudy</v>
      </c>
      <c r="L43" s="4">
        <v>1199.7560000000001</v>
      </c>
      <c r="M43" s="4">
        <f>M41</f>
        <v>157.90300000000002</v>
      </c>
      <c r="N43" s="4">
        <f t="shared" si="0"/>
        <v>0</v>
      </c>
      <c r="O43" s="4" t="s">
        <v>14</v>
      </c>
      <c r="P43" s="4">
        <f t="shared" si="1"/>
        <v>1</v>
      </c>
      <c r="Q43" s="4" t="s">
        <v>22</v>
      </c>
      <c r="R43" s="4" t="s">
        <v>22</v>
      </c>
      <c r="S43" s="4">
        <v>1</v>
      </c>
      <c r="T43" s="4" t="str">
        <f t="shared" si="8"/>
        <v>SMALL</v>
      </c>
      <c r="U43" s="4" t="s">
        <v>19</v>
      </c>
      <c r="V43" s="4">
        <v>26</v>
      </c>
      <c r="W43" s="4">
        <v>23.632000000000001</v>
      </c>
      <c r="X43" s="4">
        <v>0.90900000000000003</v>
      </c>
      <c r="Y43" s="4">
        <v>0.878</v>
      </c>
      <c r="Z43" s="21">
        <f t="shared" si="2"/>
        <v>0.14966150104811179</v>
      </c>
      <c r="AA43" s="4" t="s">
        <v>21</v>
      </c>
      <c r="AB43" s="4" t="str">
        <f t="shared" si="3"/>
        <v>NA</v>
      </c>
      <c r="AC43" s="4">
        <v>2</v>
      </c>
      <c r="AD43" s="4">
        <v>2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20">
        <f t="shared" si="4"/>
        <v>0.10002033746861862</v>
      </c>
    </row>
    <row r="44" spans="1:36" x14ac:dyDescent="0.25">
      <c r="A44" s="19" t="s">
        <v>63</v>
      </c>
      <c r="B44" s="1" t="s">
        <v>64</v>
      </c>
      <c r="C44" s="1" t="s">
        <v>70</v>
      </c>
      <c r="D44" t="str">
        <f t="shared" si="5"/>
        <v>2022/07/27</v>
      </c>
      <c r="E44" t="str">
        <f t="shared" si="6"/>
        <v>20227857</v>
      </c>
      <c r="F44" s="1" t="s">
        <v>66</v>
      </c>
      <c r="G44" s="5">
        <f t="shared" si="7"/>
        <v>6.35</v>
      </c>
      <c r="H44" s="5" t="str">
        <f>LOOKUP(A44,INDEX!$A$2:$A$28,INDEX!$F$2:$F$28)</f>
        <v>43°10'18.4"N</v>
      </c>
      <c r="I44" s="5" t="str">
        <f>LOOKUP(B44,INDEX!$A$2:$A$28,INDEX!$G$2:$G$28)</f>
        <v>79°15'54.9"W</v>
      </c>
      <c r="J44">
        <f>LOOKUP(A44,INDEX!$A$2:$A$28,INDEX!$H$2:$H$28)</f>
        <v>17</v>
      </c>
      <c r="K44" t="str">
        <f>LOOKUP(A44,INDEX!$A$2:$A$28,INDEX!$I$2:$I$28)</f>
        <v>Mostly Sunny</v>
      </c>
      <c r="L44">
        <v>619.35500000000002</v>
      </c>
      <c r="M44">
        <f>SUM(W44:W46)</f>
        <v>311.70999999999998</v>
      </c>
      <c r="N44">
        <f t="shared" si="0"/>
        <v>1</v>
      </c>
      <c r="O44" t="s">
        <v>67</v>
      </c>
      <c r="P44">
        <f t="shared" si="1"/>
        <v>0</v>
      </c>
      <c r="Q44" t="s">
        <v>15</v>
      </c>
      <c r="R44" t="s">
        <v>15</v>
      </c>
      <c r="S44">
        <v>4</v>
      </c>
      <c r="T44" t="str">
        <f t="shared" si="8"/>
        <v>SMALL</v>
      </c>
      <c r="U44" t="s">
        <v>16</v>
      </c>
      <c r="V44">
        <v>73</v>
      </c>
      <c r="W44">
        <v>109.61499999999999</v>
      </c>
      <c r="X44">
        <v>1.502</v>
      </c>
      <c r="Y44">
        <v>1.6319999999999999</v>
      </c>
      <c r="Z44" s="2">
        <f t="shared" si="2"/>
        <v>0.35165698886785796</v>
      </c>
      <c r="AA44" t="s">
        <v>21</v>
      </c>
      <c r="AB44" t="str">
        <f t="shared" si="3"/>
        <v>NA</v>
      </c>
      <c r="AC44">
        <v>3</v>
      </c>
      <c r="AD44">
        <v>2</v>
      </c>
      <c r="AE44">
        <v>0</v>
      </c>
      <c r="AF44">
        <v>0</v>
      </c>
      <c r="AG44">
        <v>1</v>
      </c>
      <c r="AH44">
        <v>1</v>
      </c>
      <c r="AI44">
        <v>1</v>
      </c>
      <c r="AJ44" s="5">
        <f t="shared" si="4"/>
        <v>0.29062492431642595</v>
      </c>
    </row>
    <row r="45" spans="1:36" x14ac:dyDescent="0.25">
      <c r="A45" s="19" t="s">
        <v>63</v>
      </c>
      <c r="B45" s="1" t="s">
        <v>64</v>
      </c>
      <c r="C45" s="1" t="s">
        <v>70</v>
      </c>
      <c r="D45" t="str">
        <f t="shared" si="5"/>
        <v>2022/07/27</v>
      </c>
      <c r="E45" t="str">
        <f t="shared" si="6"/>
        <v>20227857</v>
      </c>
      <c r="F45" s="1" t="s">
        <v>66</v>
      </c>
      <c r="G45" s="5">
        <f t="shared" si="7"/>
        <v>6.35</v>
      </c>
      <c r="H45" s="5" t="str">
        <f>LOOKUP(A45,INDEX!$A$2:$A$28,INDEX!$F$2:$F$28)</f>
        <v>43°10'18.4"N</v>
      </c>
      <c r="I45" s="5" t="str">
        <f>LOOKUP(B45,INDEX!$A$2:$A$28,INDEX!$G$2:$G$28)</f>
        <v>79°15'54.9"W</v>
      </c>
      <c r="J45">
        <f>LOOKUP(A45,INDEX!$A$2:$A$28,INDEX!$H$2:$H$28)</f>
        <v>17</v>
      </c>
      <c r="K45" t="str">
        <f>LOOKUP(A45,INDEX!$A$2:$A$28,INDEX!$I$2:$I$28)</f>
        <v>Mostly Sunny</v>
      </c>
      <c r="L45">
        <v>619.35500000000002</v>
      </c>
      <c r="M45">
        <f>M44</f>
        <v>311.70999999999998</v>
      </c>
      <c r="N45">
        <f t="shared" si="0"/>
        <v>1</v>
      </c>
      <c r="O45" t="s">
        <v>67</v>
      </c>
      <c r="P45">
        <f t="shared" si="1"/>
        <v>0</v>
      </c>
      <c r="Q45" t="s">
        <v>15</v>
      </c>
      <c r="R45" t="s">
        <v>15</v>
      </c>
      <c r="S45">
        <v>4</v>
      </c>
      <c r="T45" t="str">
        <f t="shared" si="8"/>
        <v>SMALL</v>
      </c>
      <c r="U45" t="s">
        <v>18</v>
      </c>
      <c r="V45">
        <v>57</v>
      </c>
      <c r="W45">
        <v>100.146</v>
      </c>
      <c r="X45">
        <v>1.7569999999999999</v>
      </c>
      <c r="Y45">
        <v>1.25</v>
      </c>
      <c r="Z45" s="2">
        <f t="shared" si="2"/>
        <v>0.32127939430881269</v>
      </c>
      <c r="AA45">
        <v>123</v>
      </c>
      <c r="AB45">
        <f t="shared" si="3"/>
        <v>73.692409082739204</v>
      </c>
      <c r="AC45">
        <v>3</v>
      </c>
      <c r="AD45">
        <v>2</v>
      </c>
      <c r="AE45">
        <v>0</v>
      </c>
      <c r="AF45">
        <v>0</v>
      </c>
      <c r="AG45">
        <v>1</v>
      </c>
      <c r="AH45">
        <v>1</v>
      </c>
      <c r="AI45">
        <v>1</v>
      </c>
      <c r="AJ45" s="5">
        <f t="shared" si="4"/>
        <v>0.29062492431642595</v>
      </c>
    </row>
    <row r="46" spans="1:36" x14ac:dyDescent="0.25">
      <c r="A46" s="19" t="s">
        <v>63</v>
      </c>
      <c r="B46" s="1" t="s">
        <v>64</v>
      </c>
      <c r="C46" s="1" t="s">
        <v>70</v>
      </c>
      <c r="D46" t="str">
        <f t="shared" si="5"/>
        <v>2022/07/27</v>
      </c>
      <c r="E46" t="str">
        <f t="shared" si="6"/>
        <v>20227857</v>
      </c>
      <c r="F46" s="1" t="s">
        <v>66</v>
      </c>
      <c r="G46" s="5">
        <f t="shared" si="7"/>
        <v>6.35</v>
      </c>
      <c r="H46" s="5" t="str">
        <f>LOOKUP(A46,INDEX!$A$2:$A$28,INDEX!$F$2:$F$28)</f>
        <v>43°10'18.4"N</v>
      </c>
      <c r="I46" s="5" t="str">
        <f>LOOKUP(B46,INDEX!$A$2:$A$28,INDEX!$G$2:$G$28)</f>
        <v>79°15'54.9"W</v>
      </c>
      <c r="J46">
        <f>LOOKUP(A46,INDEX!$A$2:$A$28,INDEX!$H$2:$H$28)</f>
        <v>17</v>
      </c>
      <c r="K46" t="str">
        <f>LOOKUP(A46,INDEX!$A$2:$A$28,INDEX!$I$2:$I$28)</f>
        <v>Mostly Sunny</v>
      </c>
      <c r="L46">
        <v>619.35500000000002</v>
      </c>
      <c r="M46">
        <f>M44</f>
        <v>311.70999999999998</v>
      </c>
      <c r="N46">
        <f t="shared" si="0"/>
        <v>1</v>
      </c>
      <c r="O46" t="s">
        <v>67</v>
      </c>
      <c r="P46">
        <f t="shared" si="1"/>
        <v>0</v>
      </c>
      <c r="Q46" t="s">
        <v>15</v>
      </c>
      <c r="R46" t="s">
        <v>15</v>
      </c>
      <c r="S46">
        <v>4</v>
      </c>
      <c r="T46" t="str">
        <f t="shared" si="8"/>
        <v>SMALL</v>
      </c>
      <c r="U46" t="s">
        <v>19</v>
      </c>
      <c r="V46">
        <v>59</v>
      </c>
      <c r="W46">
        <v>101.949</v>
      </c>
      <c r="X46">
        <v>1.728</v>
      </c>
      <c r="Y46">
        <v>1.8140000000000001</v>
      </c>
      <c r="Z46" s="2">
        <f t="shared" si="2"/>
        <v>0.32706361682332941</v>
      </c>
      <c r="AA46" t="s">
        <v>21</v>
      </c>
      <c r="AB46" t="str">
        <f t="shared" si="3"/>
        <v>NA</v>
      </c>
      <c r="AC46">
        <v>3</v>
      </c>
      <c r="AD46">
        <v>2</v>
      </c>
      <c r="AE46">
        <v>0</v>
      </c>
      <c r="AF46">
        <v>0</v>
      </c>
      <c r="AG46">
        <v>1</v>
      </c>
      <c r="AH46">
        <v>1</v>
      </c>
      <c r="AI46">
        <v>1</v>
      </c>
      <c r="AJ46" s="5">
        <f t="shared" si="4"/>
        <v>0.29062492431642595</v>
      </c>
    </row>
    <row r="47" spans="1:36" x14ac:dyDescent="0.25">
      <c r="A47" s="19" t="s">
        <v>63</v>
      </c>
      <c r="B47" s="19" t="s">
        <v>69</v>
      </c>
      <c r="C47" s="19" t="s">
        <v>70</v>
      </c>
      <c r="D47" s="4" t="str">
        <f t="shared" si="5"/>
        <v>2022/07/27</v>
      </c>
      <c r="E47" s="4" t="str">
        <f t="shared" si="6"/>
        <v>20227857</v>
      </c>
      <c r="F47" s="19" t="s">
        <v>66</v>
      </c>
      <c r="G47" s="20">
        <f t="shared" si="7"/>
        <v>6.35</v>
      </c>
      <c r="H47" s="20" t="str">
        <f>LOOKUP(A47,INDEX!$A$2:$A$28,INDEX!$F$2:$F$28)</f>
        <v>43°10'18.4"N</v>
      </c>
      <c r="I47" s="20" t="str">
        <f>LOOKUP(B47,INDEX!$A$2:$A$28,INDEX!$G$2:$G$28)</f>
        <v>79°15'54.9"W</v>
      </c>
      <c r="J47" s="4">
        <f>LOOKUP(A47,INDEX!$A$2:$A$28,INDEX!$H$2:$H$28)</f>
        <v>17</v>
      </c>
      <c r="K47" s="4" t="str">
        <f>LOOKUP(A47,INDEX!$A$2:$A$28,INDEX!$I$2:$I$28)</f>
        <v>Mostly Sunny</v>
      </c>
      <c r="L47" s="4">
        <v>619.35500000000002</v>
      </c>
      <c r="M47" s="4">
        <f>SUM(W47:W49)</f>
        <v>227.93799999999999</v>
      </c>
      <c r="N47" s="4">
        <f t="shared" si="0"/>
        <v>1</v>
      </c>
      <c r="O47" s="4" t="s">
        <v>67</v>
      </c>
      <c r="P47" s="4">
        <f t="shared" si="1"/>
        <v>0</v>
      </c>
      <c r="Q47" s="4" t="s">
        <v>15</v>
      </c>
      <c r="R47" s="4" t="s">
        <v>15</v>
      </c>
      <c r="S47" s="4">
        <v>4</v>
      </c>
      <c r="T47" s="4" t="str">
        <f t="shared" si="8"/>
        <v>SMALL</v>
      </c>
      <c r="U47" s="4" t="s">
        <v>16</v>
      </c>
      <c r="V47" s="4">
        <v>54</v>
      </c>
      <c r="W47" s="4">
        <v>83.358999999999995</v>
      </c>
      <c r="X47" s="4">
        <v>1.544</v>
      </c>
      <c r="Y47" s="4">
        <v>1.306</v>
      </c>
      <c r="Z47" s="21">
        <f t="shared" si="2"/>
        <v>0.36570909633321341</v>
      </c>
      <c r="AA47" s="4" t="s">
        <v>21</v>
      </c>
      <c r="AB47" s="4" t="str">
        <f t="shared" si="3"/>
        <v>NA</v>
      </c>
      <c r="AC47" s="4">
        <v>3</v>
      </c>
      <c r="AD47" s="4">
        <v>2</v>
      </c>
      <c r="AE47" s="4">
        <v>0</v>
      </c>
      <c r="AF47" s="4">
        <v>0</v>
      </c>
      <c r="AG47" s="4">
        <v>1</v>
      </c>
      <c r="AH47" s="4">
        <v>1</v>
      </c>
      <c r="AI47" s="4">
        <v>1</v>
      </c>
      <c r="AJ47" s="20">
        <f t="shared" si="4"/>
        <v>0.29062492431642595</v>
      </c>
    </row>
    <row r="48" spans="1:36" x14ac:dyDescent="0.25">
      <c r="A48" s="19" t="s">
        <v>63</v>
      </c>
      <c r="B48" s="19" t="s">
        <v>69</v>
      </c>
      <c r="C48" s="19" t="s">
        <v>70</v>
      </c>
      <c r="D48" s="4" t="str">
        <f t="shared" si="5"/>
        <v>2022/07/27</v>
      </c>
      <c r="E48" s="4" t="str">
        <f t="shared" si="6"/>
        <v>20227857</v>
      </c>
      <c r="F48" s="19" t="s">
        <v>66</v>
      </c>
      <c r="G48" s="20">
        <f t="shared" si="7"/>
        <v>6.35</v>
      </c>
      <c r="H48" s="20" t="str">
        <f>LOOKUP(A48,INDEX!$A$2:$A$28,INDEX!$F$2:$F$28)</f>
        <v>43°10'18.4"N</v>
      </c>
      <c r="I48" s="20" t="str">
        <f>LOOKUP(B48,INDEX!$A$2:$A$28,INDEX!$G$2:$G$28)</f>
        <v>79°15'54.9"W</v>
      </c>
      <c r="J48" s="4">
        <f>LOOKUP(A48,INDEX!$A$2:$A$28,INDEX!$H$2:$H$28)</f>
        <v>17</v>
      </c>
      <c r="K48" s="4" t="str">
        <f>LOOKUP(A48,INDEX!$A$2:$A$28,INDEX!$I$2:$I$28)</f>
        <v>Mostly Sunny</v>
      </c>
      <c r="L48" s="4">
        <v>619.35500000000002</v>
      </c>
      <c r="M48" s="4">
        <f>M47</f>
        <v>227.93799999999999</v>
      </c>
      <c r="N48" s="4">
        <f t="shared" si="0"/>
        <v>1</v>
      </c>
      <c r="O48" s="4" t="s">
        <v>67</v>
      </c>
      <c r="P48" s="4">
        <f t="shared" si="1"/>
        <v>0</v>
      </c>
      <c r="Q48" s="4" t="s">
        <v>15</v>
      </c>
      <c r="R48" s="4" t="s">
        <v>15</v>
      </c>
      <c r="S48" s="4">
        <v>4</v>
      </c>
      <c r="T48" s="4" t="str">
        <f t="shared" si="8"/>
        <v>SMALL</v>
      </c>
      <c r="U48" s="4" t="s">
        <v>18</v>
      </c>
      <c r="V48" s="4">
        <v>39</v>
      </c>
      <c r="W48" s="4">
        <v>66.218000000000004</v>
      </c>
      <c r="X48" s="4">
        <v>1.698</v>
      </c>
      <c r="Y48" s="4">
        <v>1.151</v>
      </c>
      <c r="Z48" s="21">
        <f t="shared" si="2"/>
        <v>0.29050882257455979</v>
      </c>
      <c r="AA48" s="4">
        <v>52</v>
      </c>
      <c r="AB48" s="4">
        <f t="shared" si="3"/>
        <v>47.117098070011174</v>
      </c>
      <c r="AC48" s="4">
        <v>3</v>
      </c>
      <c r="AD48" s="4">
        <v>2</v>
      </c>
      <c r="AE48" s="4">
        <v>0</v>
      </c>
      <c r="AF48" s="4">
        <v>0</v>
      </c>
      <c r="AG48" s="4">
        <v>1</v>
      </c>
      <c r="AH48" s="4">
        <v>1</v>
      </c>
      <c r="AI48" s="4">
        <v>1</v>
      </c>
      <c r="AJ48" s="20">
        <f t="shared" si="4"/>
        <v>0.29062492431642595</v>
      </c>
    </row>
    <row r="49" spans="1:36" x14ac:dyDescent="0.25">
      <c r="A49" s="19" t="s">
        <v>63</v>
      </c>
      <c r="B49" s="19" t="s">
        <v>69</v>
      </c>
      <c r="C49" s="19" t="s">
        <v>70</v>
      </c>
      <c r="D49" s="4" t="str">
        <f t="shared" si="5"/>
        <v>2022/07/27</v>
      </c>
      <c r="E49" s="4" t="str">
        <f t="shared" si="6"/>
        <v>20227857</v>
      </c>
      <c r="F49" s="19" t="s">
        <v>66</v>
      </c>
      <c r="G49" s="20">
        <f t="shared" si="7"/>
        <v>6.35</v>
      </c>
      <c r="H49" s="20" t="str">
        <f>LOOKUP(A49,INDEX!$A$2:$A$28,INDEX!$F$2:$F$28)</f>
        <v>43°10'18.4"N</v>
      </c>
      <c r="I49" s="20" t="str">
        <f>LOOKUP(B49,INDEX!$A$2:$A$28,INDEX!$G$2:$G$28)</f>
        <v>79°15'54.9"W</v>
      </c>
      <c r="J49" s="4">
        <f>LOOKUP(A49,INDEX!$A$2:$A$28,INDEX!$H$2:$H$28)</f>
        <v>17</v>
      </c>
      <c r="K49" s="4" t="str">
        <f>LOOKUP(A49,INDEX!$A$2:$A$28,INDEX!$I$2:$I$28)</f>
        <v>Mostly Sunny</v>
      </c>
      <c r="L49" s="4">
        <v>619.35500000000002</v>
      </c>
      <c r="M49" s="4">
        <f>M47</f>
        <v>227.93799999999999</v>
      </c>
      <c r="N49" s="4">
        <f t="shared" si="0"/>
        <v>1</v>
      </c>
      <c r="O49" s="4" t="s">
        <v>67</v>
      </c>
      <c r="P49" s="4">
        <f t="shared" si="1"/>
        <v>0</v>
      </c>
      <c r="Q49" s="4" t="s">
        <v>15</v>
      </c>
      <c r="R49" s="4" t="s">
        <v>15</v>
      </c>
      <c r="S49" s="4">
        <v>4</v>
      </c>
      <c r="T49" s="4" t="str">
        <f t="shared" si="8"/>
        <v>SMALL</v>
      </c>
      <c r="U49" s="4" t="s">
        <v>19</v>
      </c>
      <c r="V49" s="4">
        <v>66</v>
      </c>
      <c r="W49" s="4">
        <v>78.361000000000004</v>
      </c>
      <c r="X49" s="4">
        <v>1.1870000000000001</v>
      </c>
      <c r="Y49" s="4">
        <v>1.0189999999999999</v>
      </c>
      <c r="Z49" s="21">
        <f t="shared" si="2"/>
        <v>0.34378208109222685</v>
      </c>
      <c r="AA49" s="4" t="s">
        <v>21</v>
      </c>
      <c r="AB49" s="4" t="str">
        <f t="shared" si="3"/>
        <v>NA</v>
      </c>
      <c r="AC49" s="4">
        <v>3</v>
      </c>
      <c r="AD49" s="4">
        <v>2</v>
      </c>
      <c r="AE49" s="4">
        <v>0</v>
      </c>
      <c r="AF49" s="4">
        <v>0</v>
      </c>
      <c r="AG49" s="4">
        <v>1</v>
      </c>
      <c r="AH49" s="4">
        <v>1</v>
      </c>
      <c r="AI49" s="4">
        <v>1</v>
      </c>
      <c r="AJ49" s="20">
        <f t="shared" si="4"/>
        <v>0.29062492431642595</v>
      </c>
    </row>
    <row r="50" spans="1:36" x14ac:dyDescent="0.25">
      <c r="A50" s="19" t="s">
        <v>63</v>
      </c>
      <c r="B50" s="1" t="s">
        <v>71</v>
      </c>
      <c r="C50" s="1" t="s">
        <v>70</v>
      </c>
      <c r="D50" t="str">
        <f t="shared" si="5"/>
        <v>2022/07/27</v>
      </c>
      <c r="E50" t="str">
        <f t="shared" si="6"/>
        <v>20227857</v>
      </c>
      <c r="F50" s="1" t="s">
        <v>66</v>
      </c>
      <c r="G50" s="5">
        <f t="shared" si="7"/>
        <v>6.35</v>
      </c>
      <c r="H50" s="5" t="str">
        <f>LOOKUP(A50,INDEX!$A$2:$A$28,INDEX!$F$2:$F$28)</f>
        <v>43°10'18.4"N</v>
      </c>
      <c r="I50" s="5" t="str">
        <f>LOOKUP(B50,INDEX!$A$2:$A$28,INDEX!$G$2:$G$28)</f>
        <v>79°15'54.9"W</v>
      </c>
      <c r="J50">
        <f>LOOKUP(A50,INDEX!$A$2:$A$28,INDEX!$H$2:$H$28)</f>
        <v>17</v>
      </c>
      <c r="K50" t="str">
        <f>LOOKUP(A50,INDEX!$A$2:$A$28,INDEX!$I$2:$I$28)</f>
        <v>Mostly Sunny</v>
      </c>
      <c r="L50">
        <v>619.35500000000002</v>
      </c>
      <c r="M50">
        <f>SUM(W50:W52)</f>
        <v>128.815</v>
      </c>
      <c r="N50">
        <f t="shared" si="0"/>
        <v>1</v>
      </c>
      <c r="O50" t="s">
        <v>67</v>
      </c>
      <c r="P50">
        <f t="shared" si="1"/>
        <v>0</v>
      </c>
      <c r="Q50" t="s">
        <v>15</v>
      </c>
      <c r="R50" t="s">
        <v>15</v>
      </c>
      <c r="S50">
        <v>4</v>
      </c>
      <c r="T50" t="str">
        <f t="shared" si="8"/>
        <v>SMALL</v>
      </c>
      <c r="U50" t="s">
        <v>16</v>
      </c>
      <c r="V50">
        <v>31</v>
      </c>
      <c r="W50">
        <v>50.813000000000002</v>
      </c>
      <c r="X50">
        <v>1.639</v>
      </c>
      <c r="Y50">
        <v>1.0589999999999999</v>
      </c>
      <c r="Z50" s="2">
        <f t="shared" si="2"/>
        <v>0.39446493032643715</v>
      </c>
      <c r="AA50" t="s">
        <v>21</v>
      </c>
      <c r="AB50" t="str">
        <f t="shared" si="3"/>
        <v>NA</v>
      </c>
      <c r="AC50">
        <v>3</v>
      </c>
      <c r="AD50">
        <v>2</v>
      </c>
      <c r="AE50">
        <v>0</v>
      </c>
      <c r="AF50">
        <v>0</v>
      </c>
      <c r="AG50">
        <v>1</v>
      </c>
      <c r="AH50">
        <v>0</v>
      </c>
      <c r="AI50">
        <v>0</v>
      </c>
      <c r="AJ50" s="5">
        <f t="shared" si="4"/>
        <v>0.29062492431642595</v>
      </c>
    </row>
    <row r="51" spans="1:36" x14ac:dyDescent="0.25">
      <c r="A51" s="19" t="s">
        <v>63</v>
      </c>
      <c r="B51" s="1" t="s">
        <v>71</v>
      </c>
      <c r="C51" s="1" t="s">
        <v>70</v>
      </c>
      <c r="D51" t="str">
        <f t="shared" si="5"/>
        <v>2022/07/27</v>
      </c>
      <c r="E51" t="str">
        <f t="shared" si="6"/>
        <v>20227857</v>
      </c>
      <c r="F51" s="1" t="s">
        <v>66</v>
      </c>
      <c r="G51" s="5">
        <f t="shared" si="7"/>
        <v>6.35</v>
      </c>
      <c r="H51" s="5" t="str">
        <f>LOOKUP(A51,INDEX!$A$2:$A$28,INDEX!$F$2:$F$28)</f>
        <v>43°10'18.4"N</v>
      </c>
      <c r="I51" s="5" t="str">
        <f>LOOKUP(B51,INDEX!$A$2:$A$28,INDEX!$G$2:$G$28)</f>
        <v>79°15'54.9"W</v>
      </c>
      <c r="J51">
        <f>LOOKUP(A51,INDEX!$A$2:$A$28,INDEX!$H$2:$H$28)</f>
        <v>17</v>
      </c>
      <c r="K51" t="str">
        <f>LOOKUP(A51,INDEX!$A$2:$A$28,INDEX!$I$2:$I$28)</f>
        <v>Mostly Sunny</v>
      </c>
      <c r="L51">
        <v>619.35500000000002</v>
      </c>
      <c r="M51">
        <f>M50</f>
        <v>128.815</v>
      </c>
      <c r="N51">
        <f t="shared" si="0"/>
        <v>1</v>
      </c>
      <c r="O51" t="s">
        <v>67</v>
      </c>
      <c r="P51">
        <f t="shared" si="1"/>
        <v>0</v>
      </c>
      <c r="Q51" t="s">
        <v>15</v>
      </c>
      <c r="R51" t="s">
        <v>15</v>
      </c>
      <c r="S51">
        <v>4</v>
      </c>
      <c r="T51" t="str">
        <f t="shared" si="8"/>
        <v>SMALL</v>
      </c>
      <c r="U51" t="s">
        <v>18</v>
      </c>
      <c r="V51">
        <v>21</v>
      </c>
      <c r="W51">
        <v>35.231000000000002</v>
      </c>
      <c r="X51">
        <v>1.6779999999999999</v>
      </c>
      <c r="Y51">
        <v>1.34</v>
      </c>
      <c r="Z51" s="2">
        <f t="shared" si="2"/>
        <v>0.27350075689942943</v>
      </c>
      <c r="AA51">
        <v>32</v>
      </c>
      <c r="AB51">
        <f t="shared" si="3"/>
        <v>54.497459623626916</v>
      </c>
      <c r="AC51">
        <v>3</v>
      </c>
      <c r="AD51">
        <v>2</v>
      </c>
      <c r="AE51">
        <v>0</v>
      </c>
      <c r="AF51">
        <v>0</v>
      </c>
      <c r="AG51">
        <v>1</v>
      </c>
      <c r="AH51">
        <v>0</v>
      </c>
      <c r="AI51">
        <v>0</v>
      </c>
      <c r="AJ51" s="5">
        <f t="shared" si="4"/>
        <v>0.29062492431642595</v>
      </c>
    </row>
    <row r="52" spans="1:36" x14ac:dyDescent="0.25">
      <c r="A52" s="19" t="s">
        <v>63</v>
      </c>
      <c r="B52" s="1" t="s">
        <v>71</v>
      </c>
      <c r="C52" s="1" t="s">
        <v>70</v>
      </c>
      <c r="D52" t="str">
        <f t="shared" si="5"/>
        <v>2022/07/27</v>
      </c>
      <c r="E52" t="str">
        <f t="shared" si="6"/>
        <v>20227857</v>
      </c>
      <c r="F52" s="1" t="s">
        <v>66</v>
      </c>
      <c r="G52" s="5">
        <f t="shared" si="7"/>
        <v>6.35</v>
      </c>
      <c r="H52" s="5" t="str">
        <f>LOOKUP(A52,INDEX!$A$2:$A$28,INDEX!$F$2:$F$28)</f>
        <v>43°10'18.4"N</v>
      </c>
      <c r="I52" s="5" t="str">
        <f>LOOKUP(B52,INDEX!$A$2:$A$28,INDEX!$G$2:$G$28)</f>
        <v>79°15'54.9"W</v>
      </c>
      <c r="J52">
        <f>LOOKUP(A52,INDEX!$A$2:$A$28,INDEX!$H$2:$H$28)</f>
        <v>17</v>
      </c>
      <c r="K52" t="str">
        <f>LOOKUP(A52,INDEX!$A$2:$A$28,INDEX!$I$2:$I$28)</f>
        <v>Mostly Sunny</v>
      </c>
      <c r="L52">
        <v>619.35500000000002</v>
      </c>
      <c r="M52">
        <f>M50</f>
        <v>128.815</v>
      </c>
      <c r="N52">
        <f t="shared" si="0"/>
        <v>1</v>
      </c>
      <c r="O52" t="s">
        <v>67</v>
      </c>
      <c r="P52">
        <f t="shared" si="1"/>
        <v>0</v>
      </c>
      <c r="Q52" t="s">
        <v>15</v>
      </c>
      <c r="R52" t="s">
        <v>15</v>
      </c>
      <c r="S52">
        <v>4</v>
      </c>
      <c r="T52" t="str">
        <f t="shared" si="8"/>
        <v>SMALL</v>
      </c>
      <c r="U52" t="s">
        <v>19</v>
      </c>
      <c r="V52">
        <v>28</v>
      </c>
      <c r="W52">
        <v>42.771000000000001</v>
      </c>
      <c r="X52">
        <v>1.528</v>
      </c>
      <c r="Y52">
        <v>1.2310000000000001</v>
      </c>
      <c r="Z52" s="2">
        <f t="shared" si="2"/>
        <v>0.33203431277413348</v>
      </c>
      <c r="AA52" t="s">
        <v>21</v>
      </c>
      <c r="AB52" t="str">
        <f t="shared" si="3"/>
        <v>NA</v>
      </c>
      <c r="AC52">
        <v>3</v>
      </c>
      <c r="AD52">
        <v>2</v>
      </c>
      <c r="AE52">
        <v>0</v>
      </c>
      <c r="AF52">
        <v>0</v>
      </c>
      <c r="AG52">
        <v>1</v>
      </c>
      <c r="AH52">
        <v>0</v>
      </c>
      <c r="AI52">
        <v>0</v>
      </c>
      <c r="AJ52" s="5">
        <f t="shared" si="4"/>
        <v>0.29062492431642595</v>
      </c>
    </row>
    <row r="53" spans="1:36" x14ac:dyDescent="0.25">
      <c r="A53" s="19" t="s">
        <v>63</v>
      </c>
      <c r="B53" s="19" t="s">
        <v>72</v>
      </c>
      <c r="C53" s="19" t="s">
        <v>70</v>
      </c>
      <c r="D53" s="4" t="str">
        <f t="shared" si="5"/>
        <v>2022/07/27</v>
      </c>
      <c r="E53" s="4" t="str">
        <f t="shared" si="6"/>
        <v>20227857</v>
      </c>
      <c r="F53" s="19" t="s">
        <v>66</v>
      </c>
      <c r="G53" s="20">
        <f t="shared" si="7"/>
        <v>6.35</v>
      </c>
      <c r="H53" s="20" t="str">
        <f>LOOKUP(A53,INDEX!$A$2:$A$28,INDEX!$F$2:$F$28)</f>
        <v>43°10'18.4"N</v>
      </c>
      <c r="I53" s="20" t="str">
        <f>LOOKUP(B53,INDEX!$A$2:$A$28,INDEX!$G$2:$G$28)</f>
        <v>79°15'54.9"W</v>
      </c>
      <c r="J53" s="4">
        <f>LOOKUP(A53,INDEX!$A$2:$A$28,INDEX!$H$2:$H$28)</f>
        <v>17</v>
      </c>
      <c r="K53" s="4" t="str">
        <f>LOOKUP(A53,INDEX!$A$2:$A$28,INDEX!$I$2:$I$28)</f>
        <v>Mostly Sunny</v>
      </c>
      <c r="L53" s="4">
        <v>619.35500000000002</v>
      </c>
      <c r="M53" s="4">
        <f>SUM(W53:W55)</f>
        <v>102.779</v>
      </c>
      <c r="N53" s="4">
        <f t="shared" si="0"/>
        <v>1</v>
      </c>
      <c r="O53" s="4" t="s">
        <v>67</v>
      </c>
      <c r="P53" s="4">
        <f t="shared" si="1"/>
        <v>0</v>
      </c>
      <c r="Q53" s="4" t="s">
        <v>15</v>
      </c>
      <c r="R53" s="4" t="s">
        <v>15</v>
      </c>
      <c r="S53" s="4">
        <v>4</v>
      </c>
      <c r="T53" s="4" t="str">
        <f t="shared" si="8"/>
        <v>SMALL</v>
      </c>
      <c r="U53" s="4" t="s">
        <v>16</v>
      </c>
      <c r="V53" s="4">
        <v>28</v>
      </c>
      <c r="W53" s="4">
        <v>50.307000000000002</v>
      </c>
      <c r="X53" s="4">
        <v>1.7969999999999999</v>
      </c>
      <c r="Y53" s="4">
        <v>2.1920000000000002</v>
      </c>
      <c r="Z53" s="21">
        <f t="shared" si="2"/>
        <v>0.489467692816626</v>
      </c>
      <c r="AA53" s="4" t="s">
        <v>21</v>
      </c>
      <c r="AB53" s="4" t="str">
        <f t="shared" si="3"/>
        <v>NA</v>
      </c>
      <c r="AC53" s="4">
        <v>3</v>
      </c>
      <c r="AD53" s="4">
        <v>2</v>
      </c>
      <c r="AE53" s="4">
        <v>0</v>
      </c>
      <c r="AF53" s="4">
        <v>0</v>
      </c>
      <c r="AG53" s="4">
        <v>1</v>
      </c>
      <c r="AH53" s="4">
        <v>0</v>
      </c>
      <c r="AI53" s="4">
        <v>0</v>
      </c>
      <c r="AJ53" s="20">
        <f t="shared" si="4"/>
        <v>0.29062492431642595</v>
      </c>
    </row>
    <row r="54" spans="1:36" x14ac:dyDescent="0.25">
      <c r="A54" s="19" t="s">
        <v>63</v>
      </c>
      <c r="B54" s="19" t="s">
        <v>72</v>
      </c>
      <c r="C54" s="19" t="s">
        <v>70</v>
      </c>
      <c r="D54" s="4" t="str">
        <f t="shared" si="5"/>
        <v>2022/07/27</v>
      </c>
      <c r="E54" s="4" t="str">
        <f t="shared" si="6"/>
        <v>20227857</v>
      </c>
      <c r="F54" s="19" t="s">
        <v>66</v>
      </c>
      <c r="G54" s="20">
        <f t="shared" si="7"/>
        <v>6.35</v>
      </c>
      <c r="H54" s="20" t="str">
        <f>LOOKUP(A54,INDEX!$A$2:$A$28,INDEX!$F$2:$F$28)</f>
        <v>43°10'18.4"N</v>
      </c>
      <c r="I54" s="20" t="str">
        <f>LOOKUP(B54,INDEX!$A$2:$A$28,INDEX!$G$2:$G$28)</f>
        <v>79°15'54.9"W</v>
      </c>
      <c r="J54" s="4">
        <f>LOOKUP(A54,INDEX!$A$2:$A$28,INDEX!$H$2:$H$28)</f>
        <v>17</v>
      </c>
      <c r="K54" s="4" t="str">
        <f>LOOKUP(A54,INDEX!$A$2:$A$28,INDEX!$I$2:$I$28)</f>
        <v>Mostly Sunny</v>
      </c>
      <c r="L54" s="4">
        <v>619.35500000000002</v>
      </c>
      <c r="M54" s="4">
        <f>M53</f>
        <v>102.779</v>
      </c>
      <c r="N54" s="4">
        <f t="shared" si="0"/>
        <v>1</v>
      </c>
      <c r="O54" s="4" t="s">
        <v>67</v>
      </c>
      <c r="P54" s="4">
        <f t="shared" si="1"/>
        <v>0</v>
      </c>
      <c r="Q54" s="4" t="s">
        <v>15</v>
      </c>
      <c r="R54" s="4" t="s">
        <v>15</v>
      </c>
      <c r="S54" s="4">
        <v>4</v>
      </c>
      <c r="T54" s="4" t="str">
        <f t="shared" si="8"/>
        <v>SMALL</v>
      </c>
      <c r="U54" s="4" t="s">
        <v>18</v>
      </c>
      <c r="V54" s="4">
        <v>11</v>
      </c>
      <c r="W54" s="4">
        <v>12.239000000000001</v>
      </c>
      <c r="X54" s="4">
        <v>1.113</v>
      </c>
      <c r="Y54" s="4">
        <v>0.60599999999999998</v>
      </c>
      <c r="Z54" s="21">
        <f t="shared" si="2"/>
        <v>0.11908074606680354</v>
      </c>
      <c r="AA54" s="4">
        <v>11</v>
      </c>
      <c r="AB54" s="4">
        <f t="shared" si="3"/>
        <v>53.925974344309168</v>
      </c>
      <c r="AC54" s="4">
        <v>3</v>
      </c>
      <c r="AD54" s="4">
        <v>2</v>
      </c>
      <c r="AE54" s="4">
        <v>0</v>
      </c>
      <c r="AF54" s="4">
        <v>0</v>
      </c>
      <c r="AG54" s="4">
        <v>1</v>
      </c>
      <c r="AH54" s="4">
        <v>0</v>
      </c>
      <c r="AI54" s="4">
        <v>0</v>
      </c>
      <c r="AJ54" s="20">
        <f t="shared" si="4"/>
        <v>0.29062492431642595</v>
      </c>
    </row>
    <row r="55" spans="1:36" x14ac:dyDescent="0.25">
      <c r="A55" s="19" t="s">
        <v>63</v>
      </c>
      <c r="B55" s="19" t="s">
        <v>72</v>
      </c>
      <c r="C55" s="19" t="s">
        <v>70</v>
      </c>
      <c r="D55" s="4" t="str">
        <f t="shared" si="5"/>
        <v>2022/07/27</v>
      </c>
      <c r="E55" s="4" t="str">
        <f t="shared" si="6"/>
        <v>20227857</v>
      </c>
      <c r="F55" s="19" t="s">
        <v>66</v>
      </c>
      <c r="G55" s="20">
        <f t="shared" si="7"/>
        <v>6.35</v>
      </c>
      <c r="H55" s="20" t="str">
        <f>LOOKUP(A55,INDEX!$A$2:$A$28,INDEX!$F$2:$F$28)</f>
        <v>43°10'18.4"N</v>
      </c>
      <c r="I55" s="20" t="str">
        <f>LOOKUP(B55,INDEX!$A$2:$A$28,INDEX!$G$2:$G$28)</f>
        <v>79°15'54.9"W</v>
      </c>
      <c r="J55" s="4">
        <f>LOOKUP(A55,INDEX!$A$2:$A$28,INDEX!$H$2:$H$28)</f>
        <v>17</v>
      </c>
      <c r="K55" s="4" t="str">
        <f>LOOKUP(A55,INDEX!$A$2:$A$28,INDEX!$I$2:$I$28)</f>
        <v>Mostly Sunny</v>
      </c>
      <c r="L55" s="4">
        <v>619.35500000000002</v>
      </c>
      <c r="M55" s="4">
        <f>M53</f>
        <v>102.779</v>
      </c>
      <c r="N55" s="4">
        <f t="shared" si="0"/>
        <v>1</v>
      </c>
      <c r="O55" s="4" t="s">
        <v>67</v>
      </c>
      <c r="P55" s="4">
        <f t="shared" si="1"/>
        <v>0</v>
      </c>
      <c r="Q55" s="4" t="s">
        <v>15</v>
      </c>
      <c r="R55" s="4" t="s">
        <v>15</v>
      </c>
      <c r="S55" s="4">
        <v>4</v>
      </c>
      <c r="T55" s="4" t="str">
        <f t="shared" si="8"/>
        <v>SMALL</v>
      </c>
      <c r="U55" s="4" t="s">
        <v>19</v>
      </c>
      <c r="V55" s="4">
        <v>25</v>
      </c>
      <c r="W55" s="4">
        <v>40.232999999999997</v>
      </c>
      <c r="X55" s="4">
        <v>1.609</v>
      </c>
      <c r="Y55" s="4">
        <v>1.4770000000000001</v>
      </c>
      <c r="Z55" s="21">
        <f t="shared" si="2"/>
        <v>0.39145156111657048</v>
      </c>
      <c r="AA55" s="4" t="s">
        <v>21</v>
      </c>
      <c r="AB55" s="4" t="str">
        <f t="shared" si="3"/>
        <v>NA</v>
      </c>
      <c r="AC55" s="4">
        <v>3</v>
      </c>
      <c r="AD55" s="4">
        <v>2</v>
      </c>
      <c r="AE55" s="4">
        <v>0</v>
      </c>
      <c r="AF55" s="4">
        <v>0</v>
      </c>
      <c r="AG55" s="4">
        <v>1</v>
      </c>
      <c r="AH55" s="4">
        <v>0</v>
      </c>
      <c r="AI55" s="4">
        <v>0</v>
      </c>
      <c r="AJ55" s="20">
        <f t="shared" si="4"/>
        <v>0.29062492431642595</v>
      </c>
    </row>
    <row r="56" spans="1:36" x14ac:dyDescent="0.25">
      <c r="A56" s="19" t="s">
        <v>73</v>
      </c>
      <c r="B56" s="1" t="s">
        <v>74</v>
      </c>
      <c r="C56" s="1" t="s">
        <v>76</v>
      </c>
      <c r="D56" t="str">
        <f t="shared" si="5"/>
        <v>2022/08/02</v>
      </c>
      <c r="E56" t="str">
        <f t="shared" si="6"/>
        <v>20227863</v>
      </c>
      <c r="F56" s="1" t="s">
        <v>77</v>
      </c>
      <c r="G56" s="5">
        <f t="shared" si="7"/>
        <v>8.5333333333333332</v>
      </c>
      <c r="H56" s="5" t="str">
        <f>LOOKUP(A56,INDEX!$A$2:$A$28,INDEX!$F$2:$F$28)</f>
        <v>43°06'52.3"N</v>
      </c>
      <c r="I56" s="5" t="str">
        <f>LOOKUP(B56,INDEX!$A$2:$A$28,INDEX!$G$2:$G$28)</f>
        <v>79°06'48.3"W</v>
      </c>
      <c r="J56">
        <f>LOOKUP(A56,INDEX!$A$2:$A$28,INDEX!$H$2:$H$28)</f>
        <v>20</v>
      </c>
      <c r="K56" t="str">
        <f>LOOKUP(A56,INDEX!$A$2:$A$28,INDEX!$I$2:$I$28)</f>
        <v>Partly Cloudy</v>
      </c>
      <c r="L56">
        <f>114.015+1085.726</f>
        <v>1199.7410000000002</v>
      </c>
      <c r="M56">
        <f>SUM(W56:W58)</f>
        <v>271.96000000000004</v>
      </c>
      <c r="N56">
        <f t="shared" si="0"/>
        <v>1</v>
      </c>
      <c r="O56" t="s">
        <v>67</v>
      </c>
      <c r="P56">
        <f t="shared" si="1"/>
        <v>0</v>
      </c>
      <c r="Q56" t="s">
        <v>15</v>
      </c>
      <c r="R56" t="s">
        <v>22</v>
      </c>
      <c r="S56">
        <v>2</v>
      </c>
      <c r="T56" t="str">
        <f t="shared" si="8"/>
        <v>SMALL</v>
      </c>
      <c r="U56" t="s">
        <v>16</v>
      </c>
      <c r="V56">
        <v>86</v>
      </c>
      <c r="W56">
        <v>76.081000000000003</v>
      </c>
      <c r="X56">
        <v>0.88500000000000001</v>
      </c>
      <c r="Y56">
        <v>0.60499999999999998</v>
      </c>
      <c r="Z56" s="2">
        <f t="shared" si="2"/>
        <v>0.27975069863215174</v>
      </c>
      <c r="AA56" t="s">
        <v>21</v>
      </c>
      <c r="AB56" t="str">
        <f t="shared" si="3"/>
        <v>NA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s="5">
        <f t="shared" si="4"/>
        <v>0</v>
      </c>
    </row>
    <row r="57" spans="1:36" x14ac:dyDescent="0.25">
      <c r="A57" s="19" t="s">
        <v>73</v>
      </c>
      <c r="B57" s="1" t="s">
        <v>74</v>
      </c>
      <c r="C57" s="1" t="s">
        <v>76</v>
      </c>
      <c r="D57" t="str">
        <f t="shared" si="5"/>
        <v>2022/08/02</v>
      </c>
      <c r="E57" t="str">
        <f t="shared" si="6"/>
        <v>20227863</v>
      </c>
      <c r="F57" s="1" t="s">
        <v>77</v>
      </c>
      <c r="G57" s="5">
        <f t="shared" si="7"/>
        <v>8.5333333333333332</v>
      </c>
      <c r="H57" s="5" t="str">
        <f>LOOKUP(A57,INDEX!$A$2:$A$28,INDEX!$F$2:$F$28)</f>
        <v>43°06'52.3"N</v>
      </c>
      <c r="I57" s="5" t="str">
        <f>LOOKUP(B57,INDEX!$A$2:$A$28,INDEX!$G$2:$G$28)</f>
        <v>79°06'48.3"W</v>
      </c>
      <c r="J57">
        <f>LOOKUP(A57,INDEX!$A$2:$A$28,INDEX!$H$2:$H$28)</f>
        <v>20</v>
      </c>
      <c r="K57" t="str">
        <f>LOOKUP(A57,INDEX!$A$2:$A$28,INDEX!$I$2:$I$28)</f>
        <v>Partly Cloudy</v>
      </c>
      <c r="L57">
        <f>L56</f>
        <v>1199.7410000000002</v>
      </c>
      <c r="M57">
        <f>M56</f>
        <v>271.96000000000004</v>
      </c>
      <c r="N57">
        <f t="shared" si="0"/>
        <v>1</v>
      </c>
      <c r="O57" t="s">
        <v>67</v>
      </c>
      <c r="P57">
        <f t="shared" si="1"/>
        <v>0</v>
      </c>
      <c r="Q57" t="s">
        <v>15</v>
      </c>
      <c r="R57" t="s">
        <v>22</v>
      </c>
      <c r="S57">
        <v>2</v>
      </c>
      <c r="T57" t="str">
        <f t="shared" si="8"/>
        <v>SMALL</v>
      </c>
      <c r="U57" t="s">
        <v>18</v>
      </c>
      <c r="V57">
        <v>81</v>
      </c>
      <c r="W57">
        <v>91.894000000000005</v>
      </c>
      <c r="X57">
        <v>1.1339999999999999</v>
      </c>
      <c r="Y57">
        <v>0.64200000000000002</v>
      </c>
      <c r="Z57" s="2">
        <f t="shared" si="2"/>
        <v>0.33789527871745845</v>
      </c>
      <c r="AA57">
        <v>114</v>
      </c>
      <c r="AB57">
        <f t="shared" si="3"/>
        <v>74.433586523603282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s="5">
        <f t="shared" si="4"/>
        <v>0</v>
      </c>
    </row>
    <row r="58" spans="1:36" x14ac:dyDescent="0.25">
      <c r="A58" s="19" t="s">
        <v>73</v>
      </c>
      <c r="B58" s="1" t="s">
        <v>74</v>
      </c>
      <c r="C58" s="1" t="s">
        <v>76</v>
      </c>
      <c r="D58" t="str">
        <f t="shared" si="5"/>
        <v>2022/08/02</v>
      </c>
      <c r="E58" t="str">
        <f t="shared" si="6"/>
        <v>20227863</v>
      </c>
      <c r="F58" s="1" t="s">
        <v>77</v>
      </c>
      <c r="G58" s="5">
        <f t="shared" si="7"/>
        <v>8.5333333333333332</v>
      </c>
      <c r="H58" s="5" t="str">
        <f>LOOKUP(A58,INDEX!$A$2:$A$28,INDEX!$F$2:$F$28)</f>
        <v>43°06'52.3"N</v>
      </c>
      <c r="I58" s="5" t="str">
        <f>LOOKUP(B58,INDEX!$A$2:$A$28,INDEX!$G$2:$G$28)</f>
        <v>79°06'48.3"W</v>
      </c>
      <c r="J58">
        <f>LOOKUP(A58,INDEX!$A$2:$A$28,INDEX!$H$2:$H$28)</f>
        <v>20</v>
      </c>
      <c r="K58" t="str">
        <f>LOOKUP(A58,INDEX!$A$2:$A$28,INDEX!$I$2:$I$28)</f>
        <v>Partly Cloudy</v>
      </c>
      <c r="L58">
        <f>L57</f>
        <v>1199.7410000000002</v>
      </c>
      <c r="M58">
        <f>M56</f>
        <v>271.96000000000004</v>
      </c>
      <c r="N58">
        <f t="shared" si="0"/>
        <v>1</v>
      </c>
      <c r="O58" t="s">
        <v>67</v>
      </c>
      <c r="P58">
        <f t="shared" si="1"/>
        <v>0</v>
      </c>
      <c r="Q58" t="s">
        <v>15</v>
      </c>
      <c r="R58" t="s">
        <v>22</v>
      </c>
      <c r="S58">
        <v>2</v>
      </c>
      <c r="T58" t="str">
        <f t="shared" si="8"/>
        <v>SMALL</v>
      </c>
      <c r="U58" t="s">
        <v>19</v>
      </c>
      <c r="V58">
        <v>27</v>
      </c>
      <c r="W58">
        <v>103.985</v>
      </c>
      <c r="X58">
        <v>3.851</v>
      </c>
      <c r="Y58">
        <v>3.6640000000000001</v>
      </c>
      <c r="Z58" s="2">
        <f t="shared" si="2"/>
        <v>0.3823540226503897</v>
      </c>
      <c r="AA58" t="s">
        <v>21</v>
      </c>
      <c r="AB58" t="str">
        <f t="shared" si="3"/>
        <v>NA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s="5">
        <f t="shared" si="4"/>
        <v>0</v>
      </c>
    </row>
    <row r="59" spans="1:36" x14ac:dyDescent="0.25">
      <c r="A59" s="19" t="s">
        <v>73</v>
      </c>
      <c r="B59" s="19" t="s">
        <v>74</v>
      </c>
      <c r="C59" s="19" t="s">
        <v>76</v>
      </c>
      <c r="D59" s="4" t="str">
        <f t="shared" si="5"/>
        <v>2022/08/02</v>
      </c>
      <c r="E59" s="4" t="str">
        <f t="shared" si="6"/>
        <v>20227863</v>
      </c>
      <c r="F59" s="19" t="s">
        <v>77</v>
      </c>
      <c r="G59" s="20">
        <f t="shared" si="7"/>
        <v>8.5333333333333332</v>
      </c>
      <c r="H59" s="20" t="str">
        <f>LOOKUP(A59,INDEX!$A$2:$A$28,INDEX!$F$2:$F$28)</f>
        <v>43°06'52.3"N</v>
      </c>
      <c r="I59" s="20" t="str">
        <f>LOOKUP(B59,INDEX!$A$2:$A$28,INDEX!$G$2:$G$28)</f>
        <v>79°06'48.3"W</v>
      </c>
      <c r="J59" s="4">
        <f>LOOKUP(A59,INDEX!$A$2:$A$28,INDEX!$H$2:$H$28)</f>
        <v>20</v>
      </c>
      <c r="K59" s="4" t="str">
        <f>LOOKUP(A59,INDEX!$A$2:$A$28,INDEX!$I$2:$I$28)</f>
        <v>Partly Cloudy</v>
      </c>
      <c r="L59" s="4">
        <f>L56</f>
        <v>1199.7410000000002</v>
      </c>
      <c r="M59" s="4">
        <f>SUM(W59:W61)</f>
        <v>111.71300000000001</v>
      </c>
      <c r="N59" s="4">
        <f t="shared" si="0"/>
        <v>1</v>
      </c>
      <c r="O59" s="4" t="s">
        <v>67</v>
      </c>
      <c r="P59" s="4">
        <f t="shared" si="1"/>
        <v>1</v>
      </c>
      <c r="Q59" s="4" t="s">
        <v>22</v>
      </c>
      <c r="R59" s="4" t="s">
        <v>22</v>
      </c>
      <c r="S59" s="4">
        <v>2</v>
      </c>
      <c r="T59" s="4" t="str">
        <f t="shared" si="8"/>
        <v>SMALL</v>
      </c>
      <c r="U59" s="4" t="s">
        <v>16</v>
      </c>
      <c r="V59" s="4">
        <v>23</v>
      </c>
      <c r="W59" s="4">
        <v>25.414999999999999</v>
      </c>
      <c r="X59" s="4">
        <v>1.105</v>
      </c>
      <c r="Y59" s="4">
        <v>0.85</v>
      </c>
      <c r="Z59" s="21">
        <f t="shared" si="2"/>
        <v>0.22750261831657906</v>
      </c>
      <c r="AA59" s="4" t="s">
        <v>21</v>
      </c>
      <c r="AB59" s="4" t="str">
        <f t="shared" si="3"/>
        <v>NA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20">
        <f t="shared" si="4"/>
        <v>0</v>
      </c>
    </row>
    <row r="60" spans="1:36" x14ac:dyDescent="0.25">
      <c r="A60" s="19" t="s">
        <v>73</v>
      </c>
      <c r="B60" s="19" t="s">
        <v>74</v>
      </c>
      <c r="C60" s="19" t="s">
        <v>76</v>
      </c>
      <c r="D60" s="4" t="str">
        <f t="shared" si="5"/>
        <v>2022/08/02</v>
      </c>
      <c r="E60" s="4" t="str">
        <f t="shared" si="6"/>
        <v>20227863</v>
      </c>
      <c r="F60" s="19" t="s">
        <v>77</v>
      </c>
      <c r="G60" s="20">
        <f t="shared" si="7"/>
        <v>8.5333333333333332</v>
      </c>
      <c r="H60" s="20" t="str">
        <f>LOOKUP(A60,INDEX!$A$2:$A$28,INDEX!$F$2:$F$28)</f>
        <v>43°06'52.3"N</v>
      </c>
      <c r="I60" s="20" t="str">
        <f>LOOKUP(B60,INDEX!$A$2:$A$28,INDEX!$G$2:$G$28)</f>
        <v>79°06'48.3"W</v>
      </c>
      <c r="J60" s="4">
        <f>LOOKUP(A60,INDEX!$A$2:$A$28,INDEX!$H$2:$H$28)</f>
        <v>20</v>
      </c>
      <c r="K60" s="4" t="str">
        <f>LOOKUP(A60,INDEX!$A$2:$A$28,INDEX!$I$2:$I$28)</f>
        <v>Partly Cloudy</v>
      </c>
      <c r="L60" s="4">
        <f>L56</f>
        <v>1199.7410000000002</v>
      </c>
      <c r="M60" s="4">
        <f>M59</f>
        <v>111.71300000000001</v>
      </c>
      <c r="N60" s="4">
        <f t="shared" si="0"/>
        <v>1</v>
      </c>
      <c r="O60" s="4" t="s">
        <v>67</v>
      </c>
      <c r="P60" s="4">
        <f t="shared" si="1"/>
        <v>1</v>
      </c>
      <c r="Q60" s="4" t="s">
        <v>22</v>
      </c>
      <c r="R60" s="4" t="s">
        <v>22</v>
      </c>
      <c r="S60" s="4">
        <v>2</v>
      </c>
      <c r="T60" s="4" t="str">
        <f t="shared" si="8"/>
        <v>SMALL</v>
      </c>
      <c r="U60" s="4" t="s">
        <v>18</v>
      </c>
      <c r="V60" s="4">
        <v>21</v>
      </c>
      <c r="W60" s="4">
        <v>39.706000000000003</v>
      </c>
      <c r="X60" s="4">
        <v>1.891</v>
      </c>
      <c r="Y60" s="4">
        <v>0.96299999999999997</v>
      </c>
      <c r="Z60" s="21">
        <f t="shared" si="2"/>
        <v>0.35542864304064881</v>
      </c>
      <c r="AA60" s="4">
        <v>44</v>
      </c>
      <c r="AB60" s="4">
        <f t="shared" si="3"/>
        <v>66.488691885357369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20">
        <f t="shared" si="4"/>
        <v>0</v>
      </c>
    </row>
    <row r="61" spans="1:36" x14ac:dyDescent="0.25">
      <c r="A61" s="19" t="s">
        <v>73</v>
      </c>
      <c r="B61" s="19" t="s">
        <v>74</v>
      </c>
      <c r="C61" s="19" t="s">
        <v>76</v>
      </c>
      <c r="D61" s="4" t="str">
        <f t="shared" si="5"/>
        <v>2022/08/02</v>
      </c>
      <c r="E61" s="4" t="str">
        <f t="shared" si="6"/>
        <v>20227863</v>
      </c>
      <c r="F61" s="19" t="s">
        <v>77</v>
      </c>
      <c r="G61" s="20">
        <f t="shared" si="7"/>
        <v>8.5333333333333332</v>
      </c>
      <c r="H61" s="20" t="str">
        <f>LOOKUP(A61,INDEX!$A$2:$A$28,INDEX!$F$2:$F$28)</f>
        <v>43°06'52.3"N</v>
      </c>
      <c r="I61" s="20" t="str">
        <f>LOOKUP(B61,INDEX!$A$2:$A$28,INDEX!$G$2:$G$28)</f>
        <v>79°06'48.3"W</v>
      </c>
      <c r="J61" s="4">
        <f>LOOKUP(A61,INDEX!$A$2:$A$28,INDEX!$H$2:$H$28)</f>
        <v>20</v>
      </c>
      <c r="K61" s="4" t="str">
        <f>LOOKUP(A61,INDEX!$A$2:$A$28,INDEX!$I$2:$I$28)</f>
        <v>Partly Cloudy</v>
      </c>
      <c r="L61" s="4">
        <f>L56</f>
        <v>1199.7410000000002</v>
      </c>
      <c r="M61" s="4">
        <f>M59</f>
        <v>111.71300000000001</v>
      </c>
      <c r="N61" s="4">
        <f t="shared" si="0"/>
        <v>1</v>
      </c>
      <c r="O61" s="4" t="s">
        <v>67</v>
      </c>
      <c r="P61" s="4">
        <f t="shared" si="1"/>
        <v>1</v>
      </c>
      <c r="Q61" s="4" t="s">
        <v>22</v>
      </c>
      <c r="R61" s="4" t="s">
        <v>22</v>
      </c>
      <c r="S61" s="4">
        <v>2</v>
      </c>
      <c r="T61" s="4" t="str">
        <f t="shared" si="8"/>
        <v>SMALL</v>
      </c>
      <c r="U61" s="4" t="s">
        <v>19</v>
      </c>
      <c r="V61" s="4">
        <v>7</v>
      </c>
      <c r="W61" s="4">
        <v>46.591999999999999</v>
      </c>
      <c r="X61" s="4">
        <v>6.6559999999999997</v>
      </c>
      <c r="Y61" s="4">
        <v>8.0470000000000006</v>
      </c>
      <c r="Z61" s="21">
        <f t="shared" si="2"/>
        <v>0.41706873864277205</v>
      </c>
      <c r="AA61" s="4" t="s">
        <v>21</v>
      </c>
      <c r="AB61" s="4" t="str">
        <f t="shared" si="3"/>
        <v>NA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20">
        <f t="shared" si="4"/>
        <v>0</v>
      </c>
    </row>
    <row r="62" spans="1:36" x14ac:dyDescent="0.25">
      <c r="A62" s="19" t="s">
        <v>73</v>
      </c>
      <c r="B62" s="1" t="s">
        <v>75</v>
      </c>
      <c r="C62" s="1" t="s">
        <v>76</v>
      </c>
      <c r="D62" t="str">
        <f t="shared" si="5"/>
        <v>2022/08/02</v>
      </c>
      <c r="E62" t="str">
        <f t="shared" si="6"/>
        <v>20227863</v>
      </c>
      <c r="F62" s="1" t="s">
        <v>77</v>
      </c>
      <c r="G62" s="5">
        <f t="shared" si="7"/>
        <v>8.5333333333333332</v>
      </c>
      <c r="H62" s="5" t="str">
        <f>LOOKUP(A62,INDEX!$A$2:$A$28,INDEX!$F$2:$F$28)</f>
        <v>43°06'52.3"N</v>
      </c>
      <c r="I62" s="5" t="str">
        <f>LOOKUP(B62,INDEX!$A$2:$A$28,INDEX!$G$2:$G$28)</f>
        <v>79°06'48.3"W</v>
      </c>
      <c r="J62">
        <f>LOOKUP(A62,INDEX!$A$2:$A$28,INDEX!$H$2:$H$28)</f>
        <v>20</v>
      </c>
      <c r="K62" t="str">
        <f>LOOKUP(A62,INDEX!$A$2:$A$28,INDEX!$I$2:$I$28)</f>
        <v>Partly Cloudy</v>
      </c>
      <c r="L62">
        <f>L56</f>
        <v>1199.7410000000002</v>
      </c>
      <c r="M62">
        <f>SUM(W62:W64)</f>
        <v>82.290999999999997</v>
      </c>
      <c r="N62">
        <f t="shared" si="0"/>
        <v>1</v>
      </c>
      <c r="O62" t="s">
        <v>67</v>
      </c>
      <c r="P62">
        <f t="shared" si="1"/>
        <v>0</v>
      </c>
      <c r="Q62" t="s">
        <v>15</v>
      </c>
      <c r="R62" t="s">
        <v>22</v>
      </c>
      <c r="S62">
        <v>2</v>
      </c>
      <c r="T62" t="str">
        <f t="shared" si="8"/>
        <v>SMALL</v>
      </c>
      <c r="U62" t="s">
        <v>16</v>
      </c>
      <c r="V62">
        <v>12</v>
      </c>
      <c r="W62">
        <v>13.992000000000001</v>
      </c>
      <c r="X62">
        <v>1.1659999999999999</v>
      </c>
      <c r="Y62">
        <v>0.76300000000000001</v>
      </c>
      <c r="Z62" s="2">
        <f t="shared" si="2"/>
        <v>0.17003074455286729</v>
      </c>
      <c r="AA62" t="s">
        <v>21</v>
      </c>
      <c r="AB62" t="str">
        <f t="shared" si="3"/>
        <v>NA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s="5">
        <f t="shared" si="4"/>
        <v>0</v>
      </c>
    </row>
    <row r="63" spans="1:36" x14ac:dyDescent="0.25">
      <c r="A63" s="19" t="s">
        <v>73</v>
      </c>
      <c r="B63" s="1" t="s">
        <v>75</v>
      </c>
      <c r="C63" s="1" t="s">
        <v>76</v>
      </c>
      <c r="D63" t="str">
        <f t="shared" si="5"/>
        <v>2022/08/02</v>
      </c>
      <c r="E63" t="str">
        <f t="shared" si="6"/>
        <v>20227863</v>
      </c>
      <c r="F63" s="1" t="s">
        <v>77</v>
      </c>
      <c r="G63" s="5">
        <f t="shared" si="7"/>
        <v>8.5333333333333332</v>
      </c>
      <c r="H63" s="5" t="str">
        <f>LOOKUP(A63,INDEX!$A$2:$A$28,INDEX!$F$2:$F$28)</f>
        <v>43°06'52.3"N</v>
      </c>
      <c r="I63" s="5" t="str">
        <f>LOOKUP(B63,INDEX!$A$2:$A$28,INDEX!$G$2:$G$28)</f>
        <v>79°06'48.3"W</v>
      </c>
      <c r="J63">
        <f>LOOKUP(A63,INDEX!$A$2:$A$28,INDEX!$H$2:$H$28)</f>
        <v>20</v>
      </c>
      <c r="K63" t="str">
        <f>LOOKUP(A63,INDEX!$A$2:$A$28,INDEX!$I$2:$I$28)</f>
        <v>Partly Cloudy</v>
      </c>
      <c r="L63">
        <f>L56</f>
        <v>1199.7410000000002</v>
      </c>
      <c r="M63">
        <f>M62</f>
        <v>82.290999999999997</v>
      </c>
      <c r="N63">
        <f t="shared" si="0"/>
        <v>1</v>
      </c>
      <c r="O63" t="s">
        <v>67</v>
      </c>
      <c r="P63">
        <f t="shared" si="1"/>
        <v>0</v>
      </c>
      <c r="Q63" t="s">
        <v>15</v>
      </c>
      <c r="R63" t="s">
        <v>22</v>
      </c>
      <c r="S63">
        <v>2</v>
      </c>
      <c r="T63" t="str">
        <f t="shared" si="8"/>
        <v>SMALL</v>
      </c>
      <c r="U63" t="s">
        <v>18</v>
      </c>
      <c r="V63">
        <v>8</v>
      </c>
      <c r="W63">
        <v>9.0109999999999992</v>
      </c>
      <c r="X63">
        <v>1.1259999999999999</v>
      </c>
      <c r="Y63">
        <v>0.65600000000000003</v>
      </c>
      <c r="Z63" s="2">
        <f t="shared" si="2"/>
        <v>0.10950164659561798</v>
      </c>
      <c r="AA63">
        <v>8</v>
      </c>
      <c r="AB63">
        <f t="shared" si="3"/>
        <v>53.268227721673512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s="5">
        <f t="shared" si="4"/>
        <v>0</v>
      </c>
    </row>
    <row r="64" spans="1:36" x14ac:dyDescent="0.25">
      <c r="A64" s="19" t="s">
        <v>73</v>
      </c>
      <c r="B64" s="1" t="s">
        <v>75</v>
      </c>
      <c r="C64" s="1" t="s">
        <v>76</v>
      </c>
      <c r="D64" t="str">
        <f t="shared" si="5"/>
        <v>2022/08/02</v>
      </c>
      <c r="E64" t="str">
        <f t="shared" si="6"/>
        <v>20227863</v>
      </c>
      <c r="F64" s="1" t="s">
        <v>77</v>
      </c>
      <c r="G64" s="5">
        <f t="shared" si="7"/>
        <v>8.5333333333333332</v>
      </c>
      <c r="H64" s="5" t="str">
        <f>LOOKUP(A64,INDEX!$A$2:$A$28,INDEX!$F$2:$F$28)</f>
        <v>43°06'52.3"N</v>
      </c>
      <c r="I64" s="5" t="str">
        <f>LOOKUP(B64,INDEX!$A$2:$A$28,INDEX!$G$2:$G$28)</f>
        <v>79°06'48.3"W</v>
      </c>
      <c r="J64">
        <f>LOOKUP(A64,INDEX!$A$2:$A$28,INDEX!$H$2:$H$28)</f>
        <v>20</v>
      </c>
      <c r="K64" t="str">
        <f>LOOKUP(A64,INDEX!$A$2:$A$28,INDEX!$I$2:$I$28)</f>
        <v>Partly Cloudy</v>
      </c>
      <c r="L64">
        <f>L56</f>
        <v>1199.7410000000002</v>
      </c>
      <c r="M64">
        <f>M62</f>
        <v>82.290999999999997</v>
      </c>
      <c r="N64">
        <f t="shared" si="0"/>
        <v>1</v>
      </c>
      <c r="O64" t="s">
        <v>67</v>
      </c>
      <c r="P64">
        <f t="shared" si="1"/>
        <v>0</v>
      </c>
      <c r="Q64" t="s">
        <v>15</v>
      </c>
      <c r="R64" t="s">
        <v>22</v>
      </c>
      <c r="S64">
        <v>2</v>
      </c>
      <c r="T64" t="str">
        <f t="shared" si="8"/>
        <v>SMALL</v>
      </c>
      <c r="U64" t="s">
        <v>19</v>
      </c>
      <c r="V64">
        <v>26</v>
      </c>
      <c r="W64">
        <v>59.287999999999997</v>
      </c>
      <c r="X64">
        <v>2.2799999999999998</v>
      </c>
      <c r="Y64">
        <v>2.41</v>
      </c>
      <c r="Z64" s="2">
        <f t="shared" si="2"/>
        <v>0.72046760885151473</v>
      </c>
      <c r="AA64" t="s">
        <v>21</v>
      </c>
      <c r="AB64" t="str">
        <f t="shared" si="3"/>
        <v>NA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s="5">
        <f t="shared" si="4"/>
        <v>0</v>
      </c>
    </row>
    <row r="65" spans="1:36" x14ac:dyDescent="0.25">
      <c r="A65" s="19" t="s">
        <v>78</v>
      </c>
      <c r="B65" s="19" t="s">
        <v>79</v>
      </c>
      <c r="C65" s="19" t="s">
        <v>83</v>
      </c>
      <c r="D65" s="4" t="str">
        <f t="shared" si="5"/>
        <v>2022/08/03</v>
      </c>
      <c r="E65" s="4" t="str">
        <f t="shared" si="6"/>
        <v>20227864</v>
      </c>
      <c r="F65" s="19" t="s">
        <v>80</v>
      </c>
      <c r="G65" s="20">
        <f t="shared" si="7"/>
        <v>7.7666666666666675</v>
      </c>
      <c r="H65" s="20" t="str">
        <f>LOOKUP(A65,INDEX!$A$2:$A$28,INDEX!$F$2:$F$28)</f>
        <v>43°06'52.3"N</v>
      </c>
      <c r="I65" s="20" t="str">
        <f>LOOKUP(B65,INDEX!$A$2:$A$28,INDEX!$G$2:$G$28)</f>
        <v>79°06'48.3"W</v>
      </c>
      <c r="J65" s="4">
        <f>LOOKUP(A65,INDEX!$A$2:$A$28,INDEX!$H$2:$H$28)</f>
        <v>23</v>
      </c>
      <c r="K65" s="4" t="str">
        <f>LOOKUP(A65,INDEX!$A$2:$A$28,INDEX!$I$2:$I$28)</f>
        <v>Sunny</v>
      </c>
      <c r="L65" s="4">
        <v>1199.6120000000001</v>
      </c>
      <c r="M65" s="4">
        <f>SUM(W65:W67)</f>
        <v>91.58</v>
      </c>
      <c r="N65" s="4">
        <f t="shared" si="0"/>
        <v>1</v>
      </c>
      <c r="O65" s="4" t="s">
        <v>67</v>
      </c>
      <c r="P65" s="4">
        <f t="shared" si="1"/>
        <v>0</v>
      </c>
      <c r="Q65" s="4" t="s">
        <v>15</v>
      </c>
      <c r="R65" s="4" t="s">
        <v>22</v>
      </c>
      <c r="S65" s="4">
        <v>1</v>
      </c>
      <c r="T65" s="4" t="str">
        <f t="shared" si="8"/>
        <v>SMALL</v>
      </c>
      <c r="U65" s="4" t="s">
        <v>16</v>
      </c>
      <c r="V65" s="4">
        <v>18</v>
      </c>
      <c r="W65" s="4">
        <v>46.436999999999998</v>
      </c>
      <c r="X65" s="4">
        <v>2.58</v>
      </c>
      <c r="Y65" s="4">
        <v>2.8490000000000002</v>
      </c>
      <c r="Z65" s="21">
        <f t="shared" si="2"/>
        <v>0.50706486132343309</v>
      </c>
      <c r="AA65" s="4" t="s">
        <v>21</v>
      </c>
      <c r="AB65" s="4" t="str">
        <f t="shared" si="3"/>
        <v>NA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20">
        <f t="shared" si="4"/>
        <v>0</v>
      </c>
    </row>
    <row r="66" spans="1:36" x14ac:dyDescent="0.25">
      <c r="A66" s="19" t="s">
        <v>78</v>
      </c>
      <c r="B66" s="19" t="s">
        <v>79</v>
      </c>
      <c r="C66" s="19" t="s">
        <v>83</v>
      </c>
      <c r="D66" s="4" t="str">
        <f t="shared" si="5"/>
        <v>2022/08/03</v>
      </c>
      <c r="E66" s="4" t="str">
        <f t="shared" si="6"/>
        <v>20227864</v>
      </c>
      <c r="F66" s="19" t="s">
        <v>80</v>
      </c>
      <c r="G66" s="20">
        <f t="shared" si="7"/>
        <v>7.7666666666666675</v>
      </c>
      <c r="H66" s="20" t="str">
        <f>LOOKUP(A66,INDEX!$A$2:$A$28,INDEX!$F$2:$F$28)</f>
        <v>43°06'52.3"N</v>
      </c>
      <c r="I66" s="20" t="str">
        <f>LOOKUP(B66,INDEX!$A$2:$A$28,INDEX!$G$2:$G$28)</f>
        <v>79°06'48.3"W</v>
      </c>
      <c r="J66" s="4">
        <f>LOOKUP(A66,INDEX!$A$2:$A$28,INDEX!$H$2:$H$28)</f>
        <v>23</v>
      </c>
      <c r="K66" s="4" t="str">
        <f>LOOKUP(A66,INDEX!$A$2:$A$28,INDEX!$I$2:$I$28)</f>
        <v>Sunny</v>
      </c>
      <c r="L66" s="4">
        <f>L65</f>
        <v>1199.6120000000001</v>
      </c>
      <c r="M66" s="4">
        <f>M65</f>
        <v>91.58</v>
      </c>
      <c r="N66" s="4">
        <f t="shared" ref="N66:N129" si="19">IF(O66="Commercial",1,0)</f>
        <v>1</v>
      </c>
      <c r="O66" s="4" t="s">
        <v>67</v>
      </c>
      <c r="P66" s="4">
        <f t="shared" ref="P66:P129" si="20">IF(Q66="YES", 1, 0)</f>
        <v>0</v>
      </c>
      <c r="Q66" s="4" t="s">
        <v>15</v>
      </c>
      <c r="R66" s="4" t="s">
        <v>22</v>
      </c>
      <c r="S66" s="4">
        <v>1</v>
      </c>
      <c r="T66" s="4" t="str">
        <f t="shared" si="8"/>
        <v>SMALL</v>
      </c>
      <c r="U66" s="4" t="s">
        <v>18</v>
      </c>
      <c r="V66" s="4">
        <v>11</v>
      </c>
      <c r="W66" s="4">
        <v>14.414999999999999</v>
      </c>
      <c r="X66" s="4">
        <v>1.31</v>
      </c>
      <c r="Y66" s="4">
        <v>1.091</v>
      </c>
      <c r="Z66" s="21">
        <f t="shared" ref="Z66:Z129" si="21">W66/M66</f>
        <v>0.15740336317973355</v>
      </c>
      <c r="AA66" s="4">
        <v>18</v>
      </c>
      <c r="AB66" s="4">
        <f t="shared" si="3"/>
        <v>74.921956295525504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20">
        <f t="shared" ref="AJ66:AJ129" si="22">AC66/(L66/60)</f>
        <v>0</v>
      </c>
    </row>
    <row r="67" spans="1:36" x14ac:dyDescent="0.25">
      <c r="A67" s="19" t="s">
        <v>78</v>
      </c>
      <c r="B67" s="19" t="s">
        <v>79</v>
      </c>
      <c r="C67" s="19" t="s">
        <v>83</v>
      </c>
      <c r="D67" s="4" t="str">
        <f t="shared" ref="D67:D130" si="23">SUBSTITUTE(C67,"-","/")</f>
        <v>2022/08/03</v>
      </c>
      <c r="E67" s="4" t="str">
        <f t="shared" ref="E67:E130" si="24">TEXT(D67,"yyyy")&amp;TEXT((D67-DATEVALUE("1/1/"&amp;TEXT(D67,"yy"))+1),"000")</f>
        <v>20227864</v>
      </c>
      <c r="F67" s="19" t="s">
        <v>80</v>
      </c>
      <c r="G67" s="20">
        <f t="shared" ref="G67:G130" si="25">F67*24</f>
        <v>7.7666666666666675</v>
      </c>
      <c r="H67" s="20" t="str">
        <f>LOOKUP(A67,INDEX!$A$2:$A$28,INDEX!$F$2:$F$28)</f>
        <v>43°06'52.3"N</v>
      </c>
      <c r="I67" s="20" t="str">
        <f>LOOKUP(B67,INDEX!$A$2:$A$28,INDEX!$G$2:$G$28)</f>
        <v>79°06'48.3"W</v>
      </c>
      <c r="J67" s="4">
        <f>LOOKUP(A67,INDEX!$A$2:$A$28,INDEX!$H$2:$H$28)</f>
        <v>23</v>
      </c>
      <c r="K67" s="4" t="str">
        <f>LOOKUP(A67,INDEX!$A$2:$A$28,INDEX!$I$2:$I$28)</f>
        <v>Sunny</v>
      </c>
      <c r="L67" s="4">
        <f>L65</f>
        <v>1199.6120000000001</v>
      </c>
      <c r="M67" s="4">
        <f>M65</f>
        <v>91.58</v>
      </c>
      <c r="N67" s="4">
        <f t="shared" si="19"/>
        <v>1</v>
      </c>
      <c r="O67" s="4" t="s">
        <v>67</v>
      </c>
      <c r="P67" s="4">
        <f t="shared" si="20"/>
        <v>0</v>
      </c>
      <c r="Q67" s="4" t="s">
        <v>15</v>
      </c>
      <c r="R67" s="4" t="s">
        <v>22</v>
      </c>
      <c r="S67" s="4">
        <v>1</v>
      </c>
      <c r="T67" s="4" t="str">
        <f t="shared" ref="T67:T130" si="26">IF(S67&lt;5,"SMALL","LARGE")</f>
        <v>SMALL</v>
      </c>
      <c r="U67" s="4" t="s">
        <v>19</v>
      </c>
      <c r="V67" s="4">
        <v>16</v>
      </c>
      <c r="W67" s="4">
        <v>30.728000000000002</v>
      </c>
      <c r="X67" s="4">
        <v>1.92</v>
      </c>
      <c r="Y67" s="4">
        <v>2.056</v>
      </c>
      <c r="Z67" s="21">
        <f t="shared" si="21"/>
        <v>0.33553177549683338</v>
      </c>
      <c r="AA67" s="4" t="s">
        <v>21</v>
      </c>
      <c r="AB67" s="4" t="str">
        <f t="shared" si="3"/>
        <v>NA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20">
        <f t="shared" si="22"/>
        <v>0</v>
      </c>
    </row>
    <row r="68" spans="1:36" x14ac:dyDescent="0.25">
      <c r="A68" s="19" t="s">
        <v>81</v>
      </c>
      <c r="B68" s="1" t="s">
        <v>82</v>
      </c>
      <c r="C68" s="1" t="s">
        <v>84</v>
      </c>
      <c r="D68" t="str">
        <f t="shared" si="23"/>
        <v>2022/08/24</v>
      </c>
      <c r="E68" t="str">
        <f t="shared" si="24"/>
        <v>20227885</v>
      </c>
      <c r="F68" s="1" t="s">
        <v>85</v>
      </c>
      <c r="G68" s="5">
        <f t="shared" si="25"/>
        <v>8.4166666666666661</v>
      </c>
      <c r="H68" s="5" t="str">
        <f>LOOKUP(A68,INDEX!$A$2:$A$28,INDEX!$F$2:$F$28)</f>
        <v>43°12'51.3"N</v>
      </c>
      <c r="I68" s="5" t="str">
        <f>LOOKUP(B68,INDEX!$A$2:$A$28,INDEX!$G$2:$G$28)</f>
        <v>79°12'48.4"W</v>
      </c>
      <c r="J68">
        <f>LOOKUP(A68,INDEX!$A$2:$A$28,INDEX!$H$2:$H$28)</f>
        <v>21</v>
      </c>
      <c r="K68" t="str">
        <f>LOOKUP(A68,INDEX!$A$2:$A$28,INDEX!$I$2:$I$28)</f>
        <v>Sunny</v>
      </c>
      <c r="L68">
        <v>499.99900000000002</v>
      </c>
      <c r="M68">
        <f>SUM(W68:W70)</f>
        <v>40.99</v>
      </c>
      <c r="N68">
        <f t="shared" si="19"/>
        <v>0</v>
      </c>
      <c r="O68" t="s">
        <v>14</v>
      </c>
      <c r="P68">
        <f t="shared" si="20"/>
        <v>1</v>
      </c>
      <c r="Q68" t="s">
        <v>22</v>
      </c>
      <c r="R68" t="s">
        <v>15</v>
      </c>
      <c r="S68">
        <v>3</v>
      </c>
      <c r="T68" t="str">
        <f t="shared" si="26"/>
        <v>SMALL</v>
      </c>
      <c r="U68" t="s">
        <v>16</v>
      </c>
      <c r="V68">
        <v>14</v>
      </c>
      <c r="W68">
        <v>14.27</v>
      </c>
      <c r="X68">
        <v>1.0189999999999999</v>
      </c>
      <c r="Y68">
        <v>0.54400000000000004</v>
      </c>
      <c r="Z68" s="2">
        <f t="shared" si="21"/>
        <v>0.34813369114418147</v>
      </c>
      <c r="AA68" t="s">
        <v>21</v>
      </c>
      <c r="AB68" t="str">
        <f t="shared" ref="AB68:AB131" si="27">IF(AA68="NA","NA",AA68/W68*60)</f>
        <v>NA</v>
      </c>
      <c r="AC68">
        <v>25</v>
      </c>
      <c r="AD68">
        <v>0</v>
      </c>
      <c r="AE68">
        <v>0</v>
      </c>
      <c r="AF68">
        <v>0</v>
      </c>
      <c r="AG68">
        <v>25</v>
      </c>
      <c r="AH68">
        <v>0</v>
      </c>
      <c r="AI68">
        <v>0</v>
      </c>
      <c r="AJ68" s="5">
        <f t="shared" si="22"/>
        <v>3.0000060000120001</v>
      </c>
    </row>
    <row r="69" spans="1:36" x14ac:dyDescent="0.25">
      <c r="A69" s="19" t="s">
        <v>81</v>
      </c>
      <c r="B69" s="1" t="s">
        <v>82</v>
      </c>
      <c r="C69" s="1" t="s">
        <v>84</v>
      </c>
      <c r="D69" t="str">
        <f t="shared" si="23"/>
        <v>2022/08/24</v>
      </c>
      <c r="E69" t="str">
        <f t="shared" si="24"/>
        <v>20227885</v>
      </c>
      <c r="F69" s="1" t="s">
        <v>85</v>
      </c>
      <c r="G69" s="5">
        <f t="shared" si="25"/>
        <v>8.4166666666666661</v>
      </c>
      <c r="H69" s="5" t="str">
        <f>LOOKUP(A69,INDEX!$A$2:$A$28,INDEX!$F$2:$F$28)</f>
        <v>43°12'51.3"N</v>
      </c>
      <c r="I69" s="5" t="str">
        <f>LOOKUP(B69,INDEX!$A$2:$A$28,INDEX!$G$2:$G$28)</f>
        <v>79°12'48.4"W</v>
      </c>
      <c r="J69">
        <f>LOOKUP(A69,INDEX!$A$2:$A$28,INDEX!$H$2:$H$28)</f>
        <v>21</v>
      </c>
      <c r="K69" t="str">
        <f>LOOKUP(A69,INDEX!$A$2:$A$28,INDEX!$I$2:$I$28)</f>
        <v>Sunny</v>
      </c>
      <c r="L69">
        <f>L68</f>
        <v>499.99900000000002</v>
      </c>
      <c r="M69">
        <f>M68</f>
        <v>40.99</v>
      </c>
      <c r="N69">
        <f t="shared" si="19"/>
        <v>0</v>
      </c>
      <c r="O69" t="s">
        <v>14</v>
      </c>
      <c r="P69">
        <f t="shared" si="20"/>
        <v>1</v>
      </c>
      <c r="Q69" t="s">
        <v>22</v>
      </c>
      <c r="R69" t="s">
        <v>15</v>
      </c>
      <c r="S69">
        <v>3</v>
      </c>
      <c r="T69" t="str">
        <f t="shared" si="26"/>
        <v>SMALL</v>
      </c>
      <c r="U69" t="s">
        <v>18</v>
      </c>
      <c r="V69">
        <v>12</v>
      </c>
      <c r="W69">
        <v>13.974</v>
      </c>
      <c r="X69">
        <v>1.165</v>
      </c>
      <c r="Y69">
        <v>0.42299999999999999</v>
      </c>
      <c r="Z69" s="2">
        <f t="shared" si="21"/>
        <v>0.34091241766284458</v>
      </c>
      <c r="AA69">
        <v>23</v>
      </c>
      <c r="AB69">
        <f t="shared" si="27"/>
        <v>98.754830399313008</v>
      </c>
      <c r="AC69">
        <v>25</v>
      </c>
      <c r="AD69">
        <v>0</v>
      </c>
      <c r="AE69">
        <v>0</v>
      </c>
      <c r="AF69">
        <v>0</v>
      </c>
      <c r="AG69">
        <v>25</v>
      </c>
      <c r="AH69">
        <v>0</v>
      </c>
      <c r="AI69">
        <v>0</v>
      </c>
      <c r="AJ69" s="5">
        <f t="shared" si="22"/>
        <v>3.0000060000120001</v>
      </c>
    </row>
    <row r="70" spans="1:36" x14ac:dyDescent="0.25">
      <c r="A70" s="19" t="s">
        <v>81</v>
      </c>
      <c r="B70" s="1" t="s">
        <v>82</v>
      </c>
      <c r="C70" s="1" t="s">
        <v>84</v>
      </c>
      <c r="D70" t="str">
        <f t="shared" si="23"/>
        <v>2022/08/24</v>
      </c>
      <c r="E70" t="str">
        <f t="shared" si="24"/>
        <v>20227885</v>
      </c>
      <c r="F70" s="1" t="s">
        <v>85</v>
      </c>
      <c r="G70" s="5">
        <f t="shared" si="25"/>
        <v>8.4166666666666661</v>
      </c>
      <c r="H70" s="5" t="str">
        <f>LOOKUP(A70,INDEX!$A$2:$A$28,INDEX!$F$2:$F$28)</f>
        <v>43°12'51.3"N</v>
      </c>
      <c r="I70" s="5" t="str">
        <f>LOOKUP(B70,INDEX!$A$2:$A$28,INDEX!$G$2:$G$28)</f>
        <v>79°12'48.4"W</v>
      </c>
      <c r="J70">
        <f>LOOKUP(A70,INDEX!$A$2:$A$28,INDEX!$H$2:$H$28)</f>
        <v>21</v>
      </c>
      <c r="K70" t="str">
        <f>LOOKUP(A70,INDEX!$A$2:$A$28,INDEX!$I$2:$I$28)</f>
        <v>Sunny</v>
      </c>
      <c r="L70">
        <f>L68</f>
        <v>499.99900000000002</v>
      </c>
      <c r="M70">
        <f>M68</f>
        <v>40.99</v>
      </c>
      <c r="N70">
        <f t="shared" si="19"/>
        <v>0</v>
      </c>
      <c r="O70" t="s">
        <v>14</v>
      </c>
      <c r="P70">
        <f t="shared" si="20"/>
        <v>1</v>
      </c>
      <c r="Q70" t="s">
        <v>22</v>
      </c>
      <c r="R70" t="s">
        <v>15</v>
      </c>
      <c r="S70">
        <v>3</v>
      </c>
      <c r="T70" t="str">
        <f t="shared" si="26"/>
        <v>SMALL</v>
      </c>
      <c r="U70" t="s">
        <v>19</v>
      </c>
      <c r="V70">
        <v>9</v>
      </c>
      <c r="W70">
        <v>12.746</v>
      </c>
      <c r="X70">
        <v>1.4159999999999999</v>
      </c>
      <c r="Y70">
        <v>0.74299999999999999</v>
      </c>
      <c r="Z70" s="2">
        <f t="shared" si="21"/>
        <v>0.3109538911929739</v>
      </c>
      <c r="AA70" t="s">
        <v>21</v>
      </c>
      <c r="AB70" t="str">
        <f t="shared" si="27"/>
        <v>NA</v>
      </c>
      <c r="AC70">
        <v>25</v>
      </c>
      <c r="AD70">
        <v>0</v>
      </c>
      <c r="AE70">
        <v>0</v>
      </c>
      <c r="AF70">
        <v>0</v>
      </c>
      <c r="AG70">
        <v>25</v>
      </c>
      <c r="AH70">
        <v>0</v>
      </c>
      <c r="AI70">
        <v>0</v>
      </c>
      <c r="AJ70" s="5">
        <f t="shared" si="22"/>
        <v>3.0000060000120001</v>
      </c>
    </row>
    <row r="71" spans="1:36" x14ac:dyDescent="0.25">
      <c r="A71" s="19" t="s">
        <v>81</v>
      </c>
      <c r="B71" s="19" t="s">
        <v>87</v>
      </c>
      <c r="C71" s="19" t="s">
        <v>84</v>
      </c>
      <c r="D71" s="4" t="str">
        <f t="shared" si="23"/>
        <v>2022/08/24</v>
      </c>
      <c r="E71" s="4" t="str">
        <f t="shared" si="24"/>
        <v>20227885</v>
      </c>
      <c r="F71" s="19" t="s">
        <v>85</v>
      </c>
      <c r="G71" s="20">
        <f t="shared" si="25"/>
        <v>8.4166666666666661</v>
      </c>
      <c r="H71" s="20" t="str">
        <f>LOOKUP(A71,INDEX!$A$2:$A$28,INDEX!$F$2:$F$28)</f>
        <v>43°12'51.3"N</v>
      </c>
      <c r="I71" s="20" t="str">
        <f>LOOKUP(B71,INDEX!$A$2:$A$28,INDEX!$G$2:$G$28)</f>
        <v>79°12'48.4"W</v>
      </c>
      <c r="J71" s="4">
        <f>LOOKUP(A71,INDEX!$A$2:$A$28,INDEX!$H$2:$H$28)</f>
        <v>21</v>
      </c>
      <c r="K71" s="4" t="str">
        <f>LOOKUP(A71,INDEX!$A$2:$A$28,INDEX!$I$2:$I$28)</f>
        <v>Sunny</v>
      </c>
      <c r="L71" s="4">
        <f>L68</f>
        <v>499.99900000000002</v>
      </c>
      <c r="M71" s="4">
        <f>SUM(W71:W73)</f>
        <v>35.795999999999999</v>
      </c>
      <c r="N71" s="4">
        <f t="shared" si="19"/>
        <v>0</v>
      </c>
      <c r="O71" s="4" t="s">
        <v>14</v>
      </c>
      <c r="P71" s="4">
        <f t="shared" si="20"/>
        <v>1</v>
      </c>
      <c r="Q71" s="4" t="s">
        <v>22</v>
      </c>
      <c r="R71" s="4" t="s">
        <v>15</v>
      </c>
      <c r="S71" s="4">
        <v>3</v>
      </c>
      <c r="T71" s="4" t="str">
        <f t="shared" si="26"/>
        <v>SMALL</v>
      </c>
      <c r="U71" s="4" t="s">
        <v>16</v>
      </c>
      <c r="V71" s="4">
        <v>9</v>
      </c>
      <c r="W71" s="4">
        <v>6.2610000000000001</v>
      </c>
      <c r="X71" s="4">
        <v>0.69599999999999995</v>
      </c>
      <c r="Y71" s="4">
        <v>0.30199999999999999</v>
      </c>
      <c r="Z71" s="21">
        <f t="shared" si="21"/>
        <v>0.17490781092859539</v>
      </c>
      <c r="AA71" s="4" t="s">
        <v>21</v>
      </c>
      <c r="AB71" s="4" t="str">
        <f t="shared" si="27"/>
        <v>NA</v>
      </c>
      <c r="AC71" s="4">
        <v>25</v>
      </c>
      <c r="AD71" s="4">
        <v>0</v>
      </c>
      <c r="AE71" s="4">
        <v>0</v>
      </c>
      <c r="AF71" s="4">
        <v>0</v>
      </c>
      <c r="AG71" s="4">
        <v>25</v>
      </c>
      <c r="AH71" s="4">
        <v>0</v>
      </c>
      <c r="AI71" s="4">
        <v>0</v>
      </c>
      <c r="AJ71" s="20">
        <f t="shared" si="22"/>
        <v>3.0000060000120001</v>
      </c>
    </row>
    <row r="72" spans="1:36" x14ac:dyDescent="0.25">
      <c r="A72" s="19" t="s">
        <v>81</v>
      </c>
      <c r="B72" s="19" t="s">
        <v>87</v>
      </c>
      <c r="C72" s="19" t="s">
        <v>84</v>
      </c>
      <c r="D72" s="4" t="str">
        <f t="shared" si="23"/>
        <v>2022/08/24</v>
      </c>
      <c r="E72" s="4" t="str">
        <f t="shared" si="24"/>
        <v>20227885</v>
      </c>
      <c r="F72" s="19" t="s">
        <v>85</v>
      </c>
      <c r="G72" s="20">
        <f t="shared" si="25"/>
        <v>8.4166666666666661</v>
      </c>
      <c r="H72" s="20" t="str">
        <f>LOOKUP(A72,INDEX!$A$2:$A$28,INDEX!$F$2:$F$28)</f>
        <v>43°12'51.3"N</v>
      </c>
      <c r="I72" s="20" t="str">
        <f>LOOKUP(B72,INDEX!$A$2:$A$28,INDEX!$G$2:$G$28)</f>
        <v>79°12'48.4"W</v>
      </c>
      <c r="J72" s="4">
        <f>LOOKUP(A72,INDEX!$A$2:$A$28,INDEX!$H$2:$H$28)</f>
        <v>21</v>
      </c>
      <c r="K72" s="4" t="str">
        <f>LOOKUP(A72,INDEX!$A$2:$A$28,INDEX!$I$2:$I$28)</f>
        <v>Sunny</v>
      </c>
      <c r="L72" s="4">
        <f>L68</f>
        <v>499.99900000000002</v>
      </c>
      <c r="M72" s="4">
        <f>M71</f>
        <v>35.795999999999999</v>
      </c>
      <c r="N72" s="4">
        <f t="shared" si="19"/>
        <v>0</v>
      </c>
      <c r="O72" s="4" t="s">
        <v>14</v>
      </c>
      <c r="P72" s="4">
        <f t="shared" si="20"/>
        <v>1</v>
      </c>
      <c r="Q72" s="4" t="s">
        <v>22</v>
      </c>
      <c r="R72" s="4" t="s">
        <v>15</v>
      </c>
      <c r="S72" s="4">
        <v>3</v>
      </c>
      <c r="T72" s="4" t="str">
        <f t="shared" si="26"/>
        <v>SMALL</v>
      </c>
      <c r="U72" s="4" t="s">
        <v>18</v>
      </c>
      <c r="V72" s="4">
        <v>7</v>
      </c>
      <c r="W72" s="4">
        <v>14.000999999999999</v>
      </c>
      <c r="X72" s="4">
        <v>2</v>
      </c>
      <c r="Y72" s="4">
        <v>1.4059999999999999</v>
      </c>
      <c r="Z72" s="21">
        <f t="shared" si="21"/>
        <v>0.39113308749580961</v>
      </c>
      <c r="AA72" s="4">
        <v>21</v>
      </c>
      <c r="AB72" s="4">
        <f t="shared" si="27"/>
        <v>89.993571887722311</v>
      </c>
      <c r="AC72" s="4">
        <v>25</v>
      </c>
      <c r="AD72" s="4">
        <v>0</v>
      </c>
      <c r="AE72" s="4">
        <v>0</v>
      </c>
      <c r="AF72" s="4">
        <v>0</v>
      </c>
      <c r="AG72" s="4">
        <v>25</v>
      </c>
      <c r="AH72" s="4">
        <v>0</v>
      </c>
      <c r="AI72" s="4">
        <v>0</v>
      </c>
      <c r="AJ72" s="20">
        <f t="shared" si="22"/>
        <v>3.0000060000120001</v>
      </c>
    </row>
    <row r="73" spans="1:36" x14ac:dyDescent="0.25">
      <c r="A73" s="19" t="s">
        <v>81</v>
      </c>
      <c r="B73" s="19" t="s">
        <v>87</v>
      </c>
      <c r="C73" s="19" t="s">
        <v>84</v>
      </c>
      <c r="D73" s="4" t="str">
        <f t="shared" si="23"/>
        <v>2022/08/24</v>
      </c>
      <c r="E73" s="4" t="str">
        <f t="shared" si="24"/>
        <v>20227885</v>
      </c>
      <c r="F73" s="19" t="s">
        <v>85</v>
      </c>
      <c r="G73" s="20">
        <f t="shared" si="25"/>
        <v>8.4166666666666661</v>
      </c>
      <c r="H73" s="20" t="str">
        <f>LOOKUP(A73,INDEX!$A$2:$A$28,INDEX!$F$2:$F$28)</f>
        <v>43°12'51.3"N</v>
      </c>
      <c r="I73" s="20" t="str">
        <f>LOOKUP(B73,INDEX!$A$2:$A$28,INDEX!$G$2:$G$28)</f>
        <v>79°12'48.4"W</v>
      </c>
      <c r="J73" s="4">
        <f>LOOKUP(A73,INDEX!$A$2:$A$28,INDEX!$H$2:$H$28)</f>
        <v>21</v>
      </c>
      <c r="K73" s="4" t="str">
        <f>LOOKUP(A73,INDEX!$A$2:$A$28,INDEX!$I$2:$I$28)</f>
        <v>Sunny</v>
      </c>
      <c r="L73" s="4">
        <f>L68</f>
        <v>499.99900000000002</v>
      </c>
      <c r="M73" s="4">
        <f>M71</f>
        <v>35.795999999999999</v>
      </c>
      <c r="N73" s="4">
        <f t="shared" si="19"/>
        <v>0</v>
      </c>
      <c r="O73" s="4" t="s">
        <v>14</v>
      </c>
      <c r="P73" s="4">
        <f t="shared" si="20"/>
        <v>1</v>
      </c>
      <c r="Q73" s="4" t="s">
        <v>22</v>
      </c>
      <c r="R73" s="4" t="s">
        <v>15</v>
      </c>
      <c r="S73" s="4">
        <v>3</v>
      </c>
      <c r="T73" s="4" t="str">
        <f t="shared" si="26"/>
        <v>SMALL</v>
      </c>
      <c r="U73" s="4" t="s">
        <v>19</v>
      </c>
      <c r="V73" s="4">
        <v>12</v>
      </c>
      <c r="W73" s="4">
        <v>15.534000000000001</v>
      </c>
      <c r="X73" s="4">
        <v>1.294</v>
      </c>
      <c r="Y73" s="4">
        <v>1.0549999999999999</v>
      </c>
      <c r="Z73" s="21">
        <f t="shared" si="21"/>
        <v>0.43395910157559509</v>
      </c>
      <c r="AA73" s="4" t="s">
        <v>21</v>
      </c>
      <c r="AB73" s="4" t="str">
        <f t="shared" si="27"/>
        <v>NA</v>
      </c>
      <c r="AC73" s="4">
        <v>25</v>
      </c>
      <c r="AD73" s="4">
        <v>0</v>
      </c>
      <c r="AE73" s="4">
        <v>0</v>
      </c>
      <c r="AF73" s="4">
        <v>0</v>
      </c>
      <c r="AG73" s="4">
        <v>25</v>
      </c>
      <c r="AH73" s="4">
        <v>0</v>
      </c>
      <c r="AI73" s="4">
        <v>0</v>
      </c>
      <c r="AJ73" s="20">
        <f t="shared" si="22"/>
        <v>3.0000060000120001</v>
      </c>
    </row>
    <row r="74" spans="1:36" x14ac:dyDescent="0.25">
      <c r="A74" s="19" t="s">
        <v>81</v>
      </c>
      <c r="B74" s="1" t="s">
        <v>88</v>
      </c>
      <c r="C74" s="1" t="s">
        <v>84</v>
      </c>
      <c r="D74" t="str">
        <f t="shared" si="23"/>
        <v>2022/08/24</v>
      </c>
      <c r="E74" t="str">
        <f t="shared" si="24"/>
        <v>20227885</v>
      </c>
      <c r="F74" s="1" t="s">
        <v>85</v>
      </c>
      <c r="G74" s="5">
        <f t="shared" si="25"/>
        <v>8.4166666666666661</v>
      </c>
      <c r="H74" s="5" t="str">
        <f>LOOKUP(A74,INDEX!$A$2:$A$28,INDEX!$F$2:$F$28)</f>
        <v>43°12'51.3"N</v>
      </c>
      <c r="I74" s="5" t="str">
        <f>LOOKUP(B74,INDEX!$A$2:$A$28,INDEX!$G$2:$G$28)</f>
        <v>79°12'48.4"W</v>
      </c>
      <c r="J74">
        <f>LOOKUP(A74,INDEX!$A$2:$A$28,INDEX!$H$2:$H$28)</f>
        <v>21</v>
      </c>
      <c r="K74" t="str">
        <f>LOOKUP(A74,INDEX!$A$2:$A$28,INDEX!$I$2:$I$28)</f>
        <v>Sunny</v>
      </c>
      <c r="L74">
        <f>L68</f>
        <v>499.99900000000002</v>
      </c>
      <c r="M74">
        <f>SUM(W74:W76)</f>
        <v>2.9590000000000001</v>
      </c>
      <c r="N74">
        <f t="shared" si="19"/>
        <v>0</v>
      </c>
      <c r="O74" t="s">
        <v>14</v>
      </c>
      <c r="P74">
        <f t="shared" si="20"/>
        <v>1</v>
      </c>
      <c r="Q74" t="s">
        <v>22</v>
      </c>
      <c r="R74" t="s">
        <v>15</v>
      </c>
      <c r="S74">
        <v>3</v>
      </c>
      <c r="T74" t="str">
        <f t="shared" si="26"/>
        <v>SMALL</v>
      </c>
      <c r="U74" t="s">
        <v>16</v>
      </c>
      <c r="V74">
        <v>0</v>
      </c>
      <c r="W74">
        <v>0</v>
      </c>
      <c r="X74">
        <v>0</v>
      </c>
      <c r="Y74">
        <v>0</v>
      </c>
      <c r="Z74" s="2">
        <f t="shared" si="21"/>
        <v>0</v>
      </c>
      <c r="AA74" t="s">
        <v>21</v>
      </c>
      <c r="AB74" t="str">
        <f t="shared" si="27"/>
        <v>NA</v>
      </c>
      <c r="AC74">
        <v>25</v>
      </c>
      <c r="AD74">
        <v>0</v>
      </c>
      <c r="AE74">
        <v>0</v>
      </c>
      <c r="AF74">
        <v>0</v>
      </c>
      <c r="AG74">
        <v>25</v>
      </c>
      <c r="AH74">
        <v>0</v>
      </c>
      <c r="AI74">
        <v>0</v>
      </c>
      <c r="AJ74" s="5">
        <f t="shared" si="22"/>
        <v>3.0000060000120001</v>
      </c>
    </row>
    <row r="75" spans="1:36" x14ac:dyDescent="0.25">
      <c r="A75" s="19" t="s">
        <v>81</v>
      </c>
      <c r="B75" s="1" t="s">
        <v>88</v>
      </c>
      <c r="C75" s="1" t="s">
        <v>84</v>
      </c>
      <c r="D75" t="str">
        <f t="shared" si="23"/>
        <v>2022/08/24</v>
      </c>
      <c r="E75" t="str">
        <f t="shared" si="24"/>
        <v>20227885</v>
      </c>
      <c r="F75" s="1" t="s">
        <v>85</v>
      </c>
      <c r="G75" s="5">
        <f t="shared" si="25"/>
        <v>8.4166666666666661</v>
      </c>
      <c r="H75" s="5" t="str">
        <f>LOOKUP(A75,INDEX!$A$2:$A$28,INDEX!$F$2:$F$28)</f>
        <v>43°12'51.3"N</v>
      </c>
      <c r="I75" s="5" t="str">
        <f>LOOKUP(B75,INDEX!$A$2:$A$28,INDEX!$G$2:$G$28)</f>
        <v>79°12'48.4"W</v>
      </c>
      <c r="J75">
        <f>LOOKUP(A75,INDEX!$A$2:$A$28,INDEX!$H$2:$H$28)</f>
        <v>21</v>
      </c>
      <c r="K75" t="str">
        <f>LOOKUP(A75,INDEX!$A$2:$A$28,INDEX!$I$2:$I$28)</f>
        <v>Sunny</v>
      </c>
      <c r="L75">
        <f>L68</f>
        <v>499.99900000000002</v>
      </c>
      <c r="M75">
        <f>M74</f>
        <v>2.9590000000000001</v>
      </c>
      <c r="N75">
        <f t="shared" si="19"/>
        <v>0</v>
      </c>
      <c r="O75" t="s">
        <v>14</v>
      </c>
      <c r="P75">
        <f t="shared" si="20"/>
        <v>1</v>
      </c>
      <c r="Q75" t="s">
        <v>22</v>
      </c>
      <c r="R75" t="s">
        <v>15</v>
      </c>
      <c r="S75">
        <v>3</v>
      </c>
      <c r="T75" t="str">
        <f t="shared" si="26"/>
        <v>SMALL</v>
      </c>
      <c r="U75" t="s">
        <v>18</v>
      </c>
      <c r="V75">
        <v>0</v>
      </c>
      <c r="W75">
        <v>0</v>
      </c>
      <c r="X75">
        <v>0</v>
      </c>
      <c r="Y75">
        <v>0</v>
      </c>
      <c r="Z75" s="2">
        <f t="shared" si="21"/>
        <v>0</v>
      </c>
      <c r="AA75">
        <v>0</v>
      </c>
      <c r="AB75">
        <v>0</v>
      </c>
      <c r="AC75">
        <v>25</v>
      </c>
      <c r="AD75">
        <v>0</v>
      </c>
      <c r="AE75">
        <v>0</v>
      </c>
      <c r="AF75">
        <v>0</v>
      </c>
      <c r="AG75">
        <v>25</v>
      </c>
      <c r="AH75">
        <v>0</v>
      </c>
      <c r="AI75">
        <v>0</v>
      </c>
      <c r="AJ75" s="5">
        <f t="shared" si="22"/>
        <v>3.0000060000120001</v>
      </c>
    </row>
    <row r="76" spans="1:36" x14ac:dyDescent="0.25">
      <c r="A76" s="19" t="s">
        <v>81</v>
      </c>
      <c r="B76" s="1" t="s">
        <v>88</v>
      </c>
      <c r="C76" s="1" t="s">
        <v>84</v>
      </c>
      <c r="D76" t="str">
        <f t="shared" si="23"/>
        <v>2022/08/24</v>
      </c>
      <c r="E76" t="str">
        <f t="shared" si="24"/>
        <v>20227885</v>
      </c>
      <c r="F76" s="1" t="s">
        <v>85</v>
      </c>
      <c r="G76" s="5">
        <f t="shared" si="25"/>
        <v>8.4166666666666661</v>
      </c>
      <c r="H76" s="5" t="str">
        <f>LOOKUP(A76,INDEX!$A$2:$A$28,INDEX!$F$2:$F$28)</f>
        <v>43°12'51.3"N</v>
      </c>
      <c r="I76" s="5" t="str">
        <f>LOOKUP(B76,INDEX!$A$2:$A$28,INDEX!$G$2:$G$28)</f>
        <v>79°12'48.4"W</v>
      </c>
      <c r="J76">
        <f>LOOKUP(A76,INDEX!$A$2:$A$28,INDEX!$H$2:$H$28)</f>
        <v>21</v>
      </c>
      <c r="K76" t="str">
        <f>LOOKUP(A76,INDEX!$A$2:$A$28,INDEX!$I$2:$I$28)</f>
        <v>Sunny</v>
      </c>
      <c r="L76">
        <f>L68</f>
        <v>499.99900000000002</v>
      </c>
      <c r="M76">
        <f>M74</f>
        <v>2.9590000000000001</v>
      </c>
      <c r="N76">
        <f t="shared" si="19"/>
        <v>0</v>
      </c>
      <c r="O76" t="s">
        <v>14</v>
      </c>
      <c r="P76">
        <f t="shared" si="20"/>
        <v>1</v>
      </c>
      <c r="Q76" t="s">
        <v>22</v>
      </c>
      <c r="R76" t="s">
        <v>15</v>
      </c>
      <c r="S76">
        <v>3</v>
      </c>
      <c r="T76" t="str">
        <f t="shared" si="26"/>
        <v>SMALL</v>
      </c>
      <c r="U76" t="s">
        <v>19</v>
      </c>
      <c r="V76">
        <v>2</v>
      </c>
      <c r="W76">
        <v>2.9590000000000001</v>
      </c>
      <c r="X76">
        <v>1.4790000000000001</v>
      </c>
      <c r="Y76">
        <v>0.72299999999999998</v>
      </c>
      <c r="Z76" s="2">
        <f t="shared" si="21"/>
        <v>1</v>
      </c>
      <c r="AA76" t="s">
        <v>21</v>
      </c>
      <c r="AB76" t="str">
        <f t="shared" si="27"/>
        <v>NA</v>
      </c>
      <c r="AC76">
        <v>25</v>
      </c>
      <c r="AD76">
        <v>0</v>
      </c>
      <c r="AE76">
        <v>0</v>
      </c>
      <c r="AF76">
        <v>0</v>
      </c>
      <c r="AG76">
        <v>25</v>
      </c>
      <c r="AH76">
        <v>0</v>
      </c>
      <c r="AI76">
        <v>0</v>
      </c>
      <c r="AJ76" s="5">
        <f t="shared" si="22"/>
        <v>3.0000060000120001</v>
      </c>
    </row>
    <row r="77" spans="1:36" x14ac:dyDescent="0.25">
      <c r="A77" s="19" t="s">
        <v>89</v>
      </c>
      <c r="B77" s="19" t="s">
        <v>90</v>
      </c>
      <c r="C77" s="19" t="s">
        <v>91</v>
      </c>
      <c r="D77" s="4" t="str">
        <f t="shared" si="23"/>
        <v>2022/08/27</v>
      </c>
      <c r="E77" s="4" t="str">
        <f t="shared" si="24"/>
        <v>20227888</v>
      </c>
      <c r="F77" s="19" t="s">
        <v>92</v>
      </c>
      <c r="G77" s="20">
        <f t="shared" si="25"/>
        <v>7.8000000000000007</v>
      </c>
      <c r="H77" s="20" t="str">
        <f>LOOKUP(A77,INDEX!$A$2:$A$28,INDEX!$F$2:$F$28)</f>
        <v>43°10'57.4"N</v>
      </c>
      <c r="I77" s="20" t="str">
        <f>LOOKUP(B77,INDEX!$A$2:$A$28,INDEX!$G$2:$G$28)</f>
        <v>79°14'44.9"W</v>
      </c>
      <c r="J77" s="4">
        <f>LOOKUP(A77,INDEX!$A$2:$A$28,INDEX!$H$2:$H$28)</f>
        <v>18</v>
      </c>
      <c r="K77" s="4" t="str">
        <f>LOOKUP(A77,INDEX!$A$2:$A$28,INDEX!$I$2:$I$28)</f>
        <v>Sunny</v>
      </c>
      <c r="L77" s="4">
        <f>931.786+267.952</f>
        <v>1199.7379999999998</v>
      </c>
      <c r="M77" s="4">
        <f>SUM(W77:W79)</f>
        <v>86.810999999999993</v>
      </c>
      <c r="N77" s="4">
        <f t="shared" si="19"/>
        <v>0</v>
      </c>
      <c r="O77" s="4" t="s">
        <v>14</v>
      </c>
      <c r="P77" s="4">
        <f t="shared" si="20"/>
        <v>0</v>
      </c>
      <c r="Q77" s="4" t="s">
        <v>15</v>
      </c>
      <c r="R77" s="4" t="s">
        <v>22</v>
      </c>
      <c r="S77" s="4">
        <v>2</v>
      </c>
      <c r="T77" s="4" t="str">
        <f t="shared" si="26"/>
        <v>SMALL</v>
      </c>
      <c r="U77" s="4" t="s">
        <v>16</v>
      </c>
      <c r="V77" s="4">
        <v>26</v>
      </c>
      <c r="W77" s="4">
        <v>36.731000000000002</v>
      </c>
      <c r="X77" s="4">
        <v>1.413</v>
      </c>
      <c r="Y77" s="4">
        <v>1.484</v>
      </c>
      <c r="Z77" s="21">
        <f t="shared" si="21"/>
        <v>0.42311458225340109</v>
      </c>
      <c r="AA77" s="4" t="s">
        <v>21</v>
      </c>
      <c r="AB77" s="4" t="str">
        <f t="shared" si="27"/>
        <v>NA</v>
      </c>
      <c r="AC77" s="4">
        <v>5</v>
      </c>
      <c r="AD77" s="4">
        <v>4</v>
      </c>
      <c r="AE77" s="4">
        <v>1</v>
      </c>
      <c r="AF77" s="4">
        <v>0</v>
      </c>
      <c r="AG77" s="4">
        <v>0</v>
      </c>
      <c r="AH77" s="4">
        <v>0</v>
      </c>
      <c r="AI77" s="4">
        <v>0</v>
      </c>
      <c r="AJ77" s="20">
        <f t="shared" si="22"/>
        <v>0.25005459525329699</v>
      </c>
    </row>
    <row r="78" spans="1:36" x14ac:dyDescent="0.25">
      <c r="A78" s="19" t="s">
        <v>89</v>
      </c>
      <c r="B78" s="19" t="s">
        <v>90</v>
      </c>
      <c r="C78" s="19" t="s">
        <v>91</v>
      </c>
      <c r="D78" s="4" t="str">
        <f t="shared" si="23"/>
        <v>2022/08/27</v>
      </c>
      <c r="E78" s="4" t="str">
        <f t="shared" si="24"/>
        <v>20227888</v>
      </c>
      <c r="F78" s="19" t="s">
        <v>92</v>
      </c>
      <c r="G78" s="20">
        <f t="shared" si="25"/>
        <v>7.8000000000000007</v>
      </c>
      <c r="H78" s="20" t="str">
        <f>LOOKUP(A78,INDEX!$A$2:$A$28,INDEX!$F$2:$F$28)</f>
        <v>43°10'57.4"N</v>
      </c>
      <c r="I78" s="20" t="str">
        <f>LOOKUP(B78,INDEX!$A$2:$A$28,INDEX!$G$2:$G$28)</f>
        <v>79°14'44.9"W</v>
      </c>
      <c r="J78" s="4">
        <f>LOOKUP(A78,INDEX!$A$2:$A$28,INDEX!$H$2:$H$28)</f>
        <v>18</v>
      </c>
      <c r="K78" s="4" t="str">
        <f>LOOKUP(A78,INDEX!$A$2:$A$28,INDEX!$I$2:$I$28)</f>
        <v>Sunny</v>
      </c>
      <c r="L78" s="4">
        <f>L77</f>
        <v>1199.7379999999998</v>
      </c>
      <c r="M78" s="4">
        <f>M77</f>
        <v>86.810999999999993</v>
      </c>
      <c r="N78" s="4">
        <f t="shared" si="19"/>
        <v>0</v>
      </c>
      <c r="O78" s="4" t="s">
        <v>14</v>
      </c>
      <c r="P78" s="4">
        <f t="shared" si="20"/>
        <v>0</v>
      </c>
      <c r="Q78" s="4" t="s">
        <v>15</v>
      </c>
      <c r="R78" s="4" t="s">
        <v>22</v>
      </c>
      <c r="S78" s="4">
        <v>2</v>
      </c>
      <c r="T78" s="4" t="str">
        <f t="shared" si="26"/>
        <v>SMALL</v>
      </c>
      <c r="U78" s="4" t="s">
        <v>18</v>
      </c>
      <c r="V78" s="4">
        <v>26</v>
      </c>
      <c r="W78" s="4">
        <v>49.350999999999999</v>
      </c>
      <c r="X78" s="4">
        <v>1.8979999999999999</v>
      </c>
      <c r="Y78" s="4">
        <v>1.294</v>
      </c>
      <c r="Z78" s="21">
        <f t="shared" si="21"/>
        <v>0.5684878644411423</v>
      </c>
      <c r="AA78" s="4">
        <v>65</v>
      </c>
      <c r="AB78" s="4">
        <f t="shared" si="27"/>
        <v>79.0257542906932</v>
      </c>
      <c r="AC78" s="4">
        <v>5</v>
      </c>
      <c r="AD78" s="4">
        <v>4</v>
      </c>
      <c r="AE78" s="4">
        <v>1</v>
      </c>
      <c r="AF78" s="4">
        <v>0</v>
      </c>
      <c r="AG78" s="4">
        <v>0</v>
      </c>
      <c r="AH78" s="4">
        <v>0</v>
      </c>
      <c r="AI78" s="4">
        <v>0</v>
      </c>
      <c r="AJ78" s="20">
        <f t="shared" si="22"/>
        <v>0.25005459525329699</v>
      </c>
    </row>
    <row r="79" spans="1:36" x14ac:dyDescent="0.25">
      <c r="A79" s="19" t="s">
        <v>89</v>
      </c>
      <c r="B79" s="19" t="s">
        <v>90</v>
      </c>
      <c r="C79" s="19" t="s">
        <v>91</v>
      </c>
      <c r="D79" s="4" t="str">
        <f t="shared" si="23"/>
        <v>2022/08/27</v>
      </c>
      <c r="E79" s="4" t="str">
        <f t="shared" si="24"/>
        <v>20227888</v>
      </c>
      <c r="F79" s="19" t="s">
        <v>92</v>
      </c>
      <c r="G79" s="20">
        <f t="shared" si="25"/>
        <v>7.8000000000000007</v>
      </c>
      <c r="H79" s="20" t="str">
        <f>LOOKUP(A79,INDEX!$A$2:$A$28,INDEX!$F$2:$F$28)</f>
        <v>43°10'57.4"N</v>
      </c>
      <c r="I79" s="20" t="str">
        <f>LOOKUP(B79,INDEX!$A$2:$A$28,INDEX!$G$2:$G$28)</f>
        <v>79°14'44.9"W</v>
      </c>
      <c r="J79" s="4">
        <f>LOOKUP(A79,INDEX!$A$2:$A$28,INDEX!$H$2:$H$28)</f>
        <v>18</v>
      </c>
      <c r="K79" s="4" t="str">
        <f>LOOKUP(A79,INDEX!$A$2:$A$28,INDEX!$I$2:$I$28)</f>
        <v>Sunny</v>
      </c>
      <c r="L79" s="4">
        <f>L77</f>
        <v>1199.7379999999998</v>
      </c>
      <c r="M79" s="4">
        <f>M77</f>
        <v>86.810999999999993</v>
      </c>
      <c r="N79" s="4">
        <f t="shared" si="19"/>
        <v>0</v>
      </c>
      <c r="O79" s="4" t="s">
        <v>14</v>
      </c>
      <c r="P79" s="4">
        <f t="shared" si="20"/>
        <v>0</v>
      </c>
      <c r="Q79" s="4" t="s">
        <v>15</v>
      </c>
      <c r="R79" s="4" t="s">
        <v>22</v>
      </c>
      <c r="S79" s="4">
        <v>2</v>
      </c>
      <c r="T79" s="4" t="str">
        <f t="shared" si="26"/>
        <v>SMALL</v>
      </c>
      <c r="U79" s="4" t="s">
        <v>19</v>
      </c>
      <c r="V79" s="4">
        <v>1</v>
      </c>
      <c r="W79" s="4">
        <v>0.72899999999999998</v>
      </c>
      <c r="X79" s="4">
        <v>0.72899999999999998</v>
      </c>
      <c r="Y79" s="4" t="s">
        <v>21</v>
      </c>
      <c r="Z79" s="21">
        <f t="shared" si="21"/>
        <v>8.3975533054566828E-3</v>
      </c>
      <c r="AA79" s="4" t="s">
        <v>21</v>
      </c>
      <c r="AB79" s="4" t="str">
        <f t="shared" si="27"/>
        <v>NA</v>
      </c>
      <c r="AC79" s="4">
        <v>5</v>
      </c>
      <c r="AD79" s="4">
        <v>4</v>
      </c>
      <c r="AE79" s="4">
        <v>1</v>
      </c>
      <c r="AF79" s="4">
        <v>0</v>
      </c>
      <c r="AG79" s="4">
        <v>0</v>
      </c>
      <c r="AH79" s="4">
        <v>0</v>
      </c>
      <c r="AI79" s="4">
        <v>0</v>
      </c>
      <c r="AJ79" s="20">
        <f t="shared" si="22"/>
        <v>0.25005459525329699</v>
      </c>
    </row>
    <row r="80" spans="1:36" x14ac:dyDescent="0.25">
      <c r="A80" s="19" t="s">
        <v>89</v>
      </c>
      <c r="B80" s="1" t="s">
        <v>90</v>
      </c>
      <c r="C80" s="1" t="s">
        <v>91</v>
      </c>
      <c r="D80" t="str">
        <f t="shared" si="23"/>
        <v>2022/08/27</v>
      </c>
      <c r="E80" t="str">
        <f t="shared" si="24"/>
        <v>20227888</v>
      </c>
      <c r="F80" s="1" t="s">
        <v>92</v>
      </c>
      <c r="G80" s="5">
        <f t="shared" si="25"/>
        <v>7.8000000000000007</v>
      </c>
      <c r="H80" s="5" t="str">
        <f>LOOKUP(A80,INDEX!$A$2:$A$28,INDEX!$F$2:$F$28)</f>
        <v>43°10'57.4"N</v>
      </c>
      <c r="I80" s="5" t="str">
        <f>LOOKUP(B80,INDEX!$A$2:$A$28,INDEX!$G$2:$G$28)</f>
        <v>79°14'44.9"W</v>
      </c>
      <c r="J80">
        <f>LOOKUP(A80,INDEX!$A$2:$A$28,INDEX!$H$2:$H$28)</f>
        <v>18</v>
      </c>
      <c r="K80" t="str">
        <f>LOOKUP(A80,INDEX!$A$2:$A$28,INDEX!$I$2:$I$28)</f>
        <v>Sunny</v>
      </c>
      <c r="L80">
        <f>L77</f>
        <v>1199.7379999999998</v>
      </c>
      <c r="M80">
        <f>SUM(W80:W82)</f>
        <v>269.33800000000002</v>
      </c>
      <c r="N80">
        <f t="shared" si="19"/>
        <v>0</v>
      </c>
      <c r="O80" t="s">
        <v>14</v>
      </c>
      <c r="P80">
        <f t="shared" si="20"/>
        <v>1</v>
      </c>
      <c r="Q80" t="s">
        <v>22</v>
      </c>
      <c r="R80" t="s">
        <v>22</v>
      </c>
      <c r="S80">
        <v>2</v>
      </c>
      <c r="T80" t="str">
        <f t="shared" si="26"/>
        <v>SMALL</v>
      </c>
      <c r="U80" t="s">
        <v>16</v>
      </c>
      <c r="V80">
        <v>57</v>
      </c>
      <c r="W80">
        <v>75.855000000000004</v>
      </c>
      <c r="X80">
        <v>1.331</v>
      </c>
      <c r="Y80">
        <v>1.131</v>
      </c>
      <c r="Z80" s="2">
        <f t="shared" si="21"/>
        <v>0.28163497167128293</v>
      </c>
      <c r="AA80" t="s">
        <v>21</v>
      </c>
      <c r="AB80" t="str">
        <f t="shared" si="27"/>
        <v>NA</v>
      </c>
      <c r="AC80">
        <v>5</v>
      </c>
      <c r="AD80">
        <v>4</v>
      </c>
      <c r="AE80">
        <v>1</v>
      </c>
      <c r="AF80">
        <v>0</v>
      </c>
      <c r="AG80">
        <v>0</v>
      </c>
      <c r="AH80">
        <v>0</v>
      </c>
      <c r="AI80">
        <v>0</v>
      </c>
      <c r="AJ80" s="5">
        <f t="shared" si="22"/>
        <v>0.25005459525329699</v>
      </c>
    </row>
    <row r="81" spans="1:36" x14ac:dyDescent="0.25">
      <c r="A81" s="19" t="s">
        <v>89</v>
      </c>
      <c r="B81" s="1" t="s">
        <v>90</v>
      </c>
      <c r="C81" s="1" t="s">
        <v>91</v>
      </c>
      <c r="D81" t="str">
        <f t="shared" si="23"/>
        <v>2022/08/27</v>
      </c>
      <c r="E81" t="str">
        <f t="shared" si="24"/>
        <v>20227888</v>
      </c>
      <c r="F81" s="1" t="s">
        <v>92</v>
      </c>
      <c r="G81" s="5">
        <f t="shared" si="25"/>
        <v>7.8000000000000007</v>
      </c>
      <c r="H81" s="5" t="str">
        <f>LOOKUP(A81,INDEX!$A$2:$A$28,INDEX!$F$2:$F$28)</f>
        <v>43°10'57.4"N</v>
      </c>
      <c r="I81" s="5" t="str">
        <f>LOOKUP(B81,INDEX!$A$2:$A$28,INDEX!$G$2:$G$28)</f>
        <v>79°14'44.9"W</v>
      </c>
      <c r="J81">
        <f>LOOKUP(A81,INDEX!$A$2:$A$28,INDEX!$H$2:$H$28)</f>
        <v>18</v>
      </c>
      <c r="K81" t="str">
        <f>LOOKUP(A81,INDEX!$A$2:$A$28,INDEX!$I$2:$I$28)</f>
        <v>Sunny</v>
      </c>
      <c r="L81">
        <f>L77</f>
        <v>1199.7379999999998</v>
      </c>
      <c r="M81">
        <f>M80</f>
        <v>269.33800000000002</v>
      </c>
      <c r="N81">
        <f t="shared" si="19"/>
        <v>0</v>
      </c>
      <c r="O81" t="s">
        <v>14</v>
      </c>
      <c r="P81">
        <f t="shared" si="20"/>
        <v>1</v>
      </c>
      <c r="Q81" t="s">
        <v>22</v>
      </c>
      <c r="R81" t="s">
        <v>22</v>
      </c>
      <c r="S81">
        <v>2</v>
      </c>
      <c r="T81" t="str">
        <f t="shared" si="26"/>
        <v>SMALL</v>
      </c>
      <c r="U81" t="s">
        <v>18</v>
      </c>
      <c r="V81">
        <v>55</v>
      </c>
      <c r="W81">
        <v>132.19</v>
      </c>
      <c r="X81">
        <v>2.403</v>
      </c>
      <c r="Y81">
        <v>1.593</v>
      </c>
      <c r="Z81" s="2">
        <f t="shared" si="21"/>
        <v>0.49079595155529476</v>
      </c>
      <c r="AA81">
        <v>85</v>
      </c>
      <c r="AB81">
        <f t="shared" si="27"/>
        <v>38.580830622588699</v>
      </c>
      <c r="AC81">
        <v>5</v>
      </c>
      <c r="AD81">
        <v>4</v>
      </c>
      <c r="AE81">
        <v>1</v>
      </c>
      <c r="AF81">
        <v>0</v>
      </c>
      <c r="AG81">
        <v>0</v>
      </c>
      <c r="AH81">
        <v>0</v>
      </c>
      <c r="AI81">
        <v>0</v>
      </c>
      <c r="AJ81" s="5">
        <f t="shared" si="22"/>
        <v>0.25005459525329699</v>
      </c>
    </row>
    <row r="82" spans="1:36" x14ac:dyDescent="0.25">
      <c r="A82" s="19" t="s">
        <v>89</v>
      </c>
      <c r="B82" s="1" t="s">
        <v>90</v>
      </c>
      <c r="C82" s="1" t="s">
        <v>91</v>
      </c>
      <c r="D82" t="str">
        <f t="shared" si="23"/>
        <v>2022/08/27</v>
      </c>
      <c r="E82" t="str">
        <f t="shared" si="24"/>
        <v>20227888</v>
      </c>
      <c r="F82" s="1" t="s">
        <v>92</v>
      </c>
      <c r="G82" s="5">
        <f t="shared" si="25"/>
        <v>7.8000000000000007</v>
      </c>
      <c r="H82" s="5" t="str">
        <f>LOOKUP(A82,INDEX!$A$2:$A$28,INDEX!$F$2:$F$28)</f>
        <v>43°10'57.4"N</v>
      </c>
      <c r="I82" s="5" t="str">
        <f>LOOKUP(B82,INDEX!$A$2:$A$28,INDEX!$G$2:$G$28)</f>
        <v>79°14'44.9"W</v>
      </c>
      <c r="J82">
        <f>LOOKUP(A82,INDEX!$A$2:$A$28,INDEX!$H$2:$H$28)</f>
        <v>18</v>
      </c>
      <c r="K82" t="str">
        <f>LOOKUP(A82,INDEX!$A$2:$A$28,INDEX!$I$2:$I$28)</f>
        <v>Sunny</v>
      </c>
      <c r="L82">
        <f>L78</f>
        <v>1199.7379999999998</v>
      </c>
      <c r="M82">
        <f>M80</f>
        <v>269.33800000000002</v>
      </c>
      <c r="N82">
        <f t="shared" si="19"/>
        <v>0</v>
      </c>
      <c r="O82" t="s">
        <v>14</v>
      </c>
      <c r="P82">
        <f t="shared" si="20"/>
        <v>1</v>
      </c>
      <c r="Q82" t="s">
        <v>22</v>
      </c>
      <c r="R82" t="s">
        <v>22</v>
      </c>
      <c r="S82">
        <v>2</v>
      </c>
      <c r="T82" t="str">
        <f t="shared" si="26"/>
        <v>SMALL</v>
      </c>
      <c r="U82" t="s">
        <v>19</v>
      </c>
      <c r="V82">
        <v>28</v>
      </c>
      <c r="W82">
        <v>61.292999999999999</v>
      </c>
      <c r="X82">
        <v>2.1890000000000001</v>
      </c>
      <c r="Y82">
        <v>1.889</v>
      </c>
      <c r="Z82" s="2">
        <f t="shared" si="21"/>
        <v>0.22756907677342222</v>
      </c>
      <c r="AA82" t="s">
        <v>21</v>
      </c>
      <c r="AB82" t="str">
        <f t="shared" si="27"/>
        <v>NA</v>
      </c>
      <c r="AC82">
        <v>5</v>
      </c>
      <c r="AD82">
        <v>4</v>
      </c>
      <c r="AE82">
        <v>1</v>
      </c>
      <c r="AF82">
        <v>0</v>
      </c>
      <c r="AG82">
        <v>0</v>
      </c>
      <c r="AH82">
        <v>0</v>
      </c>
      <c r="AI82">
        <v>0</v>
      </c>
      <c r="AJ82" s="5">
        <f t="shared" si="22"/>
        <v>0.25005459525329699</v>
      </c>
    </row>
    <row r="83" spans="1:36" x14ac:dyDescent="0.25">
      <c r="A83" s="19" t="s">
        <v>89</v>
      </c>
      <c r="B83" s="19" t="s">
        <v>93</v>
      </c>
      <c r="C83" s="19" t="s">
        <v>91</v>
      </c>
      <c r="D83" s="4" t="str">
        <f t="shared" si="23"/>
        <v>2022/08/27</v>
      </c>
      <c r="E83" s="4" t="str">
        <f t="shared" si="24"/>
        <v>20227888</v>
      </c>
      <c r="F83" s="19" t="s">
        <v>92</v>
      </c>
      <c r="G83" s="20">
        <f t="shared" si="25"/>
        <v>7.8000000000000007</v>
      </c>
      <c r="H83" s="20" t="str">
        <f>LOOKUP(A83,INDEX!$A$2:$A$28,INDEX!$F$2:$F$28)</f>
        <v>43°10'57.4"N</v>
      </c>
      <c r="I83" s="20" t="str">
        <f>LOOKUP(B83,INDEX!$A$2:$A$28,INDEX!$G$2:$G$28)</f>
        <v>79°14'44.9"W</v>
      </c>
      <c r="J83" s="4">
        <f>LOOKUP(A83,INDEX!$A$2:$A$28,INDEX!$H$2:$H$28)</f>
        <v>18</v>
      </c>
      <c r="K83" s="4" t="str">
        <f>LOOKUP(A83,INDEX!$A$2:$A$28,INDEX!$I$2:$I$28)</f>
        <v>Sunny</v>
      </c>
      <c r="L83" s="4">
        <f>931.786+267.952</f>
        <v>1199.7379999999998</v>
      </c>
      <c r="M83" s="4">
        <f>SUM(W83:W85)</f>
        <v>128.06700000000001</v>
      </c>
      <c r="N83" s="4">
        <f t="shared" si="19"/>
        <v>0</v>
      </c>
      <c r="O83" s="4" t="s">
        <v>14</v>
      </c>
      <c r="P83" s="4">
        <f t="shared" si="20"/>
        <v>0</v>
      </c>
      <c r="Q83" s="4" t="s">
        <v>15</v>
      </c>
      <c r="R83" s="4" t="s">
        <v>22</v>
      </c>
      <c r="S83" s="4">
        <v>2</v>
      </c>
      <c r="T83" s="4" t="str">
        <f t="shared" si="26"/>
        <v>SMALL</v>
      </c>
      <c r="U83" s="4" t="s">
        <v>16</v>
      </c>
      <c r="V83" s="4">
        <v>32</v>
      </c>
      <c r="W83" s="4">
        <v>49.509</v>
      </c>
      <c r="X83" s="4">
        <v>1.5469999999999999</v>
      </c>
      <c r="Y83" s="4">
        <v>1.8460000000000001</v>
      </c>
      <c r="Z83" s="21">
        <f t="shared" si="21"/>
        <v>0.38658670851975918</v>
      </c>
      <c r="AA83" s="4" t="s">
        <v>21</v>
      </c>
      <c r="AB83" s="4" t="str">
        <f t="shared" si="27"/>
        <v>NA</v>
      </c>
      <c r="AC83" s="4">
        <v>5</v>
      </c>
      <c r="AD83" s="4">
        <v>4</v>
      </c>
      <c r="AE83" s="4">
        <v>1</v>
      </c>
      <c r="AF83" s="4">
        <v>0</v>
      </c>
      <c r="AG83" s="4">
        <v>0</v>
      </c>
      <c r="AH83" s="4">
        <v>0</v>
      </c>
      <c r="AI83" s="4">
        <v>0</v>
      </c>
      <c r="AJ83" s="20">
        <f t="shared" si="22"/>
        <v>0.25005459525329699</v>
      </c>
    </row>
    <row r="84" spans="1:36" x14ac:dyDescent="0.25">
      <c r="A84" s="19" t="s">
        <v>89</v>
      </c>
      <c r="B84" s="19" t="s">
        <v>93</v>
      </c>
      <c r="C84" s="19" t="s">
        <v>91</v>
      </c>
      <c r="D84" s="4" t="str">
        <f t="shared" si="23"/>
        <v>2022/08/27</v>
      </c>
      <c r="E84" s="4" t="str">
        <f t="shared" si="24"/>
        <v>20227888</v>
      </c>
      <c r="F84" s="19" t="s">
        <v>92</v>
      </c>
      <c r="G84" s="20">
        <f t="shared" si="25"/>
        <v>7.8000000000000007</v>
      </c>
      <c r="H84" s="20" t="str">
        <f>LOOKUP(A84,INDEX!$A$2:$A$28,INDEX!$F$2:$F$28)</f>
        <v>43°10'57.4"N</v>
      </c>
      <c r="I84" s="20" t="str">
        <f>LOOKUP(B84,INDEX!$A$2:$A$28,INDEX!$G$2:$G$28)</f>
        <v>79°14'44.9"W</v>
      </c>
      <c r="J84" s="4">
        <f>LOOKUP(A84,INDEX!$A$2:$A$28,INDEX!$H$2:$H$28)</f>
        <v>18</v>
      </c>
      <c r="K84" s="4" t="str">
        <f>LOOKUP(A84,INDEX!$A$2:$A$28,INDEX!$I$2:$I$28)</f>
        <v>Sunny</v>
      </c>
      <c r="L84" s="4">
        <f>L83</f>
        <v>1199.7379999999998</v>
      </c>
      <c r="M84" s="4">
        <f>M83</f>
        <v>128.06700000000001</v>
      </c>
      <c r="N84" s="4">
        <f t="shared" si="19"/>
        <v>0</v>
      </c>
      <c r="O84" s="4" t="s">
        <v>14</v>
      </c>
      <c r="P84" s="4">
        <f t="shared" si="20"/>
        <v>0</v>
      </c>
      <c r="Q84" s="4" t="s">
        <v>15</v>
      </c>
      <c r="R84" s="4" t="s">
        <v>22</v>
      </c>
      <c r="S84" s="4">
        <v>2</v>
      </c>
      <c r="T84" s="4" t="str">
        <f t="shared" si="26"/>
        <v>SMALL</v>
      </c>
      <c r="U84" s="4" t="s">
        <v>18</v>
      </c>
      <c r="V84" s="4">
        <v>26</v>
      </c>
      <c r="W84" s="4">
        <v>43.118000000000002</v>
      </c>
      <c r="X84" s="4">
        <v>1.6579999999999999</v>
      </c>
      <c r="Y84" s="4">
        <v>0.95899999999999996</v>
      </c>
      <c r="Z84" s="21">
        <f t="shared" si="21"/>
        <v>0.33668314241764075</v>
      </c>
      <c r="AA84" s="4">
        <v>55</v>
      </c>
      <c r="AB84" s="4">
        <f t="shared" si="27"/>
        <v>76.534162066886211</v>
      </c>
      <c r="AC84" s="4">
        <v>5</v>
      </c>
      <c r="AD84" s="4">
        <v>4</v>
      </c>
      <c r="AE84" s="4">
        <v>1</v>
      </c>
      <c r="AF84" s="4">
        <v>0</v>
      </c>
      <c r="AG84" s="4">
        <v>0</v>
      </c>
      <c r="AH84" s="4">
        <v>0</v>
      </c>
      <c r="AI84" s="4">
        <v>0</v>
      </c>
      <c r="AJ84" s="20">
        <f t="shared" si="22"/>
        <v>0.25005459525329699</v>
      </c>
    </row>
    <row r="85" spans="1:36" x14ac:dyDescent="0.25">
      <c r="A85" s="19" t="s">
        <v>89</v>
      </c>
      <c r="B85" s="19" t="s">
        <v>93</v>
      </c>
      <c r="C85" s="19" t="s">
        <v>91</v>
      </c>
      <c r="D85" s="4" t="str">
        <f t="shared" si="23"/>
        <v>2022/08/27</v>
      </c>
      <c r="E85" s="4" t="str">
        <f t="shared" si="24"/>
        <v>20227888</v>
      </c>
      <c r="F85" s="19" t="s">
        <v>92</v>
      </c>
      <c r="G85" s="20">
        <f t="shared" si="25"/>
        <v>7.8000000000000007</v>
      </c>
      <c r="H85" s="20" t="str">
        <f>LOOKUP(A85,INDEX!$A$2:$A$28,INDEX!$F$2:$F$28)</f>
        <v>43°10'57.4"N</v>
      </c>
      <c r="I85" s="20" t="str">
        <f>LOOKUP(B85,INDEX!$A$2:$A$28,INDEX!$G$2:$G$28)</f>
        <v>79°14'44.9"W</v>
      </c>
      <c r="J85" s="4">
        <f>LOOKUP(A85,INDEX!$A$2:$A$28,INDEX!$H$2:$H$28)</f>
        <v>18</v>
      </c>
      <c r="K85" s="4" t="str">
        <f>LOOKUP(A85,INDEX!$A$2:$A$28,INDEX!$I$2:$I$28)</f>
        <v>Sunny</v>
      </c>
      <c r="L85" s="4">
        <f>L83</f>
        <v>1199.7379999999998</v>
      </c>
      <c r="M85" s="4">
        <f>M83</f>
        <v>128.06700000000001</v>
      </c>
      <c r="N85" s="4">
        <f t="shared" si="19"/>
        <v>0</v>
      </c>
      <c r="O85" s="4" t="s">
        <v>14</v>
      </c>
      <c r="P85" s="4">
        <f t="shared" si="20"/>
        <v>0</v>
      </c>
      <c r="Q85" s="4" t="s">
        <v>15</v>
      </c>
      <c r="R85" s="4" t="s">
        <v>22</v>
      </c>
      <c r="S85" s="4">
        <v>2</v>
      </c>
      <c r="T85" s="4" t="str">
        <f t="shared" si="26"/>
        <v>SMALL</v>
      </c>
      <c r="U85" s="4" t="s">
        <v>19</v>
      </c>
      <c r="V85" s="4">
        <v>18</v>
      </c>
      <c r="W85" s="4">
        <v>35.44</v>
      </c>
      <c r="X85" s="4">
        <v>1.9690000000000001</v>
      </c>
      <c r="Y85" s="4">
        <v>1.7569999999999999</v>
      </c>
      <c r="Z85" s="21">
        <f t="shared" si="21"/>
        <v>0.27673014906260002</v>
      </c>
      <c r="AA85" s="4" t="s">
        <v>21</v>
      </c>
      <c r="AB85" s="4" t="str">
        <f t="shared" si="27"/>
        <v>NA</v>
      </c>
      <c r="AC85" s="4">
        <v>5</v>
      </c>
      <c r="AD85" s="4">
        <v>4</v>
      </c>
      <c r="AE85" s="4">
        <v>1</v>
      </c>
      <c r="AF85" s="4">
        <v>0</v>
      </c>
      <c r="AG85" s="4">
        <v>0</v>
      </c>
      <c r="AH85" s="4">
        <v>0</v>
      </c>
      <c r="AI85" s="4">
        <v>0</v>
      </c>
      <c r="AJ85" s="20">
        <f t="shared" si="22"/>
        <v>0.25005459525329699</v>
      </c>
    </row>
    <row r="86" spans="1:36" x14ac:dyDescent="0.25">
      <c r="A86" s="19" t="s">
        <v>94</v>
      </c>
      <c r="B86" s="1" t="s">
        <v>95</v>
      </c>
      <c r="C86" s="1" t="s">
        <v>91</v>
      </c>
      <c r="D86" t="str">
        <f t="shared" si="23"/>
        <v>2022/08/27</v>
      </c>
      <c r="E86" t="str">
        <f t="shared" si="24"/>
        <v>20227888</v>
      </c>
      <c r="F86" s="1" t="s">
        <v>96</v>
      </c>
      <c r="G86" s="5">
        <f t="shared" si="25"/>
        <v>8.3833333333333329</v>
      </c>
      <c r="H86" s="5" t="str">
        <f>LOOKUP(A86,INDEX!$A$2:$A$28,INDEX!$F$2:$F$28)</f>
        <v>43°10'42.9"N</v>
      </c>
      <c r="I86" s="5" t="str">
        <f>LOOKUP(B86,INDEX!$A$2:$A$28,INDEX!$G$2:$G$28)</f>
        <v>79°14'21.0"W</v>
      </c>
      <c r="J86">
        <f>LOOKUP(A86,INDEX!$A$2:$A$28,INDEX!$H$2:$H$28)</f>
        <v>18</v>
      </c>
      <c r="K86" t="str">
        <f>LOOKUP(A86,INDEX!$A$2:$A$28,INDEX!$I$2:$I$28)</f>
        <v>Sunny</v>
      </c>
      <c r="L86">
        <v>230.46199999999999</v>
      </c>
      <c r="M86">
        <f>SUM(W86:W88)</f>
        <v>98.369</v>
      </c>
      <c r="N86">
        <f t="shared" si="19"/>
        <v>0</v>
      </c>
      <c r="O86" t="s">
        <v>14</v>
      </c>
      <c r="P86">
        <f t="shared" si="20"/>
        <v>1</v>
      </c>
      <c r="Q86" t="s">
        <v>22</v>
      </c>
      <c r="R86" t="s">
        <v>15</v>
      </c>
      <c r="S86">
        <v>2</v>
      </c>
      <c r="T86" t="str">
        <f t="shared" si="26"/>
        <v>SMALL</v>
      </c>
      <c r="U86" t="s">
        <v>16</v>
      </c>
      <c r="V86">
        <v>17</v>
      </c>
      <c r="W86">
        <v>24.227</v>
      </c>
      <c r="X86">
        <v>1.425</v>
      </c>
      <c r="Y86">
        <v>1.32</v>
      </c>
      <c r="Z86" s="2">
        <f t="shared" si="21"/>
        <v>0.24628693999125742</v>
      </c>
      <c r="AA86" t="s">
        <v>21</v>
      </c>
      <c r="AB86" t="str">
        <f t="shared" si="27"/>
        <v>NA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s="5">
        <f t="shared" si="22"/>
        <v>0</v>
      </c>
    </row>
    <row r="87" spans="1:36" x14ac:dyDescent="0.25">
      <c r="A87" s="19" t="s">
        <v>94</v>
      </c>
      <c r="B87" s="1" t="s">
        <v>95</v>
      </c>
      <c r="C87" s="1" t="s">
        <v>91</v>
      </c>
      <c r="D87" t="str">
        <f t="shared" si="23"/>
        <v>2022/08/27</v>
      </c>
      <c r="E87" t="str">
        <f t="shared" si="24"/>
        <v>20227888</v>
      </c>
      <c r="F87" s="1" t="s">
        <v>96</v>
      </c>
      <c r="G87" s="5">
        <f t="shared" si="25"/>
        <v>8.3833333333333329</v>
      </c>
      <c r="H87" s="5" t="str">
        <f>LOOKUP(A87,INDEX!$A$2:$A$28,INDEX!$F$2:$F$28)</f>
        <v>43°10'42.9"N</v>
      </c>
      <c r="I87" s="5" t="str">
        <f>LOOKUP(B87,INDEX!$A$2:$A$28,INDEX!$G$2:$G$28)</f>
        <v>79°14'21.0"W</v>
      </c>
      <c r="J87">
        <f>LOOKUP(A87,INDEX!$A$2:$A$28,INDEX!$H$2:$H$28)</f>
        <v>18</v>
      </c>
      <c r="K87" t="str">
        <f>LOOKUP(A87,INDEX!$A$2:$A$28,INDEX!$I$2:$I$28)</f>
        <v>Sunny</v>
      </c>
      <c r="L87">
        <v>230.46199999999999</v>
      </c>
      <c r="M87">
        <f>M86</f>
        <v>98.369</v>
      </c>
      <c r="N87">
        <f t="shared" si="19"/>
        <v>0</v>
      </c>
      <c r="O87" t="s">
        <v>14</v>
      </c>
      <c r="P87">
        <f t="shared" si="20"/>
        <v>1</v>
      </c>
      <c r="Q87" t="s">
        <v>22</v>
      </c>
      <c r="R87" t="s">
        <v>15</v>
      </c>
      <c r="S87">
        <v>2</v>
      </c>
      <c r="T87" t="str">
        <f t="shared" si="26"/>
        <v>SMALL</v>
      </c>
      <c r="U87" t="s">
        <v>18</v>
      </c>
      <c r="V87">
        <v>17</v>
      </c>
      <c r="W87">
        <v>51.673999999999999</v>
      </c>
      <c r="X87">
        <v>3.04</v>
      </c>
      <c r="Y87">
        <v>3.7930000000000001</v>
      </c>
      <c r="Z87" s="2">
        <f t="shared" si="21"/>
        <v>0.52530776972420168</v>
      </c>
      <c r="AA87">
        <v>23</v>
      </c>
      <c r="AB87">
        <f t="shared" si="27"/>
        <v>26.70588690637458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 s="5">
        <f t="shared" si="22"/>
        <v>0</v>
      </c>
    </row>
    <row r="88" spans="1:36" x14ac:dyDescent="0.25">
      <c r="A88" s="19" t="s">
        <v>94</v>
      </c>
      <c r="B88" s="1" t="s">
        <v>95</v>
      </c>
      <c r="C88" s="1" t="s">
        <v>91</v>
      </c>
      <c r="D88" t="str">
        <f t="shared" si="23"/>
        <v>2022/08/27</v>
      </c>
      <c r="E88" t="str">
        <f t="shared" si="24"/>
        <v>20227888</v>
      </c>
      <c r="F88" s="1" t="s">
        <v>96</v>
      </c>
      <c r="G88" s="5">
        <f t="shared" si="25"/>
        <v>8.3833333333333329</v>
      </c>
      <c r="H88" s="5" t="str">
        <f>LOOKUP(A88,INDEX!$A$2:$A$28,INDEX!$F$2:$F$28)</f>
        <v>43°10'42.9"N</v>
      </c>
      <c r="I88" s="5" t="str">
        <f>LOOKUP(B88,INDEX!$A$2:$A$28,INDEX!$G$2:$G$28)</f>
        <v>79°14'21.0"W</v>
      </c>
      <c r="J88">
        <f>LOOKUP(A88,INDEX!$A$2:$A$28,INDEX!$H$2:$H$28)</f>
        <v>18</v>
      </c>
      <c r="K88" t="str">
        <f>LOOKUP(A88,INDEX!$A$2:$A$28,INDEX!$I$2:$I$28)</f>
        <v>Sunny</v>
      </c>
      <c r="L88">
        <v>230.46199999999999</v>
      </c>
      <c r="M88">
        <f>M86</f>
        <v>98.369</v>
      </c>
      <c r="N88">
        <f t="shared" si="19"/>
        <v>0</v>
      </c>
      <c r="O88" t="s">
        <v>14</v>
      </c>
      <c r="P88">
        <f t="shared" si="20"/>
        <v>1</v>
      </c>
      <c r="Q88" t="s">
        <v>22</v>
      </c>
      <c r="R88" t="s">
        <v>15</v>
      </c>
      <c r="S88">
        <v>2</v>
      </c>
      <c r="T88" t="str">
        <f t="shared" si="26"/>
        <v>SMALL</v>
      </c>
      <c r="U88" t="s">
        <v>19</v>
      </c>
      <c r="V88">
        <v>11</v>
      </c>
      <c r="W88">
        <v>22.468</v>
      </c>
      <c r="X88">
        <v>2.0430000000000001</v>
      </c>
      <c r="Y88">
        <v>1.8</v>
      </c>
      <c r="Z88" s="2">
        <f t="shared" si="21"/>
        <v>0.22840529028454087</v>
      </c>
      <c r="AA88" t="s">
        <v>21</v>
      </c>
      <c r="AB88" t="str">
        <f t="shared" si="27"/>
        <v>NA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s="5">
        <f t="shared" si="22"/>
        <v>0</v>
      </c>
    </row>
    <row r="89" spans="1:36" x14ac:dyDescent="0.25">
      <c r="A89" s="19" t="s">
        <v>94</v>
      </c>
      <c r="B89" s="19" t="s">
        <v>97</v>
      </c>
      <c r="C89" s="19" t="s">
        <v>91</v>
      </c>
      <c r="D89" s="4" t="str">
        <f t="shared" si="23"/>
        <v>2022/08/27</v>
      </c>
      <c r="E89" s="4" t="str">
        <f t="shared" si="24"/>
        <v>20227888</v>
      </c>
      <c r="F89" s="19" t="s">
        <v>96</v>
      </c>
      <c r="G89" s="20">
        <f t="shared" si="25"/>
        <v>8.3833333333333329</v>
      </c>
      <c r="H89" s="20" t="str">
        <f>LOOKUP(A89,INDEX!$A$2:$A$28,INDEX!$F$2:$F$28)</f>
        <v>43°10'42.9"N</v>
      </c>
      <c r="I89" s="20" t="str">
        <f>LOOKUP(B89,INDEX!$A$2:$A$28,INDEX!$G$2:$G$28)</f>
        <v>79°14'21.0"W</v>
      </c>
      <c r="J89" s="4">
        <f>LOOKUP(A89,INDEX!$A$2:$A$28,INDEX!$H$2:$H$28)</f>
        <v>18</v>
      </c>
      <c r="K89" s="4" t="str">
        <f>LOOKUP(A89,INDEX!$A$2:$A$28,INDEX!$I$2:$I$28)</f>
        <v>Sunny</v>
      </c>
      <c r="L89" s="4">
        <v>230.46199999999999</v>
      </c>
      <c r="M89" s="4">
        <f>SUM(W89:W91)</f>
        <v>97.634</v>
      </c>
      <c r="N89" s="4">
        <f t="shared" si="19"/>
        <v>0</v>
      </c>
      <c r="O89" s="4" t="s">
        <v>14</v>
      </c>
      <c r="P89" s="4">
        <f t="shared" si="20"/>
        <v>1</v>
      </c>
      <c r="Q89" s="4" t="s">
        <v>22</v>
      </c>
      <c r="R89" s="4" t="s">
        <v>15</v>
      </c>
      <c r="S89" s="4">
        <v>2</v>
      </c>
      <c r="T89" s="4" t="str">
        <f t="shared" si="26"/>
        <v>SMALL</v>
      </c>
      <c r="U89" s="4" t="s">
        <v>16</v>
      </c>
      <c r="V89" s="4">
        <v>9</v>
      </c>
      <c r="W89" s="4">
        <v>21.75</v>
      </c>
      <c r="X89" s="4">
        <v>2.4169999999999998</v>
      </c>
      <c r="Y89" s="4">
        <v>4.6829999999999998</v>
      </c>
      <c r="Z89" s="21">
        <f t="shared" si="21"/>
        <v>0.22277075608906732</v>
      </c>
      <c r="AA89" s="4" t="s">
        <v>21</v>
      </c>
      <c r="AB89" s="4" t="str">
        <f t="shared" si="27"/>
        <v>NA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20">
        <f t="shared" si="22"/>
        <v>0</v>
      </c>
    </row>
    <row r="90" spans="1:36" x14ac:dyDescent="0.25">
      <c r="A90" s="19" t="s">
        <v>94</v>
      </c>
      <c r="B90" s="19" t="s">
        <v>97</v>
      </c>
      <c r="C90" s="19" t="s">
        <v>91</v>
      </c>
      <c r="D90" s="4" t="str">
        <f t="shared" si="23"/>
        <v>2022/08/27</v>
      </c>
      <c r="E90" s="4" t="str">
        <f t="shared" si="24"/>
        <v>20227888</v>
      </c>
      <c r="F90" s="19" t="s">
        <v>96</v>
      </c>
      <c r="G90" s="20">
        <f t="shared" si="25"/>
        <v>8.3833333333333329</v>
      </c>
      <c r="H90" s="20" t="str">
        <f>LOOKUP(A90,INDEX!$A$2:$A$28,INDEX!$F$2:$F$28)</f>
        <v>43°10'42.9"N</v>
      </c>
      <c r="I90" s="20" t="str">
        <f>LOOKUP(B90,INDEX!$A$2:$A$28,INDEX!$G$2:$G$28)</f>
        <v>79°14'21.0"W</v>
      </c>
      <c r="J90" s="4">
        <f>LOOKUP(A90,INDEX!$A$2:$A$28,INDEX!$H$2:$H$28)</f>
        <v>18</v>
      </c>
      <c r="K90" s="4" t="str">
        <f>LOOKUP(A90,INDEX!$A$2:$A$28,INDEX!$I$2:$I$28)</f>
        <v>Sunny</v>
      </c>
      <c r="L90" s="4">
        <v>230.46199999999999</v>
      </c>
      <c r="M90" s="4">
        <f>M89</f>
        <v>97.634</v>
      </c>
      <c r="N90" s="4">
        <f t="shared" si="19"/>
        <v>0</v>
      </c>
      <c r="O90" s="4" t="s">
        <v>14</v>
      </c>
      <c r="P90" s="4">
        <f t="shared" si="20"/>
        <v>1</v>
      </c>
      <c r="Q90" s="4" t="s">
        <v>22</v>
      </c>
      <c r="R90" s="4" t="s">
        <v>15</v>
      </c>
      <c r="S90" s="4">
        <v>2</v>
      </c>
      <c r="T90" s="4" t="str">
        <f t="shared" si="26"/>
        <v>SMALL</v>
      </c>
      <c r="U90" s="4" t="s">
        <v>18</v>
      </c>
      <c r="V90" s="4">
        <v>12</v>
      </c>
      <c r="W90" s="4">
        <v>33.709000000000003</v>
      </c>
      <c r="X90" s="4">
        <v>2.8090000000000002</v>
      </c>
      <c r="Y90" s="4">
        <v>1.6339999999999999</v>
      </c>
      <c r="Z90" s="21">
        <f t="shared" si="21"/>
        <v>0.3452588237704079</v>
      </c>
      <c r="AA90" s="4">
        <v>21</v>
      </c>
      <c r="AB90" s="4">
        <f t="shared" si="27"/>
        <v>37.378741582366722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20">
        <f t="shared" si="22"/>
        <v>0</v>
      </c>
    </row>
    <row r="91" spans="1:36" x14ac:dyDescent="0.25">
      <c r="A91" s="19" t="s">
        <v>94</v>
      </c>
      <c r="B91" s="19" t="s">
        <v>97</v>
      </c>
      <c r="C91" s="19" t="s">
        <v>91</v>
      </c>
      <c r="D91" s="4" t="str">
        <f t="shared" si="23"/>
        <v>2022/08/27</v>
      </c>
      <c r="E91" s="4" t="str">
        <f t="shared" si="24"/>
        <v>20227888</v>
      </c>
      <c r="F91" s="19" t="s">
        <v>96</v>
      </c>
      <c r="G91" s="20">
        <f t="shared" si="25"/>
        <v>8.3833333333333329</v>
      </c>
      <c r="H91" s="20" t="str">
        <f>LOOKUP(A91,INDEX!$A$2:$A$28,INDEX!$F$2:$F$28)</f>
        <v>43°10'42.9"N</v>
      </c>
      <c r="I91" s="20" t="str">
        <f>LOOKUP(B91,INDEX!$A$2:$A$28,INDEX!$G$2:$G$28)</f>
        <v>79°14'21.0"W</v>
      </c>
      <c r="J91" s="4">
        <f>LOOKUP(A91,INDEX!$A$2:$A$28,INDEX!$H$2:$H$28)</f>
        <v>18</v>
      </c>
      <c r="K91" s="4" t="str">
        <f>LOOKUP(A91,INDEX!$A$2:$A$28,INDEX!$I$2:$I$28)</f>
        <v>Sunny</v>
      </c>
      <c r="L91" s="4">
        <v>230.46199999999999</v>
      </c>
      <c r="M91" s="4">
        <f>M89</f>
        <v>97.634</v>
      </c>
      <c r="N91" s="4">
        <f t="shared" si="19"/>
        <v>0</v>
      </c>
      <c r="O91" s="4" t="s">
        <v>14</v>
      </c>
      <c r="P91" s="4">
        <f t="shared" si="20"/>
        <v>1</v>
      </c>
      <c r="Q91" s="4" t="s">
        <v>22</v>
      </c>
      <c r="R91" s="4" t="s">
        <v>15</v>
      </c>
      <c r="S91" s="4">
        <v>2</v>
      </c>
      <c r="T91" s="4" t="str">
        <f t="shared" si="26"/>
        <v>SMALL</v>
      </c>
      <c r="U91" s="4" t="s">
        <v>19</v>
      </c>
      <c r="V91" s="4">
        <v>14</v>
      </c>
      <c r="W91" s="4">
        <v>42.174999999999997</v>
      </c>
      <c r="X91" s="4">
        <v>3.012</v>
      </c>
      <c r="Y91" s="4">
        <v>5.1820000000000004</v>
      </c>
      <c r="Z91" s="21">
        <f t="shared" si="21"/>
        <v>0.43197042014052478</v>
      </c>
      <c r="AA91" s="4" t="s">
        <v>21</v>
      </c>
      <c r="AB91" s="4" t="str">
        <f t="shared" si="27"/>
        <v>NA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20">
        <f t="shared" si="22"/>
        <v>0</v>
      </c>
    </row>
    <row r="92" spans="1:36" x14ac:dyDescent="0.25">
      <c r="A92" s="19" t="s">
        <v>98</v>
      </c>
      <c r="B92" s="1" t="s">
        <v>99</v>
      </c>
      <c r="C92" s="1" t="s">
        <v>91</v>
      </c>
      <c r="D92" t="str">
        <f t="shared" si="23"/>
        <v>2022/08/27</v>
      </c>
      <c r="E92" t="str">
        <f t="shared" si="24"/>
        <v>20227888</v>
      </c>
      <c r="F92" s="1" t="s">
        <v>100</v>
      </c>
      <c r="G92" s="5">
        <f t="shared" si="25"/>
        <v>8.6333333333333329</v>
      </c>
      <c r="H92" s="5" t="str">
        <f>LOOKUP(A92,INDEX!$A$2:$A$28,INDEX!$F$2:$F$28)</f>
        <v>43°10'40.0"N</v>
      </c>
      <c r="I92" s="5" t="str">
        <f>LOOKUP(B92,INDEX!$A$2:$A$28,INDEX!$G$2:$G$28)</f>
        <v>79°14'21.0"W</v>
      </c>
      <c r="J92">
        <f>LOOKUP(A92,INDEX!$A$2:$A$28,INDEX!$H$2:$H$28)</f>
        <v>18</v>
      </c>
      <c r="K92" t="str">
        <f>LOOKUP(A92,INDEX!$A$2:$A$28,INDEX!$I$2:$I$28)</f>
        <v>Sunny</v>
      </c>
      <c r="L92">
        <f>557.604+42.677</f>
        <v>600.28100000000006</v>
      </c>
      <c r="M92">
        <f>SUM(W92:W94)</f>
        <v>130.714</v>
      </c>
      <c r="N92">
        <f t="shared" si="19"/>
        <v>1</v>
      </c>
      <c r="O92" t="s">
        <v>67</v>
      </c>
      <c r="P92">
        <f t="shared" si="20"/>
        <v>1</v>
      </c>
      <c r="Q92" t="s">
        <v>22</v>
      </c>
      <c r="R92" t="s">
        <v>22</v>
      </c>
      <c r="S92">
        <v>7</v>
      </c>
      <c r="T92" t="str">
        <f t="shared" si="26"/>
        <v>LARGE</v>
      </c>
      <c r="U92" t="s">
        <v>16</v>
      </c>
      <c r="V92">
        <v>29</v>
      </c>
      <c r="W92">
        <v>55.24</v>
      </c>
      <c r="X92">
        <v>1.905</v>
      </c>
      <c r="Y92">
        <v>2.544</v>
      </c>
      <c r="Z92" s="2">
        <f t="shared" si="21"/>
        <v>0.42260201661642977</v>
      </c>
      <c r="AA92" t="s">
        <v>21</v>
      </c>
      <c r="AB92" t="str">
        <f t="shared" si="27"/>
        <v>NA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</v>
      </c>
      <c r="AI92">
        <v>2</v>
      </c>
      <c r="AJ92" s="5">
        <f t="shared" si="22"/>
        <v>0</v>
      </c>
    </row>
    <row r="93" spans="1:36" x14ac:dyDescent="0.25">
      <c r="A93" s="19" t="s">
        <v>98</v>
      </c>
      <c r="B93" s="1" t="s">
        <v>99</v>
      </c>
      <c r="C93" s="1" t="s">
        <v>91</v>
      </c>
      <c r="D93" t="str">
        <f t="shared" si="23"/>
        <v>2022/08/27</v>
      </c>
      <c r="E93" t="str">
        <f t="shared" si="24"/>
        <v>20227888</v>
      </c>
      <c r="F93" s="1" t="s">
        <v>100</v>
      </c>
      <c r="G93" s="5">
        <f t="shared" si="25"/>
        <v>8.6333333333333329</v>
      </c>
      <c r="H93" s="5" t="str">
        <f>LOOKUP(A93,INDEX!$A$2:$A$28,INDEX!$F$2:$F$28)</f>
        <v>43°10'40.0"N</v>
      </c>
      <c r="I93" s="5" t="str">
        <f>LOOKUP(B93,INDEX!$A$2:$A$28,INDEX!$G$2:$G$28)</f>
        <v>79°14'21.0"W</v>
      </c>
      <c r="J93">
        <f>LOOKUP(A93,INDEX!$A$2:$A$28,INDEX!$H$2:$H$28)</f>
        <v>18</v>
      </c>
      <c r="K93" t="str">
        <f>LOOKUP(A93,INDEX!$A$2:$A$28,INDEX!$I$2:$I$28)</f>
        <v>Sunny</v>
      </c>
      <c r="L93">
        <f>L92</f>
        <v>600.28100000000006</v>
      </c>
      <c r="M93">
        <f>M92</f>
        <v>130.714</v>
      </c>
      <c r="N93">
        <f t="shared" si="19"/>
        <v>1</v>
      </c>
      <c r="O93" t="s">
        <v>67</v>
      </c>
      <c r="P93">
        <f t="shared" si="20"/>
        <v>1</v>
      </c>
      <c r="Q93" t="s">
        <v>22</v>
      </c>
      <c r="R93" t="s">
        <v>22</v>
      </c>
      <c r="S93">
        <v>7</v>
      </c>
      <c r="T93" t="str">
        <f t="shared" si="26"/>
        <v>LARGE</v>
      </c>
      <c r="U93" t="s">
        <v>18</v>
      </c>
      <c r="V93">
        <v>22</v>
      </c>
      <c r="W93">
        <v>34.048999999999999</v>
      </c>
      <c r="X93">
        <v>1.548</v>
      </c>
      <c r="Y93">
        <v>0.97099999999999997</v>
      </c>
      <c r="Z93" s="2">
        <f t="shared" si="21"/>
        <v>0.26048472237097786</v>
      </c>
      <c r="AA93">
        <v>34</v>
      </c>
      <c r="AB93">
        <f t="shared" si="27"/>
        <v>59.913653851801818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</v>
      </c>
      <c r="AI93">
        <v>2</v>
      </c>
      <c r="AJ93" s="5">
        <f t="shared" si="22"/>
        <v>0</v>
      </c>
    </row>
    <row r="94" spans="1:36" x14ac:dyDescent="0.25">
      <c r="A94" s="19" t="s">
        <v>98</v>
      </c>
      <c r="B94" s="1" t="s">
        <v>99</v>
      </c>
      <c r="C94" s="1" t="s">
        <v>91</v>
      </c>
      <c r="D94" t="str">
        <f t="shared" si="23"/>
        <v>2022/08/27</v>
      </c>
      <c r="E94" t="str">
        <f t="shared" si="24"/>
        <v>20227888</v>
      </c>
      <c r="F94" s="1" t="s">
        <v>100</v>
      </c>
      <c r="G94" s="5">
        <f t="shared" si="25"/>
        <v>8.6333333333333329</v>
      </c>
      <c r="H94" s="5" t="str">
        <f>LOOKUP(A94,INDEX!$A$2:$A$28,INDEX!$F$2:$F$28)</f>
        <v>43°10'40.0"N</v>
      </c>
      <c r="I94" s="5" t="str">
        <f>LOOKUP(B94,INDEX!$A$2:$A$28,INDEX!$G$2:$G$28)</f>
        <v>79°14'21.0"W</v>
      </c>
      <c r="J94">
        <f>LOOKUP(A94,INDEX!$A$2:$A$28,INDEX!$H$2:$H$28)</f>
        <v>18</v>
      </c>
      <c r="K94" t="str">
        <f>LOOKUP(A94,INDEX!$A$2:$A$28,INDEX!$I$2:$I$28)</f>
        <v>Sunny</v>
      </c>
      <c r="L94">
        <f>L92</f>
        <v>600.28100000000006</v>
      </c>
      <c r="M94">
        <f>M92</f>
        <v>130.714</v>
      </c>
      <c r="N94">
        <f t="shared" si="19"/>
        <v>1</v>
      </c>
      <c r="O94" t="s">
        <v>67</v>
      </c>
      <c r="P94">
        <f t="shared" si="20"/>
        <v>1</v>
      </c>
      <c r="Q94" t="s">
        <v>22</v>
      </c>
      <c r="R94" t="s">
        <v>22</v>
      </c>
      <c r="S94">
        <v>7</v>
      </c>
      <c r="T94" t="str">
        <f t="shared" si="26"/>
        <v>LARGE</v>
      </c>
      <c r="U94" t="s">
        <v>19</v>
      </c>
      <c r="V94">
        <v>23</v>
      </c>
      <c r="W94">
        <v>41.424999999999997</v>
      </c>
      <c r="X94">
        <v>1.8009999999999999</v>
      </c>
      <c r="Y94">
        <v>1.901</v>
      </c>
      <c r="Z94" s="2">
        <f t="shared" si="21"/>
        <v>0.31691326101259237</v>
      </c>
      <c r="AA94" t="s">
        <v>21</v>
      </c>
      <c r="AB94" t="str">
        <f t="shared" si="27"/>
        <v>NA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</v>
      </c>
      <c r="AI94">
        <v>2</v>
      </c>
      <c r="AJ94" s="5">
        <f t="shared" si="22"/>
        <v>0</v>
      </c>
    </row>
    <row r="95" spans="1:36" x14ac:dyDescent="0.25">
      <c r="A95" s="19" t="s">
        <v>98</v>
      </c>
      <c r="B95" s="19" t="s">
        <v>101</v>
      </c>
      <c r="C95" s="19" t="s">
        <v>91</v>
      </c>
      <c r="D95" s="4" t="str">
        <f t="shared" si="23"/>
        <v>2022/08/27</v>
      </c>
      <c r="E95" s="4" t="str">
        <f t="shared" si="24"/>
        <v>20227888</v>
      </c>
      <c r="F95" s="19" t="s">
        <v>100</v>
      </c>
      <c r="G95" s="20">
        <f t="shared" si="25"/>
        <v>8.6333333333333329</v>
      </c>
      <c r="H95" s="20" t="str">
        <f>LOOKUP(A95,INDEX!$A$2:$A$28,INDEX!$F$2:$F$28)</f>
        <v>43°10'40.0"N</v>
      </c>
      <c r="I95" s="20" t="str">
        <f>LOOKUP(B95,INDEX!$A$2:$A$28,INDEX!$G$2:$G$28)</f>
        <v>79°14'21.0"W</v>
      </c>
      <c r="J95" s="4">
        <f>LOOKUP(A95,INDEX!$A$2:$A$28,INDEX!$H$2:$H$28)</f>
        <v>18</v>
      </c>
      <c r="K95" s="4" t="str">
        <f>LOOKUP(A95,INDEX!$A$2:$A$28,INDEX!$I$2:$I$28)</f>
        <v>Sunny</v>
      </c>
      <c r="L95" s="4">
        <f>L92</f>
        <v>600.28100000000006</v>
      </c>
      <c r="M95" s="4">
        <f>SUM(W95:W97)</f>
        <v>42.67</v>
      </c>
      <c r="N95" s="4">
        <f t="shared" si="19"/>
        <v>1</v>
      </c>
      <c r="O95" s="4" t="s">
        <v>67</v>
      </c>
      <c r="P95" s="4">
        <f t="shared" si="20"/>
        <v>0</v>
      </c>
      <c r="Q95" s="4" t="s">
        <v>15</v>
      </c>
      <c r="R95" s="4" t="s">
        <v>22</v>
      </c>
      <c r="S95" s="4">
        <v>7</v>
      </c>
      <c r="T95" s="4" t="str">
        <f t="shared" si="26"/>
        <v>LARGE</v>
      </c>
      <c r="U95" s="4" t="s">
        <v>16</v>
      </c>
      <c r="V95" s="4">
        <v>3</v>
      </c>
      <c r="W95" s="4">
        <v>16.754000000000001</v>
      </c>
      <c r="X95" s="4">
        <v>5.585</v>
      </c>
      <c r="Y95" s="4">
        <v>5.8239999999999998</v>
      </c>
      <c r="Z95" s="21">
        <f t="shared" si="21"/>
        <v>0.39264119990625734</v>
      </c>
      <c r="AA95" s="4" t="s">
        <v>21</v>
      </c>
      <c r="AB95" s="4" t="str">
        <f t="shared" si="27"/>
        <v>NA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20">
        <f t="shared" si="22"/>
        <v>0</v>
      </c>
    </row>
    <row r="96" spans="1:36" x14ac:dyDescent="0.25">
      <c r="A96" s="19" t="s">
        <v>98</v>
      </c>
      <c r="B96" s="19" t="s">
        <v>101</v>
      </c>
      <c r="C96" s="19" t="s">
        <v>91</v>
      </c>
      <c r="D96" s="4" t="str">
        <f t="shared" si="23"/>
        <v>2022/08/27</v>
      </c>
      <c r="E96" s="4" t="str">
        <f t="shared" si="24"/>
        <v>20227888</v>
      </c>
      <c r="F96" s="19" t="s">
        <v>100</v>
      </c>
      <c r="G96" s="20">
        <f t="shared" si="25"/>
        <v>8.6333333333333329</v>
      </c>
      <c r="H96" s="20" t="str">
        <f>LOOKUP(A96,INDEX!$A$2:$A$28,INDEX!$F$2:$F$28)</f>
        <v>43°10'40.0"N</v>
      </c>
      <c r="I96" s="20" t="str">
        <f>LOOKUP(B96,INDEX!$A$2:$A$28,INDEX!$G$2:$G$28)</f>
        <v>79°14'21.0"W</v>
      </c>
      <c r="J96" s="4">
        <f>LOOKUP(A96,INDEX!$A$2:$A$28,INDEX!$H$2:$H$28)</f>
        <v>18</v>
      </c>
      <c r="K96" s="4" t="str">
        <f>LOOKUP(A96,INDEX!$A$2:$A$28,INDEX!$I$2:$I$28)</f>
        <v>Sunny</v>
      </c>
      <c r="L96" s="4">
        <f>L95</f>
        <v>600.28100000000006</v>
      </c>
      <c r="M96" s="4">
        <f>M95</f>
        <v>42.67</v>
      </c>
      <c r="N96" s="4">
        <f t="shared" si="19"/>
        <v>1</v>
      </c>
      <c r="O96" s="4" t="s">
        <v>67</v>
      </c>
      <c r="P96" s="4">
        <f t="shared" si="20"/>
        <v>0</v>
      </c>
      <c r="Q96" s="4" t="s">
        <v>15</v>
      </c>
      <c r="R96" s="4" t="s">
        <v>22</v>
      </c>
      <c r="S96" s="4">
        <v>7</v>
      </c>
      <c r="T96" s="4" t="str">
        <f t="shared" si="26"/>
        <v>LARGE</v>
      </c>
      <c r="U96" s="4" t="s">
        <v>18</v>
      </c>
      <c r="V96" s="4">
        <v>0</v>
      </c>
      <c r="W96" s="4">
        <v>0</v>
      </c>
      <c r="X96" s="4">
        <v>0</v>
      </c>
      <c r="Y96" s="4" t="s">
        <v>21</v>
      </c>
      <c r="Z96" s="21">
        <f t="shared" si="21"/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20">
        <f t="shared" si="22"/>
        <v>0</v>
      </c>
    </row>
    <row r="97" spans="1:36" x14ac:dyDescent="0.25">
      <c r="A97" s="19" t="s">
        <v>98</v>
      </c>
      <c r="B97" s="19" t="s">
        <v>101</v>
      </c>
      <c r="C97" s="19" t="s">
        <v>91</v>
      </c>
      <c r="D97" s="4" t="str">
        <f t="shared" si="23"/>
        <v>2022/08/27</v>
      </c>
      <c r="E97" s="4" t="str">
        <f t="shared" si="24"/>
        <v>20227888</v>
      </c>
      <c r="F97" s="19" t="s">
        <v>100</v>
      </c>
      <c r="G97" s="20">
        <f t="shared" si="25"/>
        <v>8.6333333333333329</v>
      </c>
      <c r="H97" s="20" t="str">
        <f>LOOKUP(A97,INDEX!$A$2:$A$28,INDEX!$F$2:$F$28)</f>
        <v>43°10'40.0"N</v>
      </c>
      <c r="I97" s="20" t="str">
        <f>LOOKUP(B97,INDEX!$A$2:$A$28,INDEX!$G$2:$G$28)</f>
        <v>79°14'21.0"W</v>
      </c>
      <c r="J97" s="4">
        <f>LOOKUP(A97,INDEX!$A$2:$A$28,INDEX!$H$2:$H$28)</f>
        <v>18</v>
      </c>
      <c r="K97" s="4" t="str">
        <f>LOOKUP(A97,INDEX!$A$2:$A$28,INDEX!$I$2:$I$28)</f>
        <v>Sunny</v>
      </c>
      <c r="L97" s="4">
        <f>L95</f>
        <v>600.28100000000006</v>
      </c>
      <c r="M97" s="4">
        <f>M95</f>
        <v>42.67</v>
      </c>
      <c r="N97" s="4">
        <f t="shared" si="19"/>
        <v>1</v>
      </c>
      <c r="O97" s="4" t="s">
        <v>67</v>
      </c>
      <c r="P97" s="4">
        <f t="shared" si="20"/>
        <v>0</v>
      </c>
      <c r="Q97" s="4" t="s">
        <v>15</v>
      </c>
      <c r="R97" s="4" t="s">
        <v>22</v>
      </c>
      <c r="S97" s="4">
        <v>7</v>
      </c>
      <c r="T97" s="4" t="str">
        <f t="shared" si="26"/>
        <v>LARGE</v>
      </c>
      <c r="U97" s="4" t="s">
        <v>19</v>
      </c>
      <c r="V97" s="4">
        <v>5</v>
      </c>
      <c r="W97" s="4">
        <v>25.916</v>
      </c>
      <c r="X97" s="4">
        <v>5.1829999999999998</v>
      </c>
      <c r="Y97" s="4">
        <v>4.1900000000000004</v>
      </c>
      <c r="Z97" s="21">
        <f t="shared" si="21"/>
        <v>0.60735880009374266</v>
      </c>
      <c r="AA97" s="4" t="s">
        <v>21</v>
      </c>
      <c r="AB97" s="4" t="str">
        <f t="shared" si="27"/>
        <v>NA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20">
        <f t="shared" si="22"/>
        <v>0</v>
      </c>
    </row>
    <row r="98" spans="1:36" x14ac:dyDescent="0.25">
      <c r="A98" s="19" t="s">
        <v>98</v>
      </c>
      <c r="B98" s="1" t="s">
        <v>101</v>
      </c>
      <c r="C98" s="1" t="s">
        <v>91</v>
      </c>
      <c r="D98" t="str">
        <f t="shared" si="23"/>
        <v>2022/08/27</v>
      </c>
      <c r="E98" t="str">
        <f t="shared" si="24"/>
        <v>20227888</v>
      </c>
      <c r="F98" s="1" t="s">
        <v>100</v>
      </c>
      <c r="G98" s="5">
        <f t="shared" si="25"/>
        <v>8.6333333333333329</v>
      </c>
      <c r="H98" s="5" t="str">
        <f>LOOKUP(A98,INDEX!$A$2:$A$28,INDEX!$F$2:$F$28)</f>
        <v>43°10'40.0"N</v>
      </c>
      <c r="I98" s="5" t="str">
        <f>LOOKUP(B98,INDEX!$A$2:$A$28,INDEX!$G$2:$G$28)</f>
        <v>79°14'21.0"W</v>
      </c>
      <c r="J98">
        <f>LOOKUP(A98,INDEX!$A$2:$A$28,INDEX!$H$2:$H$28)</f>
        <v>18</v>
      </c>
      <c r="K98" t="str">
        <f>LOOKUP(A98,INDEX!$A$2:$A$28,INDEX!$I$2:$I$28)</f>
        <v>Sunny</v>
      </c>
      <c r="L98">
        <f t="shared" ref="L98:L130" si="28">L96</f>
        <v>600.28100000000006</v>
      </c>
      <c r="M98">
        <f>SUM(W98:W100)</f>
        <v>125.68299999999999</v>
      </c>
      <c r="N98">
        <f t="shared" si="19"/>
        <v>1</v>
      </c>
      <c r="O98" t="s">
        <v>67</v>
      </c>
      <c r="P98">
        <f t="shared" si="20"/>
        <v>1</v>
      </c>
      <c r="Q98" t="s">
        <v>22</v>
      </c>
      <c r="R98" t="s">
        <v>22</v>
      </c>
      <c r="S98">
        <v>7</v>
      </c>
      <c r="T98" t="str">
        <f t="shared" si="26"/>
        <v>LARGE</v>
      </c>
      <c r="U98" t="s">
        <v>16</v>
      </c>
      <c r="V98">
        <v>23</v>
      </c>
      <c r="W98">
        <v>53.723999999999997</v>
      </c>
      <c r="X98">
        <v>2.3359999999999999</v>
      </c>
      <c r="Y98">
        <v>2.2989999999999999</v>
      </c>
      <c r="Z98" s="2">
        <f t="shared" si="21"/>
        <v>0.4274563783487027</v>
      </c>
      <c r="AA98" t="s">
        <v>21</v>
      </c>
      <c r="AB98" t="str">
        <f t="shared" si="27"/>
        <v>NA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s="5">
        <f t="shared" si="22"/>
        <v>0</v>
      </c>
    </row>
    <row r="99" spans="1:36" x14ac:dyDescent="0.25">
      <c r="A99" s="19" t="s">
        <v>98</v>
      </c>
      <c r="B99" s="1" t="s">
        <v>101</v>
      </c>
      <c r="C99" s="1" t="s">
        <v>91</v>
      </c>
      <c r="D99" t="str">
        <f t="shared" si="23"/>
        <v>2022/08/27</v>
      </c>
      <c r="E99" t="str">
        <f t="shared" si="24"/>
        <v>20227888</v>
      </c>
      <c r="F99" s="1" t="s">
        <v>100</v>
      </c>
      <c r="G99" s="5">
        <f t="shared" si="25"/>
        <v>8.6333333333333329</v>
      </c>
      <c r="H99" s="5" t="str">
        <f>LOOKUP(A99,INDEX!$A$2:$A$28,INDEX!$F$2:$F$28)</f>
        <v>43°10'40.0"N</v>
      </c>
      <c r="I99" s="5" t="str">
        <f>LOOKUP(B99,INDEX!$A$2:$A$28,INDEX!$G$2:$G$28)</f>
        <v>79°14'21.0"W</v>
      </c>
      <c r="J99">
        <f>LOOKUP(A99,INDEX!$A$2:$A$28,INDEX!$H$2:$H$28)</f>
        <v>18</v>
      </c>
      <c r="K99" t="str">
        <f>LOOKUP(A99,INDEX!$A$2:$A$28,INDEX!$I$2:$I$28)</f>
        <v>Sunny</v>
      </c>
      <c r="L99">
        <f t="shared" si="28"/>
        <v>600.28100000000006</v>
      </c>
      <c r="M99">
        <f>M98</f>
        <v>125.68299999999999</v>
      </c>
      <c r="N99">
        <f t="shared" si="19"/>
        <v>1</v>
      </c>
      <c r="O99" t="s">
        <v>67</v>
      </c>
      <c r="P99">
        <f t="shared" si="20"/>
        <v>1</v>
      </c>
      <c r="Q99" t="s">
        <v>22</v>
      </c>
      <c r="R99" t="s">
        <v>22</v>
      </c>
      <c r="S99">
        <v>7</v>
      </c>
      <c r="T99" t="str">
        <f t="shared" si="26"/>
        <v>LARGE</v>
      </c>
      <c r="U99" t="s">
        <v>18</v>
      </c>
      <c r="V99">
        <v>11</v>
      </c>
      <c r="W99">
        <v>14.01</v>
      </c>
      <c r="X99">
        <v>1.274</v>
      </c>
      <c r="Y99">
        <v>0.92900000000000005</v>
      </c>
      <c r="Z99" s="2">
        <f t="shared" si="21"/>
        <v>0.1114709228773979</v>
      </c>
      <c r="AA99">
        <v>10</v>
      </c>
      <c r="AB99">
        <f t="shared" si="27"/>
        <v>42.826552462526763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 s="5">
        <f t="shared" si="22"/>
        <v>0</v>
      </c>
    </row>
    <row r="100" spans="1:36" x14ac:dyDescent="0.25">
      <c r="A100" s="19" t="s">
        <v>98</v>
      </c>
      <c r="B100" s="1" t="s">
        <v>101</v>
      </c>
      <c r="C100" s="1" t="s">
        <v>91</v>
      </c>
      <c r="D100" t="str">
        <f t="shared" si="23"/>
        <v>2022/08/27</v>
      </c>
      <c r="E100" t="str">
        <f t="shared" si="24"/>
        <v>20227888</v>
      </c>
      <c r="F100" s="1" t="s">
        <v>100</v>
      </c>
      <c r="G100" s="5">
        <f t="shared" si="25"/>
        <v>8.6333333333333329</v>
      </c>
      <c r="H100" s="5" t="str">
        <f>LOOKUP(A100,INDEX!$A$2:$A$28,INDEX!$F$2:$F$28)</f>
        <v>43°10'40.0"N</v>
      </c>
      <c r="I100" s="5" t="str">
        <f>LOOKUP(B100,INDEX!$A$2:$A$28,INDEX!$G$2:$G$28)</f>
        <v>79°14'21.0"W</v>
      </c>
      <c r="J100">
        <f>LOOKUP(A100,INDEX!$A$2:$A$28,INDEX!$H$2:$H$28)</f>
        <v>18</v>
      </c>
      <c r="K100" t="str">
        <f>LOOKUP(A100,INDEX!$A$2:$A$28,INDEX!$I$2:$I$28)</f>
        <v>Sunny</v>
      </c>
      <c r="L100">
        <f t="shared" si="28"/>
        <v>600.28100000000006</v>
      </c>
      <c r="M100">
        <f>M98</f>
        <v>125.68299999999999</v>
      </c>
      <c r="N100">
        <f t="shared" si="19"/>
        <v>1</v>
      </c>
      <c r="O100" t="s">
        <v>67</v>
      </c>
      <c r="P100">
        <f t="shared" si="20"/>
        <v>1</v>
      </c>
      <c r="Q100" t="s">
        <v>22</v>
      </c>
      <c r="R100" t="s">
        <v>22</v>
      </c>
      <c r="S100">
        <v>7</v>
      </c>
      <c r="T100" t="str">
        <f t="shared" si="26"/>
        <v>LARGE</v>
      </c>
      <c r="U100" t="s">
        <v>19</v>
      </c>
      <c r="V100">
        <v>27</v>
      </c>
      <c r="W100">
        <v>57.948999999999998</v>
      </c>
      <c r="X100">
        <v>2.1459999999999999</v>
      </c>
      <c r="Y100">
        <v>1.831</v>
      </c>
      <c r="Z100" s="2">
        <f t="shared" si="21"/>
        <v>0.46107269877389945</v>
      </c>
      <c r="AA100" t="s">
        <v>21</v>
      </c>
      <c r="AB100" t="str">
        <f t="shared" si="27"/>
        <v>NA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s="5">
        <f t="shared" si="22"/>
        <v>0</v>
      </c>
    </row>
    <row r="101" spans="1:36" x14ac:dyDescent="0.25">
      <c r="A101" s="19" t="s">
        <v>98</v>
      </c>
      <c r="B101" s="19" t="s">
        <v>102</v>
      </c>
      <c r="C101" s="19" t="s">
        <v>91</v>
      </c>
      <c r="D101" s="4" t="str">
        <f t="shared" si="23"/>
        <v>2022/08/27</v>
      </c>
      <c r="E101" s="4" t="str">
        <f t="shared" si="24"/>
        <v>20227888</v>
      </c>
      <c r="F101" s="19" t="s">
        <v>100</v>
      </c>
      <c r="G101" s="20">
        <f t="shared" si="25"/>
        <v>8.6333333333333329</v>
      </c>
      <c r="H101" s="20" t="str">
        <f>LOOKUP(A101,INDEX!$A$2:$A$28,INDEX!$F$2:$F$28)</f>
        <v>43°10'40.0"N</v>
      </c>
      <c r="I101" s="20" t="str">
        <f>LOOKUP(B101,INDEX!$A$2:$A$28,INDEX!$G$2:$G$28)</f>
        <v>79°14'21.0"W</v>
      </c>
      <c r="J101" s="4">
        <f>LOOKUP(A101,INDEX!$A$2:$A$28,INDEX!$H$2:$H$28)</f>
        <v>18</v>
      </c>
      <c r="K101" s="4" t="str">
        <f>LOOKUP(A101,INDEX!$A$2:$A$28,INDEX!$I$2:$I$28)</f>
        <v>Sunny</v>
      </c>
      <c r="L101" s="4">
        <f t="shared" si="28"/>
        <v>600.28100000000006</v>
      </c>
      <c r="M101" s="4">
        <f>SUM(W101:W103)</f>
        <v>42.674999999999997</v>
      </c>
      <c r="N101" s="4">
        <f t="shared" si="19"/>
        <v>1</v>
      </c>
      <c r="O101" s="4" t="s">
        <v>67</v>
      </c>
      <c r="P101" s="4">
        <f t="shared" si="20"/>
        <v>0</v>
      </c>
      <c r="Q101" s="4" t="s">
        <v>15</v>
      </c>
      <c r="R101" s="4" t="s">
        <v>22</v>
      </c>
      <c r="S101" s="4">
        <v>7</v>
      </c>
      <c r="T101" s="4" t="str">
        <f t="shared" si="26"/>
        <v>LARGE</v>
      </c>
      <c r="U101" s="4" t="s">
        <v>16</v>
      </c>
      <c r="V101" s="4">
        <v>2</v>
      </c>
      <c r="W101" s="4">
        <v>40.415999999999997</v>
      </c>
      <c r="X101" s="4">
        <v>20.207999999999998</v>
      </c>
      <c r="Y101" s="4">
        <v>4.7279999999999998</v>
      </c>
      <c r="Z101" s="21">
        <f t="shared" si="21"/>
        <v>0.9470650263620386</v>
      </c>
      <c r="AA101" s="4" t="s">
        <v>21</v>
      </c>
      <c r="AB101" s="4" t="str">
        <f t="shared" si="27"/>
        <v>NA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20">
        <f t="shared" si="22"/>
        <v>0</v>
      </c>
    </row>
    <row r="102" spans="1:36" x14ac:dyDescent="0.25">
      <c r="A102" s="19" t="s">
        <v>98</v>
      </c>
      <c r="B102" s="19" t="s">
        <v>102</v>
      </c>
      <c r="C102" s="19" t="s">
        <v>91</v>
      </c>
      <c r="D102" s="4" t="str">
        <f t="shared" si="23"/>
        <v>2022/08/27</v>
      </c>
      <c r="E102" s="4" t="str">
        <f t="shared" si="24"/>
        <v>20227888</v>
      </c>
      <c r="F102" s="19" t="s">
        <v>100</v>
      </c>
      <c r="G102" s="20">
        <f t="shared" si="25"/>
        <v>8.6333333333333329</v>
      </c>
      <c r="H102" s="20" t="str">
        <f>LOOKUP(A102,INDEX!$A$2:$A$28,INDEX!$F$2:$F$28)</f>
        <v>43°10'40.0"N</v>
      </c>
      <c r="I102" s="20" t="str">
        <f>LOOKUP(B102,INDEX!$A$2:$A$28,INDEX!$G$2:$G$28)</f>
        <v>79°14'21.0"W</v>
      </c>
      <c r="J102" s="4">
        <f>LOOKUP(A102,INDEX!$A$2:$A$28,INDEX!$H$2:$H$28)</f>
        <v>18</v>
      </c>
      <c r="K102" s="4" t="str">
        <f>LOOKUP(A102,INDEX!$A$2:$A$28,INDEX!$I$2:$I$28)</f>
        <v>Sunny</v>
      </c>
      <c r="L102" s="4">
        <f t="shared" si="28"/>
        <v>600.28100000000006</v>
      </c>
      <c r="M102" s="4">
        <f>M101</f>
        <v>42.674999999999997</v>
      </c>
      <c r="N102" s="4">
        <f t="shared" si="19"/>
        <v>1</v>
      </c>
      <c r="O102" s="4" t="s">
        <v>67</v>
      </c>
      <c r="P102" s="4">
        <f t="shared" si="20"/>
        <v>0</v>
      </c>
      <c r="Q102" s="4" t="s">
        <v>15</v>
      </c>
      <c r="R102" s="4" t="s">
        <v>22</v>
      </c>
      <c r="S102" s="4">
        <v>7</v>
      </c>
      <c r="T102" s="4" t="str">
        <f t="shared" si="26"/>
        <v>LARGE</v>
      </c>
      <c r="U102" s="4" t="s">
        <v>18</v>
      </c>
      <c r="V102" s="4">
        <v>1</v>
      </c>
      <c r="W102" s="4">
        <v>2.2589999999999999</v>
      </c>
      <c r="X102" s="4">
        <v>2.2589999999999999</v>
      </c>
      <c r="Y102" s="4" t="s">
        <v>21</v>
      </c>
      <c r="Z102" s="21">
        <f t="shared" si="21"/>
        <v>5.293497363796134E-2</v>
      </c>
      <c r="AA102" s="4">
        <v>3</v>
      </c>
      <c r="AB102" s="4">
        <f t="shared" si="27"/>
        <v>79.681274900398421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20">
        <f t="shared" si="22"/>
        <v>0</v>
      </c>
    </row>
    <row r="103" spans="1:36" x14ac:dyDescent="0.25">
      <c r="A103" s="19" t="s">
        <v>98</v>
      </c>
      <c r="B103" s="19" t="s">
        <v>102</v>
      </c>
      <c r="C103" s="19" t="s">
        <v>91</v>
      </c>
      <c r="D103" s="4" t="str">
        <f t="shared" si="23"/>
        <v>2022/08/27</v>
      </c>
      <c r="E103" s="4" t="str">
        <f t="shared" si="24"/>
        <v>20227888</v>
      </c>
      <c r="F103" s="19" t="s">
        <v>100</v>
      </c>
      <c r="G103" s="20">
        <f t="shared" si="25"/>
        <v>8.6333333333333329</v>
      </c>
      <c r="H103" s="20" t="str">
        <f>LOOKUP(A103,INDEX!$A$2:$A$28,INDEX!$F$2:$F$28)</f>
        <v>43°10'40.0"N</v>
      </c>
      <c r="I103" s="20" t="str">
        <f>LOOKUP(B103,INDEX!$A$2:$A$28,INDEX!$G$2:$G$28)</f>
        <v>79°14'21.0"W</v>
      </c>
      <c r="J103" s="4">
        <f>LOOKUP(A103,INDEX!$A$2:$A$28,INDEX!$H$2:$H$28)</f>
        <v>18</v>
      </c>
      <c r="K103" s="4" t="str">
        <f>LOOKUP(A103,INDEX!$A$2:$A$28,INDEX!$I$2:$I$28)</f>
        <v>Sunny</v>
      </c>
      <c r="L103" s="4">
        <f t="shared" si="28"/>
        <v>600.28100000000006</v>
      </c>
      <c r="M103" s="4">
        <f>M101</f>
        <v>42.674999999999997</v>
      </c>
      <c r="N103" s="4">
        <f t="shared" si="19"/>
        <v>1</v>
      </c>
      <c r="O103" s="4" t="s">
        <v>67</v>
      </c>
      <c r="P103" s="4">
        <f t="shared" si="20"/>
        <v>0</v>
      </c>
      <c r="Q103" s="4" t="s">
        <v>15</v>
      </c>
      <c r="R103" s="4" t="s">
        <v>22</v>
      </c>
      <c r="S103" s="4">
        <v>7</v>
      </c>
      <c r="T103" s="4" t="str">
        <f t="shared" si="26"/>
        <v>LARGE</v>
      </c>
      <c r="U103" s="4" t="s">
        <v>19</v>
      </c>
      <c r="V103" s="4">
        <v>0</v>
      </c>
      <c r="W103" s="4">
        <v>0</v>
      </c>
      <c r="X103" s="4">
        <v>0</v>
      </c>
      <c r="Y103" s="4" t="s">
        <v>21</v>
      </c>
      <c r="Z103" s="21">
        <f t="shared" si="21"/>
        <v>0</v>
      </c>
      <c r="AA103" s="4" t="s">
        <v>21</v>
      </c>
      <c r="AB103" s="4" t="str">
        <f t="shared" si="27"/>
        <v>NA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20">
        <f t="shared" si="22"/>
        <v>0</v>
      </c>
    </row>
    <row r="104" spans="1:36" x14ac:dyDescent="0.25">
      <c r="A104" s="19" t="s">
        <v>98</v>
      </c>
      <c r="B104" s="1" t="s">
        <v>102</v>
      </c>
      <c r="C104" s="1" t="s">
        <v>91</v>
      </c>
      <c r="D104" t="str">
        <f t="shared" si="23"/>
        <v>2022/08/27</v>
      </c>
      <c r="E104" t="str">
        <f t="shared" si="24"/>
        <v>20227888</v>
      </c>
      <c r="F104" s="1" t="s">
        <v>100</v>
      </c>
      <c r="G104" s="5">
        <f t="shared" si="25"/>
        <v>8.6333333333333329</v>
      </c>
      <c r="H104" s="5" t="str">
        <f>LOOKUP(A104,INDEX!$A$2:$A$28,INDEX!$F$2:$F$28)</f>
        <v>43°10'40.0"N</v>
      </c>
      <c r="I104" s="5" t="str">
        <f>LOOKUP(B104,INDEX!$A$2:$A$28,INDEX!$G$2:$G$28)</f>
        <v>79°14'21.0"W</v>
      </c>
      <c r="J104">
        <f>LOOKUP(A104,INDEX!$A$2:$A$28,INDEX!$H$2:$H$28)</f>
        <v>18</v>
      </c>
      <c r="K104" t="str">
        <f>LOOKUP(A104,INDEX!$A$2:$A$28,INDEX!$I$2:$I$28)</f>
        <v>Sunny</v>
      </c>
      <c r="L104">
        <f t="shared" si="28"/>
        <v>600.28100000000006</v>
      </c>
      <c r="M104">
        <f>SUM(W104:W106)</f>
        <v>325.803</v>
      </c>
      <c r="N104">
        <f t="shared" si="19"/>
        <v>1</v>
      </c>
      <c r="O104" t="s">
        <v>67</v>
      </c>
      <c r="P104">
        <f t="shared" si="20"/>
        <v>1</v>
      </c>
      <c r="Q104" t="s">
        <v>22</v>
      </c>
      <c r="R104" t="s">
        <v>22</v>
      </c>
      <c r="S104">
        <v>7</v>
      </c>
      <c r="T104" t="str">
        <f t="shared" si="26"/>
        <v>LARGE</v>
      </c>
      <c r="U104" t="s">
        <v>16</v>
      </c>
      <c r="V104">
        <v>57</v>
      </c>
      <c r="W104">
        <v>178.10400000000001</v>
      </c>
      <c r="X104">
        <v>3.125</v>
      </c>
      <c r="Y104">
        <v>2.7</v>
      </c>
      <c r="Z104" s="2">
        <f t="shared" si="21"/>
        <v>0.54666163294997283</v>
      </c>
      <c r="AA104" t="s">
        <v>21</v>
      </c>
      <c r="AB104" t="str">
        <f t="shared" si="27"/>
        <v>NA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1</v>
      </c>
      <c r="AJ104" s="5">
        <f t="shared" si="22"/>
        <v>0</v>
      </c>
    </row>
    <row r="105" spans="1:36" x14ac:dyDescent="0.25">
      <c r="A105" s="19" t="s">
        <v>98</v>
      </c>
      <c r="B105" s="1" t="s">
        <v>102</v>
      </c>
      <c r="C105" s="1" t="s">
        <v>91</v>
      </c>
      <c r="D105" t="str">
        <f t="shared" si="23"/>
        <v>2022/08/27</v>
      </c>
      <c r="E105" t="str">
        <f t="shared" si="24"/>
        <v>20227888</v>
      </c>
      <c r="F105" s="1" t="s">
        <v>100</v>
      </c>
      <c r="G105" s="5">
        <f t="shared" si="25"/>
        <v>8.6333333333333329</v>
      </c>
      <c r="H105" s="5" t="str">
        <f>LOOKUP(A105,INDEX!$A$2:$A$28,INDEX!$F$2:$F$28)</f>
        <v>43°10'40.0"N</v>
      </c>
      <c r="I105" s="5" t="str">
        <f>LOOKUP(B105,INDEX!$A$2:$A$28,INDEX!$G$2:$G$28)</f>
        <v>79°14'21.0"W</v>
      </c>
      <c r="J105">
        <f>LOOKUP(A105,INDEX!$A$2:$A$28,INDEX!$H$2:$H$28)</f>
        <v>18</v>
      </c>
      <c r="K105" t="str">
        <f>LOOKUP(A105,INDEX!$A$2:$A$28,INDEX!$I$2:$I$28)</f>
        <v>Sunny</v>
      </c>
      <c r="L105">
        <f t="shared" si="28"/>
        <v>600.28100000000006</v>
      </c>
      <c r="M105">
        <f>M104</f>
        <v>325.803</v>
      </c>
      <c r="N105">
        <f t="shared" si="19"/>
        <v>1</v>
      </c>
      <c r="O105" t="s">
        <v>67</v>
      </c>
      <c r="P105">
        <f t="shared" si="20"/>
        <v>1</v>
      </c>
      <c r="Q105" t="s">
        <v>22</v>
      </c>
      <c r="R105" t="s">
        <v>22</v>
      </c>
      <c r="S105">
        <v>7</v>
      </c>
      <c r="T105" t="str">
        <f t="shared" si="26"/>
        <v>LARGE</v>
      </c>
      <c r="U105" t="s">
        <v>18</v>
      </c>
      <c r="V105">
        <v>48</v>
      </c>
      <c r="W105">
        <v>101.343</v>
      </c>
      <c r="X105">
        <v>2.1110000000000002</v>
      </c>
      <c r="Y105">
        <v>1.399</v>
      </c>
      <c r="Z105" s="2">
        <f t="shared" si="21"/>
        <v>0.31105606762368671</v>
      </c>
      <c r="AA105">
        <v>99</v>
      </c>
      <c r="AB105">
        <f t="shared" si="27"/>
        <v>58.612829697167044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</v>
      </c>
      <c r="AI105">
        <v>1</v>
      </c>
      <c r="AJ105" s="5">
        <f t="shared" si="22"/>
        <v>0</v>
      </c>
    </row>
    <row r="106" spans="1:36" x14ac:dyDescent="0.25">
      <c r="A106" s="19" t="s">
        <v>98</v>
      </c>
      <c r="B106" s="1" t="s">
        <v>102</v>
      </c>
      <c r="C106" s="1" t="s">
        <v>91</v>
      </c>
      <c r="D106" t="str">
        <f t="shared" si="23"/>
        <v>2022/08/27</v>
      </c>
      <c r="E106" t="str">
        <f t="shared" si="24"/>
        <v>20227888</v>
      </c>
      <c r="F106" s="1" t="s">
        <v>100</v>
      </c>
      <c r="G106" s="5">
        <f t="shared" si="25"/>
        <v>8.6333333333333329</v>
      </c>
      <c r="H106" s="5" t="str">
        <f>LOOKUP(A106,INDEX!$A$2:$A$28,INDEX!$F$2:$F$28)</f>
        <v>43°10'40.0"N</v>
      </c>
      <c r="I106" s="5" t="str">
        <f>LOOKUP(B106,INDEX!$A$2:$A$28,INDEX!$G$2:$G$28)</f>
        <v>79°14'21.0"W</v>
      </c>
      <c r="J106">
        <f>LOOKUP(A106,INDEX!$A$2:$A$28,INDEX!$H$2:$H$28)</f>
        <v>18</v>
      </c>
      <c r="K106" t="str">
        <f>LOOKUP(A106,INDEX!$A$2:$A$28,INDEX!$I$2:$I$28)</f>
        <v>Sunny</v>
      </c>
      <c r="L106">
        <f t="shared" si="28"/>
        <v>600.28100000000006</v>
      </c>
      <c r="M106">
        <f>M104</f>
        <v>325.803</v>
      </c>
      <c r="N106">
        <f t="shared" si="19"/>
        <v>1</v>
      </c>
      <c r="O106" t="s">
        <v>67</v>
      </c>
      <c r="P106">
        <f t="shared" si="20"/>
        <v>1</v>
      </c>
      <c r="Q106" t="s">
        <v>22</v>
      </c>
      <c r="R106" t="s">
        <v>22</v>
      </c>
      <c r="S106">
        <v>7</v>
      </c>
      <c r="T106" t="str">
        <f t="shared" si="26"/>
        <v>LARGE</v>
      </c>
      <c r="U106" t="s">
        <v>19</v>
      </c>
      <c r="V106">
        <v>21</v>
      </c>
      <c r="W106">
        <v>46.356000000000002</v>
      </c>
      <c r="X106">
        <v>2.2069999999999999</v>
      </c>
      <c r="Y106">
        <v>2.4249999999999998</v>
      </c>
      <c r="Z106" s="2">
        <f t="shared" si="21"/>
        <v>0.14228229942634046</v>
      </c>
      <c r="AA106" t="s">
        <v>21</v>
      </c>
      <c r="AB106" t="str">
        <f t="shared" si="27"/>
        <v>NA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1</v>
      </c>
      <c r="AJ106" s="5">
        <f t="shared" si="22"/>
        <v>0</v>
      </c>
    </row>
    <row r="107" spans="1:36" x14ac:dyDescent="0.25">
      <c r="A107" s="19" t="s">
        <v>98</v>
      </c>
      <c r="B107" s="19" t="s">
        <v>103</v>
      </c>
      <c r="C107" s="19" t="s">
        <v>91</v>
      </c>
      <c r="D107" s="4" t="str">
        <f t="shared" si="23"/>
        <v>2022/08/27</v>
      </c>
      <c r="E107" s="4" t="str">
        <f t="shared" si="24"/>
        <v>20227888</v>
      </c>
      <c r="F107" s="19" t="s">
        <v>100</v>
      </c>
      <c r="G107" s="20">
        <f t="shared" si="25"/>
        <v>8.6333333333333329</v>
      </c>
      <c r="H107" s="20" t="str">
        <f>LOOKUP(A107,INDEX!$A$2:$A$28,INDEX!$F$2:$F$28)</f>
        <v>43°10'40.0"N</v>
      </c>
      <c r="I107" s="20" t="str">
        <f>LOOKUP(B107,INDEX!$A$2:$A$28,INDEX!$G$2:$G$28)</f>
        <v>79°14'21.0"W</v>
      </c>
      <c r="J107" s="4">
        <f>LOOKUP(A107,INDEX!$A$2:$A$28,INDEX!$H$2:$H$28)</f>
        <v>18</v>
      </c>
      <c r="K107" s="4" t="str">
        <f>LOOKUP(A107,INDEX!$A$2:$A$28,INDEX!$I$2:$I$28)</f>
        <v>Sunny</v>
      </c>
      <c r="L107" s="4">
        <f t="shared" si="28"/>
        <v>600.28100000000006</v>
      </c>
      <c r="M107" s="4">
        <f>SUM(W107:W109)</f>
        <v>37.567</v>
      </c>
      <c r="N107" s="4">
        <f t="shared" si="19"/>
        <v>1</v>
      </c>
      <c r="O107" s="4" t="s">
        <v>67</v>
      </c>
      <c r="P107" s="4">
        <f t="shared" si="20"/>
        <v>0</v>
      </c>
      <c r="Q107" s="4" t="s">
        <v>15</v>
      </c>
      <c r="R107" s="4" t="s">
        <v>22</v>
      </c>
      <c r="S107" s="4">
        <v>7</v>
      </c>
      <c r="T107" s="4" t="str">
        <f t="shared" si="26"/>
        <v>LARGE</v>
      </c>
      <c r="U107" s="4" t="s">
        <v>16</v>
      </c>
      <c r="V107" s="4">
        <v>7</v>
      </c>
      <c r="W107" s="4">
        <v>10.803000000000001</v>
      </c>
      <c r="X107" s="4">
        <v>1.5429999999999999</v>
      </c>
      <c r="Y107" s="4">
        <v>0.91700000000000004</v>
      </c>
      <c r="Z107" s="21">
        <f t="shared" si="21"/>
        <v>0.28756621502914792</v>
      </c>
      <c r="AA107" s="4" t="s">
        <v>21</v>
      </c>
      <c r="AB107" s="4" t="str">
        <f t="shared" si="27"/>
        <v>NA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20">
        <f t="shared" si="22"/>
        <v>0</v>
      </c>
    </row>
    <row r="108" spans="1:36" x14ac:dyDescent="0.25">
      <c r="A108" s="19" t="s">
        <v>98</v>
      </c>
      <c r="B108" s="19" t="s">
        <v>103</v>
      </c>
      <c r="C108" s="19" t="s">
        <v>91</v>
      </c>
      <c r="D108" s="4" t="str">
        <f t="shared" si="23"/>
        <v>2022/08/27</v>
      </c>
      <c r="E108" s="4" t="str">
        <f t="shared" si="24"/>
        <v>20227888</v>
      </c>
      <c r="F108" s="19" t="s">
        <v>100</v>
      </c>
      <c r="G108" s="20">
        <f t="shared" si="25"/>
        <v>8.6333333333333329</v>
      </c>
      <c r="H108" s="20" t="str">
        <f>LOOKUP(A108,INDEX!$A$2:$A$28,INDEX!$F$2:$F$28)</f>
        <v>43°10'40.0"N</v>
      </c>
      <c r="I108" s="20" t="str">
        <f>LOOKUP(B108,INDEX!$A$2:$A$28,INDEX!$G$2:$G$28)</f>
        <v>79°14'21.0"W</v>
      </c>
      <c r="J108" s="4">
        <f>LOOKUP(A108,INDEX!$A$2:$A$28,INDEX!$H$2:$H$28)</f>
        <v>18</v>
      </c>
      <c r="K108" s="4" t="str">
        <f>LOOKUP(A108,INDEX!$A$2:$A$28,INDEX!$I$2:$I$28)</f>
        <v>Sunny</v>
      </c>
      <c r="L108" s="4">
        <f t="shared" si="28"/>
        <v>600.28100000000006</v>
      </c>
      <c r="M108" s="4">
        <f>M107</f>
        <v>37.567</v>
      </c>
      <c r="N108" s="4">
        <f t="shared" si="19"/>
        <v>1</v>
      </c>
      <c r="O108" s="4" t="s">
        <v>67</v>
      </c>
      <c r="P108" s="4">
        <f t="shared" si="20"/>
        <v>0</v>
      </c>
      <c r="Q108" s="4" t="s">
        <v>15</v>
      </c>
      <c r="R108" s="4" t="s">
        <v>22</v>
      </c>
      <c r="S108" s="4">
        <v>7</v>
      </c>
      <c r="T108" s="4" t="str">
        <f t="shared" si="26"/>
        <v>LARGE</v>
      </c>
      <c r="U108" s="4" t="s">
        <v>18</v>
      </c>
      <c r="V108" s="4">
        <v>5</v>
      </c>
      <c r="W108" s="4">
        <v>24.004999999999999</v>
      </c>
      <c r="X108" s="4">
        <v>4.8010000000000002</v>
      </c>
      <c r="Y108" s="4">
        <v>3.5430000000000001</v>
      </c>
      <c r="Z108" s="21">
        <f t="shared" si="21"/>
        <v>0.63899166821944786</v>
      </c>
      <c r="AA108" s="4">
        <v>17</v>
      </c>
      <c r="AB108" s="4">
        <f t="shared" si="27"/>
        <v>42.491147677567177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20">
        <f t="shared" si="22"/>
        <v>0</v>
      </c>
    </row>
    <row r="109" spans="1:36" x14ac:dyDescent="0.25">
      <c r="A109" s="19" t="s">
        <v>98</v>
      </c>
      <c r="B109" s="19" t="s">
        <v>103</v>
      </c>
      <c r="C109" s="19" t="s">
        <v>91</v>
      </c>
      <c r="D109" s="4" t="str">
        <f t="shared" si="23"/>
        <v>2022/08/27</v>
      </c>
      <c r="E109" s="4" t="str">
        <f t="shared" si="24"/>
        <v>20227888</v>
      </c>
      <c r="F109" s="19" t="s">
        <v>100</v>
      </c>
      <c r="G109" s="20">
        <f t="shared" si="25"/>
        <v>8.6333333333333329</v>
      </c>
      <c r="H109" s="20" t="str">
        <f>LOOKUP(A109,INDEX!$A$2:$A$28,INDEX!$F$2:$F$28)</f>
        <v>43°10'40.0"N</v>
      </c>
      <c r="I109" s="20" t="str">
        <f>LOOKUP(B109,INDEX!$A$2:$A$28,INDEX!$G$2:$G$28)</f>
        <v>79°14'21.0"W</v>
      </c>
      <c r="J109" s="4">
        <f>LOOKUP(A109,INDEX!$A$2:$A$28,INDEX!$H$2:$H$28)</f>
        <v>18</v>
      </c>
      <c r="K109" s="4" t="str">
        <f>LOOKUP(A109,INDEX!$A$2:$A$28,INDEX!$I$2:$I$28)</f>
        <v>Sunny</v>
      </c>
      <c r="L109" s="4">
        <f t="shared" si="28"/>
        <v>600.28100000000006</v>
      </c>
      <c r="M109" s="4">
        <f>M107</f>
        <v>37.567</v>
      </c>
      <c r="N109" s="4">
        <f t="shared" si="19"/>
        <v>1</v>
      </c>
      <c r="O109" s="4" t="s">
        <v>67</v>
      </c>
      <c r="P109" s="4">
        <f t="shared" si="20"/>
        <v>0</v>
      </c>
      <c r="Q109" s="4" t="s">
        <v>15</v>
      </c>
      <c r="R109" s="4" t="s">
        <v>22</v>
      </c>
      <c r="S109" s="4">
        <v>7</v>
      </c>
      <c r="T109" s="4" t="str">
        <f t="shared" si="26"/>
        <v>LARGE</v>
      </c>
      <c r="U109" s="4" t="s">
        <v>19</v>
      </c>
      <c r="V109" s="4">
        <v>3</v>
      </c>
      <c r="W109" s="4">
        <v>2.7589999999999999</v>
      </c>
      <c r="X109" s="4">
        <v>0.92</v>
      </c>
      <c r="Y109" s="4">
        <v>0.38400000000000001</v>
      </c>
      <c r="Z109" s="21">
        <f t="shared" si="21"/>
        <v>7.3442116751404149E-2</v>
      </c>
      <c r="AA109" s="4" t="s">
        <v>21</v>
      </c>
      <c r="AB109" s="4" t="str">
        <f t="shared" si="27"/>
        <v>NA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20">
        <f t="shared" si="22"/>
        <v>0</v>
      </c>
    </row>
    <row r="110" spans="1:36" x14ac:dyDescent="0.25">
      <c r="A110" s="19" t="s">
        <v>98</v>
      </c>
      <c r="B110" s="1" t="s">
        <v>103</v>
      </c>
      <c r="C110" s="1" t="s">
        <v>91</v>
      </c>
      <c r="D110" t="str">
        <f t="shared" si="23"/>
        <v>2022/08/27</v>
      </c>
      <c r="E110" t="str">
        <f t="shared" si="24"/>
        <v>20227888</v>
      </c>
      <c r="F110" s="1" t="s">
        <v>100</v>
      </c>
      <c r="G110" s="5">
        <f t="shared" si="25"/>
        <v>8.6333333333333329</v>
      </c>
      <c r="H110" s="5" t="str">
        <f>LOOKUP(A110,INDEX!$A$2:$A$28,INDEX!$F$2:$F$28)</f>
        <v>43°10'40.0"N</v>
      </c>
      <c r="I110" s="5" t="str">
        <f>LOOKUP(B110,INDEX!$A$2:$A$28,INDEX!$G$2:$G$28)</f>
        <v>79°14'21.0"W</v>
      </c>
      <c r="J110">
        <f>LOOKUP(A110,INDEX!$A$2:$A$28,INDEX!$H$2:$H$28)</f>
        <v>18</v>
      </c>
      <c r="K110" t="str">
        <f>LOOKUP(A110,INDEX!$A$2:$A$28,INDEX!$I$2:$I$28)</f>
        <v>Sunny</v>
      </c>
      <c r="L110">
        <f t="shared" si="28"/>
        <v>600.28100000000006</v>
      </c>
      <c r="M110">
        <f>SUM(W110:W112)</f>
        <v>142.68200000000002</v>
      </c>
      <c r="N110">
        <f t="shared" si="19"/>
        <v>1</v>
      </c>
      <c r="O110" t="s">
        <v>67</v>
      </c>
      <c r="P110">
        <f t="shared" si="20"/>
        <v>1</v>
      </c>
      <c r="Q110" t="s">
        <v>22</v>
      </c>
      <c r="R110" t="s">
        <v>22</v>
      </c>
      <c r="S110">
        <v>7</v>
      </c>
      <c r="T110" t="str">
        <f t="shared" si="26"/>
        <v>LARGE</v>
      </c>
      <c r="U110" t="s">
        <v>16</v>
      </c>
      <c r="V110">
        <v>33</v>
      </c>
      <c r="W110">
        <v>70.176000000000002</v>
      </c>
      <c r="X110">
        <v>2.1269999999999998</v>
      </c>
      <c r="Y110">
        <v>3.5</v>
      </c>
      <c r="Z110" s="2">
        <f t="shared" si="21"/>
        <v>0.49183498969736894</v>
      </c>
      <c r="AA110" t="s">
        <v>21</v>
      </c>
      <c r="AB110" t="str">
        <f t="shared" si="27"/>
        <v>NA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</v>
      </c>
      <c r="AJ110" s="5">
        <f t="shared" si="22"/>
        <v>0</v>
      </c>
    </row>
    <row r="111" spans="1:36" x14ac:dyDescent="0.25">
      <c r="A111" s="19" t="s">
        <v>98</v>
      </c>
      <c r="B111" s="1" t="s">
        <v>103</v>
      </c>
      <c r="C111" s="1" t="s">
        <v>91</v>
      </c>
      <c r="D111" t="str">
        <f t="shared" si="23"/>
        <v>2022/08/27</v>
      </c>
      <c r="E111" t="str">
        <f t="shared" si="24"/>
        <v>20227888</v>
      </c>
      <c r="F111" s="1" t="s">
        <v>100</v>
      </c>
      <c r="G111" s="5">
        <f t="shared" si="25"/>
        <v>8.6333333333333329</v>
      </c>
      <c r="H111" s="5" t="str">
        <f>LOOKUP(A111,INDEX!$A$2:$A$28,INDEX!$F$2:$F$28)</f>
        <v>43°10'40.0"N</v>
      </c>
      <c r="I111" s="5" t="str">
        <f>LOOKUP(B111,INDEX!$A$2:$A$28,INDEX!$G$2:$G$28)</f>
        <v>79°14'21.0"W</v>
      </c>
      <c r="J111">
        <f>LOOKUP(A111,INDEX!$A$2:$A$28,INDEX!$H$2:$H$28)</f>
        <v>18</v>
      </c>
      <c r="K111" t="str">
        <f>LOOKUP(A111,INDEX!$A$2:$A$28,INDEX!$I$2:$I$28)</f>
        <v>Sunny</v>
      </c>
      <c r="L111">
        <f t="shared" si="28"/>
        <v>600.28100000000006</v>
      </c>
      <c r="M111">
        <f>M110</f>
        <v>142.68200000000002</v>
      </c>
      <c r="N111">
        <f t="shared" si="19"/>
        <v>1</v>
      </c>
      <c r="O111" t="s">
        <v>67</v>
      </c>
      <c r="P111">
        <f t="shared" si="20"/>
        <v>1</v>
      </c>
      <c r="Q111" t="s">
        <v>22</v>
      </c>
      <c r="R111" t="s">
        <v>22</v>
      </c>
      <c r="S111">
        <v>7</v>
      </c>
      <c r="T111" t="str">
        <f t="shared" si="26"/>
        <v>LARGE</v>
      </c>
      <c r="U111" t="s">
        <v>18</v>
      </c>
      <c r="V111">
        <v>24</v>
      </c>
      <c r="W111">
        <v>55.718000000000004</v>
      </c>
      <c r="X111">
        <v>2.3220000000000001</v>
      </c>
      <c r="Y111">
        <v>1.8680000000000001</v>
      </c>
      <c r="Z111" s="2">
        <f t="shared" si="21"/>
        <v>0.39050475883433089</v>
      </c>
      <c r="AA111">
        <v>65</v>
      </c>
      <c r="AB111">
        <f t="shared" si="27"/>
        <v>69.995333644423695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1</v>
      </c>
      <c r="AJ111" s="5">
        <f t="shared" si="22"/>
        <v>0</v>
      </c>
    </row>
    <row r="112" spans="1:36" x14ac:dyDescent="0.25">
      <c r="A112" s="19" t="s">
        <v>98</v>
      </c>
      <c r="B112" s="1" t="s">
        <v>103</v>
      </c>
      <c r="C112" s="1" t="s">
        <v>91</v>
      </c>
      <c r="D112" t="str">
        <f t="shared" si="23"/>
        <v>2022/08/27</v>
      </c>
      <c r="E112" t="str">
        <f t="shared" si="24"/>
        <v>20227888</v>
      </c>
      <c r="F112" s="1" t="s">
        <v>100</v>
      </c>
      <c r="G112" s="5">
        <f t="shared" si="25"/>
        <v>8.6333333333333329</v>
      </c>
      <c r="H112" s="5" t="str">
        <f>LOOKUP(A112,INDEX!$A$2:$A$28,INDEX!$F$2:$F$28)</f>
        <v>43°10'40.0"N</v>
      </c>
      <c r="I112" s="5" t="str">
        <f>LOOKUP(B112,INDEX!$A$2:$A$28,INDEX!$G$2:$G$28)</f>
        <v>79°14'21.0"W</v>
      </c>
      <c r="J112">
        <f>LOOKUP(A112,INDEX!$A$2:$A$28,INDEX!$H$2:$H$28)</f>
        <v>18</v>
      </c>
      <c r="K112" t="str">
        <f>LOOKUP(A112,INDEX!$A$2:$A$28,INDEX!$I$2:$I$28)</f>
        <v>Sunny</v>
      </c>
      <c r="L112">
        <f t="shared" si="28"/>
        <v>600.28100000000006</v>
      </c>
      <c r="M112">
        <f>M110</f>
        <v>142.68200000000002</v>
      </c>
      <c r="N112">
        <f t="shared" si="19"/>
        <v>1</v>
      </c>
      <c r="O112" t="s">
        <v>67</v>
      </c>
      <c r="P112">
        <f t="shared" si="20"/>
        <v>1</v>
      </c>
      <c r="Q112" t="s">
        <v>22</v>
      </c>
      <c r="R112" t="s">
        <v>22</v>
      </c>
      <c r="S112">
        <v>7</v>
      </c>
      <c r="T112" t="str">
        <f t="shared" si="26"/>
        <v>LARGE</v>
      </c>
      <c r="U112" t="s">
        <v>19</v>
      </c>
      <c r="V112">
        <v>16</v>
      </c>
      <c r="W112">
        <v>16.788</v>
      </c>
      <c r="X112">
        <v>1.0489999999999999</v>
      </c>
      <c r="Y112">
        <v>0.433</v>
      </c>
      <c r="Z112" s="2">
        <f t="shared" si="21"/>
        <v>0.11766025146830013</v>
      </c>
      <c r="AA112" t="s">
        <v>21</v>
      </c>
      <c r="AB112" t="str">
        <f t="shared" si="27"/>
        <v>NA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1</v>
      </c>
      <c r="AJ112" s="5">
        <f t="shared" si="22"/>
        <v>0</v>
      </c>
    </row>
    <row r="113" spans="1:36" x14ac:dyDescent="0.25">
      <c r="A113" s="19" t="s">
        <v>98</v>
      </c>
      <c r="B113" s="19" t="s">
        <v>104</v>
      </c>
      <c r="C113" s="19" t="s">
        <v>91</v>
      </c>
      <c r="D113" s="4" t="str">
        <f t="shared" si="23"/>
        <v>2022/08/27</v>
      </c>
      <c r="E113" s="4" t="str">
        <f t="shared" si="24"/>
        <v>20227888</v>
      </c>
      <c r="F113" s="19" t="s">
        <v>100</v>
      </c>
      <c r="G113" s="20">
        <f t="shared" si="25"/>
        <v>8.6333333333333329</v>
      </c>
      <c r="H113" s="20" t="str">
        <f>LOOKUP(A113,INDEX!$A$2:$A$28,INDEX!$F$2:$F$28)</f>
        <v>43°10'40.0"N</v>
      </c>
      <c r="I113" s="20" t="str">
        <f>LOOKUP(B113,INDEX!$A$2:$A$28,INDEX!$G$2:$G$28)</f>
        <v>79°14'21.0"W</v>
      </c>
      <c r="J113" s="4">
        <f>LOOKUP(A113,INDEX!$A$2:$A$28,INDEX!$H$2:$H$28)</f>
        <v>18</v>
      </c>
      <c r="K113" s="4" t="str">
        <f>LOOKUP(A113,INDEX!$A$2:$A$28,INDEX!$I$2:$I$28)</f>
        <v>Sunny</v>
      </c>
      <c r="L113" s="4">
        <f t="shared" si="28"/>
        <v>600.28100000000006</v>
      </c>
      <c r="M113" s="4">
        <f>SUM(W113:W115)</f>
        <v>42.125</v>
      </c>
      <c r="N113" s="4">
        <f t="shared" si="19"/>
        <v>1</v>
      </c>
      <c r="O113" s="4" t="s">
        <v>67</v>
      </c>
      <c r="P113" s="4">
        <f t="shared" si="20"/>
        <v>0</v>
      </c>
      <c r="Q113" s="4" t="s">
        <v>15</v>
      </c>
      <c r="R113" s="4" t="s">
        <v>22</v>
      </c>
      <c r="S113" s="4">
        <v>7</v>
      </c>
      <c r="T113" s="4" t="str">
        <f t="shared" si="26"/>
        <v>LARGE</v>
      </c>
      <c r="U113" s="4" t="s">
        <v>16</v>
      </c>
      <c r="V113" s="4">
        <v>6</v>
      </c>
      <c r="W113" s="4">
        <v>24.952999999999999</v>
      </c>
      <c r="X113" s="4">
        <v>4.1589999999999998</v>
      </c>
      <c r="Y113" s="4">
        <v>4.0220000000000002</v>
      </c>
      <c r="Z113" s="21">
        <f t="shared" si="21"/>
        <v>0.59235608308605336</v>
      </c>
      <c r="AA113" s="4" t="s">
        <v>21</v>
      </c>
      <c r="AB113" s="4" t="str">
        <f t="shared" si="27"/>
        <v>NA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20">
        <f t="shared" si="22"/>
        <v>0</v>
      </c>
    </row>
    <row r="114" spans="1:36" x14ac:dyDescent="0.25">
      <c r="A114" s="19" t="s">
        <v>98</v>
      </c>
      <c r="B114" s="19" t="s">
        <v>104</v>
      </c>
      <c r="C114" s="19" t="s">
        <v>91</v>
      </c>
      <c r="D114" s="4" t="str">
        <f t="shared" si="23"/>
        <v>2022/08/27</v>
      </c>
      <c r="E114" s="4" t="str">
        <f t="shared" si="24"/>
        <v>20227888</v>
      </c>
      <c r="F114" s="19" t="s">
        <v>100</v>
      </c>
      <c r="G114" s="20">
        <f t="shared" si="25"/>
        <v>8.6333333333333329</v>
      </c>
      <c r="H114" s="20" t="str">
        <f>LOOKUP(A114,INDEX!$A$2:$A$28,INDEX!$F$2:$F$28)</f>
        <v>43°10'40.0"N</v>
      </c>
      <c r="I114" s="20" t="str">
        <f>LOOKUP(B114,INDEX!$A$2:$A$28,INDEX!$G$2:$G$28)</f>
        <v>79°14'21.0"W</v>
      </c>
      <c r="J114" s="4">
        <f>LOOKUP(A114,INDEX!$A$2:$A$28,INDEX!$H$2:$H$28)</f>
        <v>18</v>
      </c>
      <c r="K114" s="4" t="str">
        <f>LOOKUP(A114,INDEX!$A$2:$A$28,INDEX!$I$2:$I$28)</f>
        <v>Sunny</v>
      </c>
      <c r="L114" s="4">
        <f t="shared" si="28"/>
        <v>600.28100000000006</v>
      </c>
      <c r="M114" s="4">
        <f>M113</f>
        <v>42.125</v>
      </c>
      <c r="N114" s="4">
        <f t="shared" si="19"/>
        <v>1</v>
      </c>
      <c r="O114" s="4" t="s">
        <v>67</v>
      </c>
      <c r="P114" s="4">
        <f t="shared" si="20"/>
        <v>0</v>
      </c>
      <c r="Q114" s="4" t="s">
        <v>15</v>
      </c>
      <c r="R114" s="4" t="s">
        <v>22</v>
      </c>
      <c r="S114" s="4">
        <v>7</v>
      </c>
      <c r="T114" s="4" t="str">
        <f t="shared" si="26"/>
        <v>LARGE</v>
      </c>
      <c r="U114" s="4" t="s">
        <v>18</v>
      </c>
      <c r="V114" s="4">
        <v>5</v>
      </c>
      <c r="W114" s="4">
        <v>11.997999999999999</v>
      </c>
      <c r="X114" s="4">
        <v>2.4</v>
      </c>
      <c r="Y114" s="4">
        <v>1.958</v>
      </c>
      <c r="Z114" s="21">
        <f t="shared" si="21"/>
        <v>0.28481899109792286</v>
      </c>
      <c r="AA114" s="4">
        <v>17</v>
      </c>
      <c r="AB114" s="4">
        <f t="shared" si="27"/>
        <v>85.014169028171366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20">
        <f t="shared" si="22"/>
        <v>0</v>
      </c>
    </row>
    <row r="115" spans="1:36" x14ac:dyDescent="0.25">
      <c r="A115" s="19" t="s">
        <v>98</v>
      </c>
      <c r="B115" s="19" t="s">
        <v>104</v>
      </c>
      <c r="C115" s="19" t="s">
        <v>91</v>
      </c>
      <c r="D115" s="4" t="str">
        <f t="shared" si="23"/>
        <v>2022/08/27</v>
      </c>
      <c r="E115" s="4" t="str">
        <f t="shared" si="24"/>
        <v>20227888</v>
      </c>
      <c r="F115" s="19" t="s">
        <v>100</v>
      </c>
      <c r="G115" s="20">
        <f t="shared" si="25"/>
        <v>8.6333333333333329</v>
      </c>
      <c r="H115" s="20" t="str">
        <f>LOOKUP(A115,INDEX!$A$2:$A$28,INDEX!$F$2:$F$28)</f>
        <v>43°10'40.0"N</v>
      </c>
      <c r="I115" s="20" t="str">
        <f>LOOKUP(B115,INDEX!$A$2:$A$28,INDEX!$G$2:$G$28)</f>
        <v>79°14'21.0"W</v>
      </c>
      <c r="J115" s="4">
        <f>LOOKUP(A115,INDEX!$A$2:$A$28,INDEX!$H$2:$H$28)</f>
        <v>18</v>
      </c>
      <c r="K115" s="4" t="str">
        <f>LOOKUP(A115,INDEX!$A$2:$A$28,INDEX!$I$2:$I$28)</f>
        <v>Sunny</v>
      </c>
      <c r="L115" s="4">
        <f t="shared" si="28"/>
        <v>600.28100000000006</v>
      </c>
      <c r="M115" s="4">
        <f>M113</f>
        <v>42.125</v>
      </c>
      <c r="N115" s="4">
        <f t="shared" si="19"/>
        <v>1</v>
      </c>
      <c r="O115" s="4" t="s">
        <v>67</v>
      </c>
      <c r="P115" s="4">
        <f t="shared" si="20"/>
        <v>0</v>
      </c>
      <c r="Q115" s="4" t="s">
        <v>15</v>
      </c>
      <c r="R115" s="4" t="s">
        <v>22</v>
      </c>
      <c r="S115" s="4">
        <v>7</v>
      </c>
      <c r="T115" s="4" t="str">
        <f t="shared" si="26"/>
        <v>LARGE</v>
      </c>
      <c r="U115" s="4" t="s">
        <v>19</v>
      </c>
      <c r="V115" s="4">
        <v>3</v>
      </c>
      <c r="W115" s="4">
        <v>5.1740000000000004</v>
      </c>
      <c r="X115" s="4">
        <v>1.7250000000000001</v>
      </c>
      <c r="Y115" s="4">
        <v>1.05</v>
      </c>
      <c r="Z115" s="21">
        <f t="shared" si="21"/>
        <v>0.12282492581602375</v>
      </c>
      <c r="AA115" s="4" t="s">
        <v>21</v>
      </c>
      <c r="AB115" s="4" t="str">
        <f t="shared" si="27"/>
        <v>NA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20">
        <f t="shared" si="22"/>
        <v>0</v>
      </c>
    </row>
    <row r="116" spans="1:36" x14ac:dyDescent="0.25">
      <c r="A116" s="19" t="s">
        <v>98</v>
      </c>
      <c r="B116" s="1" t="s">
        <v>104</v>
      </c>
      <c r="C116" s="1" t="s">
        <v>91</v>
      </c>
      <c r="D116" t="str">
        <f t="shared" si="23"/>
        <v>2022/08/27</v>
      </c>
      <c r="E116" t="str">
        <f t="shared" si="24"/>
        <v>20227888</v>
      </c>
      <c r="F116" s="1" t="s">
        <v>100</v>
      </c>
      <c r="G116" s="5">
        <f t="shared" si="25"/>
        <v>8.6333333333333329</v>
      </c>
      <c r="H116" s="5" t="str">
        <f>LOOKUP(A116,INDEX!$A$2:$A$28,INDEX!$F$2:$F$28)</f>
        <v>43°10'40.0"N</v>
      </c>
      <c r="I116" s="5" t="str">
        <f>LOOKUP(B116,INDEX!$A$2:$A$28,INDEX!$G$2:$G$28)</f>
        <v>79°14'21.0"W</v>
      </c>
      <c r="J116">
        <f>LOOKUP(A116,INDEX!$A$2:$A$28,INDEX!$H$2:$H$28)</f>
        <v>18</v>
      </c>
      <c r="K116" t="str">
        <f>LOOKUP(A116,INDEX!$A$2:$A$28,INDEX!$I$2:$I$28)</f>
        <v>Sunny</v>
      </c>
      <c r="L116">
        <f t="shared" si="28"/>
        <v>600.28100000000006</v>
      </c>
      <c r="M116">
        <f>SUM(W116:W118)</f>
        <v>230.09399999999999</v>
      </c>
      <c r="N116">
        <f t="shared" si="19"/>
        <v>1</v>
      </c>
      <c r="O116" t="s">
        <v>67</v>
      </c>
      <c r="P116">
        <f t="shared" si="20"/>
        <v>1</v>
      </c>
      <c r="Q116" t="s">
        <v>22</v>
      </c>
      <c r="R116" t="s">
        <v>22</v>
      </c>
      <c r="S116">
        <v>7</v>
      </c>
      <c r="T116" t="str">
        <f t="shared" si="26"/>
        <v>LARGE</v>
      </c>
      <c r="U116" t="s">
        <v>16</v>
      </c>
      <c r="V116">
        <v>42</v>
      </c>
      <c r="W116">
        <v>133.13200000000001</v>
      </c>
      <c r="X116">
        <v>3.17</v>
      </c>
      <c r="Y116">
        <v>3.16</v>
      </c>
      <c r="Z116" s="2">
        <f t="shared" si="21"/>
        <v>0.57859831199422851</v>
      </c>
      <c r="AA116" t="s">
        <v>21</v>
      </c>
      <c r="AB116" t="str">
        <f t="shared" si="27"/>
        <v>NA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 s="5">
        <f t="shared" si="22"/>
        <v>0</v>
      </c>
    </row>
    <row r="117" spans="1:36" x14ac:dyDescent="0.25">
      <c r="A117" s="19" t="s">
        <v>98</v>
      </c>
      <c r="B117" s="1" t="s">
        <v>104</v>
      </c>
      <c r="C117" s="1" t="s">
        <v>91</v>
      </c>
      <c r="D117" t="str">
        <f t="shared" si="23"/>
        <v>2022/08/27</v>
      </c>
      <c r="E117" t="str">
        <f t="shared" si="24"/>
        <v>20227888</v>
      </c>
      <c r="F117" s="1" t="s">
        <v>100</v>
      </c>
      <c r="G117" s="5">
        <f t="shared" si="25"/>
        <v>8.6333333333333329</v>
      </c>
      <c r="H117" s="5" t="str">
        <f>LOOKUP(A117,INDEX!$A$2:$A$28,INDEX!$F$2:$F$28)</f>
        <v>43°10'40.0"N</v>
      </c>
      <c r="I117" s="5" t="str">
        <f>LOOKUP(B117,INDEX!$A$2:$A$28,INDEX!$G$2:$G$28)</f>
        <v>79°14'21.0"W</v>
      </c>
      <c r="J117">
        <f>LOOKUP(A117,INDEX!$A$2:$A$28,INDEX!$H$2:$H$28)</f>
        <v>18</v>
      </c>
      <c r="K117" t="str">
        <f>LOOKUP(A117,INDEX!$A$2:$A$28,INDEX!$I$2:$I$28)</f>
        <v>Sunny</v>
      </c>
      <c r="L117">
        <f t="shared" si="28"/>
        <v>600.28100000000006</v>
      </c>
      <c r="M117">
        <f>M116</f>
        <v>230.09399999999999</v>
      </c>
      <c r="N117">
        <f t="shared" si="19"/>
        <v>1</v>
      </c>
      <c r="O117" t="s">
        <v>67</v>
      </c>
      <c r="P117">
        <f t="shared" si="20"/>
        <v>1</v>
      </c>
      <c r="Q117" t="s">
        <v>22</v>
      </c>
      <c r="R117" t="s">
        <v>22</v>
      </c>
      <c r="S117">
        <v>7</v>
      </c>
      <c r="T117" t="str">
        <f t="shared" si="26"/>
        <v>LARGE</v>
      </c>
      <c r="U117" t="s">
        <v>18</v>
      </c>
      <c r="V117">
        <v>20</v>
      </c>
      <c r="W117">
        <v>29.7</v>
      </c>
      <c r="X117">
        <v>1.4850000000000001</v>
      </c>
      <c r="Y117">
        <v>0.70599999999999996</v>
      </c>
      <c r="Z117" s="2">
        <f t="shared" si="21"/>
        <v>0.12907768129547054</v>
      </c>
      <c r="AA117">
        <v>28</v>
      </c>
      <c r="AB117">
        <f t="shared" si="27"/>
        <v>56.565656565656568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 s="5">
        <f t="shared" si="22"/>
        <v>0</v>
      </c>
    </row>
    <row r="118" spans="1:36" x14ac:dyDescent="0.25">
      <c r="A118" s="19" t="s">
        <v>98</v>
      </c>
      <c r="B118" s="1" t="s">
        <v>104</v>
      </c>
      <c r="C118" s="1" t="s">
        <v>91</v>
      </c>
      <c r="D118" t="str">
        <f t="shared" si="23"/>
        <v>2022/08/27</v>
      </c>
      <c r="E118" t="str">
        <f t="shared" si="24"/>
        <v>20227888</v>
      </c>
      <c r="F118" s="1" t="s">
        <v>100</v>
      </c>
      <c r="G118" s="5">
        <f t="shared" si="25"/>
        <v>8.6333333333333329</v>
      </c>
      <c r="H118" s="5" t="str">
        <f>LOOKUP(A118,INDEX!$A$2:$A$28,INDEX!$F$2:$F$28)</f>
        <v>43°10'40.0"N</v>
      </c>
      <c r="I118" s="5" t="str">
        <f>LOOKUP(B118,INDEX!$A$2:$A$28,INDEX!$G$2:$G$28)</f>
        <v>79°14'21.0"W</v>
      </c>
      <c r="J118">
        <f>LOOKUP(A118,INDEX!$A$2:$A$28,INDEX!$H$2:$H$28)</f>
        <v>18</v>
      </c>
      <c r="K118" t="str">
        <f>LOOKUP(A118,INDEX!$A$2:$A$28,INDEX!$I$2:$I$28)</f>
        <v>Sunny</v>
      </c>
      <c r="L118">
        <f t="shared" si="28"/>
        <v>600.28100000000006</v>
      </c>
      <c r="M118">
        <f>M116</f>
        <v>230.09399999999999</v>
      </c>
      <c r="N118">
        <f t="shared" si="19"/>
        <v>1</v>
      </c>
      <c r="O118" t="s">
        <v>67</v>
      </c>
      <c r="P118">
        <f t="shared" si="20"/>
        <v>1</v>
      </c>
      <c r="Q118" t="s">
        <v>22</v>
      </c>
      <c r="R118" t="s">
        <v>22</v>
      </c>
      <c r="S118">
        <v>7</v>
      </c>
      <c r="T118" t="str">
        <f t="shared" si="26"/>
        <v>LARGE</v>
      </c>
      <c r="U118" t="s">
        <v>19</v>
      </c>
      <c r="V118">
        <v>37</v>
      </c>
      <c r="W118">
        <v>67.262</v>
      </c>
      <c r="X118">
        <v>1.8180000000000001</v>
      </c>
      <c r="Y118">
        <v>1.2969999999999999</v>
      </c>
      <c r="Z118" s="2">
        <f t="shared" si="21"/>
        <v>0.29232400671030101</v>
      </c>
      <c r="AA118" t="s">
        <v>21</v>
      </c>
      <c r="AB118" t="str">
        <f t="shared" si="27"/>
        <v>NA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s="5">
        <f t="shared" si="22"/>
        <v>0</v>
      </c>
    </row>
    <row r="119" spans="1:36" x14ac:dyDescent="0.25">
      <c r="A119" s="19" t="s">
        <v>98</v>
      </c>
      <c r="B119" s="19" t="s">
        <v>105</v>
      </c>
      <c r="C119" s="19" t="s">
        <v>91</v>
      </c>
      <c r="D119" s="4" t="str">
        <f t="shared" si="23"/>
        <v>2022/08/27</v>
      </c>
      <c r="E119" s="4" t="str">
        <f t="shared" si="24"/>
        <v>20227888</v>
      </c>
      <c r="F119" s="19" t="s">
        <v>100</v>
      </c>
      <c r="G119" s="20">
        <f t="shared" si="25"/>
        <v>8.6333333333333329</v>
      </c>
      <c r="H119" s="20" t="str">
        <f>LOOKUP(A119,INDEX!$A$2:$A$28,INDEX!$F$2:$F$28)</f>
        <v>43°10'40.0"N</v>
      </c>
      <c r="I119" s="20" t="str">
        <f>LOOKUP(B119,INDEX!$A$2:$A$28,INDEX!$G$2:$G$28)</f>
        <v>79°14'21.0"W</v>
      </c>
      <c r="J119" s="4">
        <f>LOOKUP(A119,INDEX!$A$2:$A$28,INDEX!$H$2:$H$28)</f>
        <v>18</v>
      </c>
      <c r="K119" s="4" t="str">
        <f>LOOKUP(A119,INDEX!$A$2:$A$28,INDEX!$I$2:$I$28)</f>
        <v>Sunny</v>
      </c>
      <c r="L119" s="4">
        <f t="shared" si="28"/>
        <v>600.28100000000006</v>
      </c>
      <c r="M119" s="4">
        <f>SUM(W119:W121)</f>
        <v>42.647000000000006</v>
      </c>
      <c r="N119" s="4">
        <f t="shared" si="19"/>
        <v>1</v>
      </c>
      <c r="O119" s="4" t="s">
        <v>67</v>
      </c>
      <c r="P119" s="4">
        <f t="shared" si="20"/>
        <v>0</v>
      </c>
      <c r="Q119" s="4" t="s">
        <v>15</v>
      </c>
      <c r="R119" s="4" t="s">
        <v>22</v>
      </c>
      <c r="S119" s="4">
        <v>7</v>
      </c>
      <c r="T119" s="4" t="str">
        <f t="shared" si="26"/>
        <v>LARGE</v>
      </c>
      <c r="U119" s="4" t="s">
        <v>16</v>
      </c>
      <c r="V119" s="4">
        <v>15</v>
      </c>
      <c r="W119" s="4">
        <v>18.324000000000002</v>
      </c>
      <c r="X119" s="4">
        <v>1.222</v>
      </c>
      <c r="Y119" s="4">
        <v>1.111</v>
      </c>
      <c r="Z119" s="21">
        <f t="shared" si="21"/>
        <v>0.42966679954041315</v>
      </c>
      <c r="AA119" s="4" t="s">
        <v>21</v>
      </c>
      <c r="AB119" s="4" t="str">
        <f t="shared" si="27"/>
        <v>NA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20">
        <f t="shared" si="22"/>
        <v>0</v>
      </c>
    </row>
    <row r="120" spans="1:36" x14ac:dyDescent="0.25">
      <c r="A120" s="19" t="s">
        <v>98</v>
      </c>
      <c r="B120" s="19" t="s">
        <v>105</v>
      </c>
      <c r="C120" s="19" t="s">
        <v>91</v>
      </c>
      <c r="D120" s="4" t="str">
        <f t="shared" si="23"/>
        <v>2022/08/27</v>
      </c>
      <c r="E120" s="4" t="str">
        <f t="shared" si="24"/>
        <v>20227888</v>
      </c>
      <c r="F120" s="19" t="s">
        <v>100</v>
      </c>
      <c r="G120" s="20">
        <f t="shared" si="25"/>
        <v>8.6333333333333329</v>
      </c>
      <c r="H120" s="20" t="str">
        <f>LOOKUP(A120,INDEX!$A$2:$A$28,INDEX!$F$2:$F$28)</f>
        <v>43°10'40.0"N</v>
      </c>
      <c r="I120" s="20" t="str">
        <f>LOOKUP(B120,INDEX!$A$2:$A$28,INDEX!$G$2:$G$28)</f>
        <v>79°14'21.0"W</v>
      </c>
      <c r="J120" s="4">
        <f>LOOKUP(A120,INDEX!$A$2:$A$28,INDEX!$H$2:$H$28)</f>
        <v>18</v>
      </c>
      <c r="K120" s="4" t="str">
        <f>LOOKUP(A120,INDEX!$A$2:$A$28,INDEX!$I$2:$I$28)</f>
        <v>Sunny</v>
      </c>
      <c r="L120" s="4">
        <f t="shared" si="28"/>
        <v>600.28100000000006</v>
      </c>
      <c r="M120" s="4">
        <f>M119</f>
        <v>42.647000000000006</v>
      </c>
      <c r="N120" s="4">
        <f t="shared" si="19"/>
        <v>1</v>
      </c>
      <c r="O120" s="4" t="s">
        <v>67</v>
      </c>
      <c r="P120" s="4">
        <f t="shared" si="20"/>
        <v>0</v>
      </c>
      <c r="Q120" s="4" t="s">
        <v>15</v>
      </c>
      <c r="R120" s="4" t="s">
        <v>22</v>
      </c>
      <c r="S120" s="4">
        <v>7</v>
      </c>
      <c r="T120" s="4" t="str">
        <f t="shared" si="26"/>
        <v>LARGE</v>
      </c>
      <c r="U120" s="4" t="s">
        <v>18</v>
      </c>
      <c r="V120" s="4">
        <v>15</v>
      </c>
      <c r="W120" s="4">
        <v>21.577000000000002</v>
      </c>
      <c r="X120" s="4">
        <v>1.4379999999999999</v>
      </c>
      <c r="Y120" s="4">
        <v>0.76100000000000001</v>
      </c>
      <c r="Z120" s="21">
        <f t="shared" si="21"/>
        <v>0.50594414612985672</v>
      </c>
      <c r="AA120" s="4">
        <v>15</v>
      </c>
      <c r="AB120" s="4">
        <f t="shared" si="27"/>
        <v>41.711081243917128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20">
        <f t="shared" si="22"/>
        <v>0</v>
      </c>
    </row>
    <row r="121" spans="1:36" x14ac:dyDescent="0.25">
      <c r="A121" s="19" t="s">
        <v>98</v>
      </c>
      <c r="B121" s="19" t="s">
        <v>105</v>
      </c>
      <c r="C121" s="19" t="s">
        <v>91</v>
      </c>
      <c r="D121" s="4" t="str">
        <f t="shared" si="23"/>
        <v>2022/08/27</v>
      </c>
      <c r="E121" s="4" t="str">
        <f t="shared" si="24"/>
        <v>20227888</v>
      </c>
      <c r="F121" s="19" t="s">
        <v>100</v>
      </c>
      <c r="G121" s="20">
        <f t="shared" si="25"/>
        <v>8.6333333333333329</v>
      </c>
      <c r="H121" s="20" t="str">
        <f>LOOKUP(A121,INDEX!$A$2:$A$28,INDEX!$F$2:$F$28)</f>
        <v>43°10'40.0"N</v>
      </c>
      <c r="I121" s="20" t="str">
        <f>LOOKUP(B121,INDEX!$A$2:$A$28,INDEX!$G$2:$G$28)</f>
        <v>79°14'21.0"W</v>
      </c>
      <c r="J121" s="4">
        <f>LOOKUP(A121,INDEX!$A$2:$A$28,INDEX!$H$2:$H$28)</f>
        <v>18</v>
      </c>
      <c r="K121" s="4" t="str">
        <f>LOOKUP(A121,INDEX!$A$2:$A$28,INDEX!$I$2:$I$28)</f>
        <v>Sunny</v>
      </c>
      <c r="L121" s="4">
        <f t="shared" si="28"/>
        <v>600.28100000000006</v>
      </c>
      <c r="M121" s="4">
        <f>M119</f>
        <v>42.647000000000006</v>
      </c>
      <c r="N121" s="4">
        <f t="shared" si="19"/>
        <v>1</v>
      </c>
      <c r="O121" s="4" t="s">
        <v>67</v>
      </c>
      <c r="P121" s="4">
        <f t="shared" si="20"/>
        <v>0</v>
      </c>
      <c r="Q121" s="4" t="s">
        <v>15</v>
      </c>
      <c r="R121" s="4" t="s">
        <v>22</v>
      </c>
      <c r="S121" s="4">
        <v>7</v>
      </c>
      <c r="T121" s="4" t="str">
        <f t="shared" si="26"/>
        <v>LARGE</v>
      </c>
      <c r="U121" s="4" t="s">
        <v>19</v>
      </c>
      <c r="V121" s="4">
        <v>1</v>
      </c>
      <c r="W121" s="4">
        <v>2.746</v>
      </c>
      <c r="X121" s="4">
        <v>2.746</v>
      </c>
      <c r="Y121" s="4" t="s">
        <v>21</v>
      </c>
      <c r="Z121" s="21">
        <f t="shared" si="21"/>
        <v>6.4389054329730105E-2</v>
      </c>
      <c r="AA121" s="4" t="s">
        <v>21</v>
      </c>
      <c r="AB121" s="4" t="str">
        <f t="shared" si="27"/>
        <v>NA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20">
        <f t="shared" si="22"/>
        <v>0</v>
      </c>
    </row>
    <row r="122" spans="1:36" x14ac:dyDescent="0.25">
      <c r="A122" s="19" t="s">
        <v>98</v>
      </c>
      <c r="B122" s="1" t="s">
        <v>105</v>
      </c>
      <c r="C122" s="1" t="s">
        <v>91</v>
      </c>
      <c r="D122" t="str">
        <f t="shared" si="23"/>
        <v>2022/08/27</v>
      </c>
      <c r="E122" t="str">
        <f t="shared" si="24"/>
        <v>20227888</v>
      </c>
      <c r="F122" s="1" t="s">
        <v>100</v>
      </c>
      <c r="G122" s="5">
        <f t="shared" si="25"/>
        <v>8.6333333333333329</v>
      </c>
      <c r="H122" s="5" t="str">
        <f>LOOKUP(A122,INDEX!$A$2:$A$28,INDEX!$F$2:$F$28)</f>
        <v>43°10'40.0"N</v>
      </c>
      <c r="I122" s="5" t="str">
        <f>LOOKUP(B122,INDEX!$A$2:$A$28,INDEX!$G$2:$G$28)</f>
        <v>79°14'21.0"W</v>
      </c>
      <c r="J122">
        <f>LOOKUP(A122,INDEX!$A$2:$A$28,INDEX!$H$2:$H$28)</f>
        <v>18</v>
      </c>
      <c r="K122" t="str">
        <f>LOOKUP(A122,INDEX!$A$2:$A$28,INDEX!$I$2:$I$28)</f>
        <v>Sunny</v>
      </c>
      <c r="L122">
        <f t="shared" si="28"/>
        <v>600.28100000000006</v>
      </c>
      <c r="M122">
        <f>SUM(W122:W124)</f>
        <v>186.99799999999999</v>
      </c>
      <c r="N122">
        <f t="shared" si="19"/>
        <v>1</v>
      </c>
      <c r="O122" t="s">
        <v>67</v>
      </c>
      <c r="P122">
        <f t="shared" si="20"/>
        <v>1</v>
      </c>
      <c r="Q122" t="s">
        <v>22</v>
      </c>
      <c r="R122" t="s">
        <v>22</v>
      </c>
      <c r="S122">
        <v>7</v>
      </c>
      <c r="T122" t="str">
        <f t="shared" si="26"/>
        <v>LARGE</v>
      </c>
      <c r="U122" t="s">
        <v>16</v>
      </c>
      <c r="V122">
        <v>39</v>
      </c>
      <c r="W122">
        <v>60.244</v>
      </c>
      <c r="X122">
        <v>1.5449999999999999</v>
      </c>
      <c r="Y122">
        <v>3.08</v>
      </c>
      <c r="Z122" s="2">
        <f t="shared" si="21"/>
        <v>0.32216387341041081</v>
      </c>
      <c r="AA122" t="s">
        <v>21</v>
      </c>
      <c r="AB122" t="str">
        <f t="shared" si="27"/>
        <v>NA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s="5">
        <f t="shared" si="22"/>
        <v>0</v>
      </c>
    </row>
    <row r="123" spans="1:36" x14ac:dyDescent="0.25">
      <c r="A123" s="19" t="s">
        <v>98</v>
      </c>
      <c r="B123" s="1" t="s">
        <v>105</v>
      </c>
      <c r="C123" s="1" t="s">
        <v>91</v>
      </c>
      <c r="D123" t="str">
        <f t="shared" si="23"/>
        <v>2022/08/27</v>
      </c>
      <c r="E123" t="str">
        <f t="shared" si="24"/>
        <v>20227888</v>
      </c>
      <c r="F123" s="1" t="s">
        <v>100</v>
      </c>
      <c r="G123" s="5">
        <f t="shared" si="25"/>
        <v>8.6333333333333329</v>
      </c>
      <c r="H123" s="5" t="str">
        <f>LOOKUP(A123,INDEX!$A$2:$A$28,INDEX!$F$2:$F$28)</f>
        <v>43°10'40.0"N</v>
      </c>
      <c r="I123" s="5" t="str">
        <f>LOOKUP(B123,INDEX!$A$2:$A$28,INDEX!$G$2:$G$28)</f>
        <v>79°14'21.0"W</v>
      </c>
      <c r="J123">
        <f>LOOKUP(A123,INDEX!$A$2:$A$28,INDEX!$H$2:$H$28)</f>
        <v>18</v>
      </c>
      <c r="K123" t="str">
        <f>LOOKUP(A123,INDEX!$A$2:$A$28,INDEX!$I$2:$I$28)</f>
        <v>Sunny</v>
      </c>
      <c r="L123">
        <f t="shared" si="28"/>
        <v>600.28100000000006</v>
      </c>
      <c r="M123">
        <f>M122</f>
        <v>186.99799999999999</v>
      </c>
      <c r="N123">
        <f t="shared" si="19"/>
        <v>1</v>
      </c>
      <c r="O123" t="s">
        <v>67</v>
      </c>
      <c r="P123">
        <f t="shared" si="20"/>
        <v>1</v>
      </c>
      <c r="Q123" t="s">
        <v>22</v>
      </c>
      <c r="R123" t="s">
        <v>22</v>
      </c>
      <c r="S123">
        <v>7</v>
      </c>
      <c r="T123" t="str">
        <f t="shared" si="26"/>
        <v>LARGE</v>
      </c>
      <c r="U123" t="s">
        <v>18</v>
      </c>
      <c r="V123">
        <v>36</v>
      </c>
      <c r="W123">
        <v>53.637</v>
      </c>
      <c r="X123">
        <v>1.49</v>
      </c>
      <c r="Y123">
        <v>0.88</v>
      </c>
      <c r="Z123" s="2">
        <f t="shared" si="21"/>
        <v>0.28683194472668161</v>
      </c>
      <c r="AA123">
        <v>59</v>
      </c>
      <c r="AB123">
        <f t="shared" si="27"/>
        <v>65.999216958442858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s="5">
        <f t="shared" si="22"/>
        <v>0</v>
      </c>
    </row>
    <row r="124" spans="1:36" x14ac:dyDescent="0.25">
      <c r="A124" s="19" t="s">
        <v>98</v>
      </c>
      <c r="B124" s="1" t="s">
        <v>105</v>
      </c>
      <c r="C124" s="1" t="s">
        <v>91</v>
      </c>
      <c r="D124" t="str">
        <f t="shared" si="23"/>
        <v>2022/08/27</v>
      </c>
      <c r="E124" t="str">
        <f t="shared" si="24"/>
        <v>20227888</v>
      </c>
      <c r="F124" s="1" t="s">
        <v>100</v>
      </c>
      <c r="G124" s="5">
        <f t="shared" si="25"/>
        <v>8.6333333333333329</v>
      </c>
      <c r="H124" s="5" t="str">
        <f>LOOKUP(A124,INDEX!$A$2:$A$28,INDEX!$F$2:$F$28)</f>
        <v>43°10'40.0"N</v>
      </c>
      <c r="I124" s="5" t="str">
        <f>LOOKUP(B124,INDEX!$A$2:$A$28,INDEX!$G$2:$G$28)</f>
        <v>79°14'21.0"W</v>
      </c>
      <c r="J124">
        <f>LOOKUP(A124,INDEX!$A$2:$A$28,INDEX!$H$2:$H$28)</f>
        <v>18</v>
      </c>
      <c r="K124" t="str">
        <f>LOOKUP(A124,INDEX!$A$2:$A$28,INDEX!$I$2:$I$28)</f>
        <v>Sunny</v>
      </c>
      <c r="L124">
        <f t="shared" si="28"/>
        <v>600.28100000000006</v>
      </c>
      <c r="M124">
        <f>M122</f>
        <v>186.99799999999999</v>
      </c>
      <c r="N124">
        <f t="shared" si="19"/>
        <v>1</v>
      </c>
      <c r="O124" t="s">
        <v>67</v>
      </c>
      <c r="P124">
        <f t="shared" si="20"/>
        <v>1</v>
      </c>
      <c r="Q124" t="s">
        <v>22</v>
      </c>
      <c r="R124" t="s">
        <v>22</v>
      </c>
      <c r="S124">
        <v>7</v>
      </c>
      <c r="T124" t="str">
        <f t="shared" si="26"/>
        <v>LARGE</v>
      </c>
      <c r="U124" t="s">
        <v>19</v>
      </c>
      <c r="V124">
        <v>25</v>
      </c>
      <c r="W124">
        <v>73.117000000000004</v>
      </c>
      <c r="X124">
        <v>2.9249999999999998</v>
      </c>
      <c r="Y124">
        <v>2.246</v>
      </c>
      <c r="Z124" s="2">
        <f t="shared" si="21"/>
        <v>0.3910041818629077</v>
      </c>
      <c r="AA124" t="s">
        <v>21</v>
      </c>
      <c r="AB124" t="str">
        <f t="shared" si="27"/>
        <v>NA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s="5">
        <f t="shared" si="22"/>
        <v>0</v>
      </c>
    </row>
    <row r="125" spans="1:36" x14ac:dyDescent="0.25">
      <c r="A125" s="19" t="s">
        <v>98</v>
      </c>
      <c r="B125" s="19" t="s">
        <v>108</v>
      </c>
      <c r="C125" s="19" t="s">
        <v>91</v>
      </c>
      <c r="D125" s="4" t="str">
        <f t="shared" si="23"/>
        <v>2022/08/27</v>
      </c>
      <c r="E125" s="4" t="str">
        <f t="shared" si="24"/>
        <v>20227888</v>
      </c>
      <c r="F125" s="19" t="s">
        <v>100</v>
      </c>
      <c r="G125" s="20">
        <f t="shared" si="25"/>
        <v>8.6333333333333329</v>
      </c>
      <c r="H125" s="20" t="str">
        <f>LOOKUP(A125,INDEX!$A$2:$A$28,INDEX!$F$2:$F$28)</f>
        <v>43°10'40.0"N</v>
      </c>
      <c r="I125" s="20" t="str">
        <f>LOOKUP(B125,INDEX!$A$2:$A$28,INDEX!$G$2:$G$28)</f>
        <v>79°14'21.0"W</v>
      </c>
      <c r="J125" s="4">
        <f>LOOKUP(A125,INDEX!$A$2:$A$28,INDEX!$H$2:$H$28)</f>
        <v>18</v>
      </c>
      <c r="K125" s="4" t="str">
        <f>LOOKUP(A125,INDEX!$A$2:$A$28,INDEX!$I$2:$I$28)</f>
        <v>Sunny</v>
      </c>
      <c r="L125" s="4">
        <f t="shared" si="28"/>
        <v>600.28100000000006</v>
      </c>
      <c r="M125" s="4">
        <f>SUM(W125:W127)</f>
        <v>4.3890000000000002</v>
      </c>
      <c r="N125" s="4">
        <f t="shared" si="19"/>
        <v>1</v>
      </c>
      <c r="O125" s="4" t="s">
        <v>67</v>
      </c>
      <c r="P125" s="4">
        <f t="shared" si="20"/>
        <v>0</v>
      </c>
      <c r="Q125" s="4" t="s">
        <v>15</v>
      </c>
      <c r="R125" s="4" t="s">
        <v>22</v>
      </c>
      <c r="S125" s="4">
        <v>7</v>
      </c>
      <c r="T125" s="4" t="str">
        <f t="shared" si="26"/>
        <v>LARGE</v>
      </c>
      <c r="U125" s="4" t="s">
        <v>16</v>
      </c>
      <c r="V125" s="4">
        <v>1</v>
      </c>
      <c r="W125" s="4">
        <v>0.999</v>
      </c>
      <c r="X125" s="4">
        <v>0.999</v>
      </c>
      <c r="Y125" s="4" t="s">
        <v>21</v>
      </c>
      <c r="Z125" s="21">
        <f t="shared" si="21"/>
        <v>0.22761449077238549</v>
      </c>
      <c r="AA125" s="4" t="s">
        <v>21</v>
      </c>
      <c r="AB125" s="4" t="str">
        <f t="shared" si="27"/>
        <v>NA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20">
        <f t="shared" si="22"/>
        <v>0</v>
      </c>
    </row>
    <row r="126" spans="1:36" x14ac:dyDescent="0.25">
      <c r="A126" s="19" t="s">
        <v>98</v>
      </c>
      <c r="B126" s="19" t="s">
        <v>108</v>
      </c>
      <c r="C126" s="19" t="s">
        <v>91</v>
      </c>
      <c r="D126" s="4" t="str">
        <f t="shared" si="23"/>
        <v>2022/08/27</v>
      </c>
      <c r="E126" s="4" t="str">
        <f t="shared" si="24"/>
        <v>20227888</v>
      </c>
      <c r="F126" s="19" t="s">
        <v>100</v>
      </c>
      <c r="G126" s="20">
        <f t="shared" si="25"/>
        <v>8.6333333333333329</v>
      </c>
      <c r="H126" s="20" t="str">
        <f>LOOKUP(A126,INDEX!$A$2:$A$28,INDEX!$F$2:$F$28)</f>
        <v>43°10'40.0"N</v>
      </c>
      <c r="I126" s="20" t="str">
        <f>LOOKUP(B126,INDEX!$A$2:$A$28,INDEX!$G$2:$G$28)</f>
        <v>79°14'21.0"W</v>
      </c>
      <c r="J126" s="4">
        <f>LOOKUP(A126,INDEX!$A$2:$A$28,INDEX!$H$2:$H$28)</f>
        <v>18</v>
      </c>
      <c r="K126" s="4" t="str">
        <f>LOOKUP(A126,INDEX!$A$2:$A$28,INDEX!$I$2:$I$28)</f>
        <v>Sunny</v>
      </c>
      <c r="L126" s="4">
        <f t="shared" si="28"/>
        <v>600.28100000000006</v>
      </c>
      <c r="M126" s="4">
        <f>M125</f>
        <v>4.3890000000000002</v>
      </c>
      <c r="N126" s="4">
        <f t="shared" si="19"/>
        <v>1</v>
      </c>
      <c r="O126" s="4" t="s">
        <v>67</v>
      </c>
      <c r="P126" s="4">
        <f t="shared" si="20"/>
        <v>0</v>
      </c>
      <c r="Q126" s="4" t="s">
        <v>15</v>
      </c>
      <c r="R126" s="4" t="s">
        <v>22</v>
      </c>
      <c r="S126" s="4">
        <v>7</v>
      </c>
      <c r="T126" s="4" t="str">
        <f t="shared" si="26"/>
        <v>LARGE</v>
      </c>
      <c r="U126" s="4" t="s">
        <v>18</v>
      </c>
      <c r="V126" s="4">
        <v>1</v>
      </c>
      <c r="W126" s="4">
        <v>2.593</v>
      </c>
      <c r="X126" s="4">
        <v>2.593</v>
      </c>
      <c r="Y126" s="4" t="s">
        <v>21</v>
      </c>
      <c r="Z126" s="21">
        <f t="shared" si="21"/>
        <v>0.5907951697425381</v>
      </c>
      <c r="AA126" s="4">
        <v>3</v>
      </c>
      <c r="AB126" s="4">
        <f t="shared" si="27"/>
        <v>69.417662938681062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20">
        <f t="shared" si="22"/>
        <v>0</v>
      </c>
    </row>
    <row r="127" spans="1:36" x14ac:dyDescent="0.25">
      <c r="A127" s="19" t="s">
        <v>98</v>
      </c>
      <c r="B127" s="19" t="s">
        <v>108</v>
      </c>
      <c r="C127" s="19" t="s">
        <v>91</v>
      </c>
      <c r="D127" s="4" t="str">
        <f t="shared" si="23"/>
        <v>2022/08/27</v>
      </c>
      <c r="E127" s="4" t="str">
        <f t="shared" si="24"/>
        <v>20227888</v>
      </c>
      <c r="F127" s="19" t="s">
        <v>100</v>
      </c>
      <c r="G127" s="20">
        <f t="shared" si="25"/>
        <v>8.6333333333333329</v>
      </c>
      <c r="H127" s="20" t="str">
        <f>LOOKUP(A127,INDEX!$A$2:$A$28,INDEX!$F$2:$F$28)</f>
        <v>43°10'40.0"N</v>
      </c>
      <c r="I127" s="20" t="str">
        <f>LOOKUP(B127,INDEX!$A$2:$A$28,INDEX!$G$2:$G$28)</f>
        <v>79°14'21.0"W</v>
      </c>
      <c r="J127" s="4">
        <f>LOOKUP(A127,INDEX!$A$2:$A$28,INDEX!$H$2:$H$28)</f>
        <v>18</v>
      </c>
      <c r="K127" s="4" t="str">
        <f>LOOKUP(A127,INDEX!$A$2:$A$28,INDEX!$I$2:$I$28)</f>
        <v>Sunny</v>
      </c>
      <c r="L127" s="4">
        <f t="shared" si="28"/>
        <v>600.28100000000006</v>
      </c>
      <c r="M127" s="4">
        <f>M125</f>
        <v>4.3890000000000002</v>
      </c>
      <c r="N127" s="4">
        <f t="shared" si="19"/>
        <v>1</v>
      </c>
      <c r="O127" s="4" t="s">
        <v>67</v>
      </c>
      <c r="P127" s="4">
        <f t="shared" si="20"/>
        <v>0</v>
      </c>
      <c r="Q127" s="4" t="s">
        <v>15</v>
      </c>
      <c r="R127" s="4" t="s">
        <v>22</v>
      </c>
      <c r="S127" s="4">
        <v>7</v>
      </c>
      <c r="T127" s="4" t="str">
        <f t="shared" si="26"/>
        <v>LARGE</v>
      </c>
      <c r="U127" s="4" t="s">
        <v>19</v>
      </c>
      <c r="V127" s="4">
        <v>1</v>
      </c>
      <c r="W127" s="4">
        <v>0.79700000000000004</v>
      </c>
      <c r="X127" s="4">
        <v>0.79700000000000004</v>
      </c>
      <c r="Y127" s="4" t="s">
        <v>21</v>
      </c>
      <c r="Z127" s="21">
        <f t="shared" si="21"/>
        <v>0.18159033948507633</v>
      </c>
      <c r="AA127" s="4" t="s">
        <v>21</v>
      </c>
      <c r="AB127" s="4" t="str">
        <f t="shared" si="27"/>
        <v>NA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20">
        <f t="shared" si="22"/>
        <v>0</v>
      </c>
    </row>
    <row r="128" spans="1:36" x14ac:dyDescent="0.25">
      <c r="A128" s="19" t="s">
        <v>98</v>
      </c>
      <c r="B128" s="1" t="s">
        <v>108</v>
      </c>
      <c r="C128" s="1" t="s">
        <v>91</v>
      </c>
      <c r="D128" t="str">
        <f t="shared" si="23"/>
        <v>2022/08/27</v>
      </c>
      <c r="E128" t="str">
        <f t="shared" si="24"/>
        <v>20227888</v>
      </c>
      <c r="F128" s="1" t="s">
        <v>100</v>
      </c>
      <c r="G128" s="5">
        <f t="shared" si="25"/>
        <v>8.6333333333333329</v>
      </c>
      <c r="H128" s="5" t="str">
        <f>LOOKUP(A128,INDEX!$A$2:$A$28,INDEX!$F$2:$F$28)</f>
        <v>43°10'40.0"N</v>
      </c>
      <c r="I128" s="5" t="str">
        <f>LOOKUP(B128,INDEX!$A$2:$A$28,INDEX!$G$2:$G$28)</f>
        <v>79°14'21.0"W</v>
      </c>
      <c r="J128">
        <f>LOOKUP(A128,INDEX!$A$2:$A$28,INDEX!$H$2:$H$28)</f>
        <v>18</v>
      </c>
      <c r="K128" t="str">
        <f>LOOKUP(A128,INDEX!$A$2:$A$28,INDEX!$I$2:$I$28)</f>
        <v>Sunny</v>
      </c>
      <c r="L128">
        <f t="shared" si="28"/>
        <v>600.28100000000006</v>
      </c>
      <c r="M128">
        <f>SUM(W128:W130)</f>
        <v>71.89500000000001</v>
      </c>
      <c r="N128">
        <f t="shared" si="19"/>
        <v>1</v>
      </c>
      <c r="O128" t="s">
        <v>67</v>
      </c>
      <c r="P128">
        <f t="shared" si="20"/>
        <v>1</v>
      </c>
      <c r="Q128" t="s">
        <v>22</v>
      </c>
      <c r="R128" t="s">
        <v>22</v>
      </c>
      <c r="S128">
        <v>7</v>
      </c>
      <c r="T128" t="str">
        <f t="shared" si="26"/>
        <v>LARGE</v>
      </c>
      <c r="U128" t="s">
        <v>16</v>
      </c>
      <c r="V128">
        <v>22</v>
      </c>
      <c r="W128">
        <v>28.486999999999998</v>
      </c>
      <c r="X128">
        <v>1.2949999999999999</v>
      </c>
      <c r="Y128">
        <v>1.3540000000000001</v>
      </c>
      <c r="Z128" s="2">
        <f t="shared" si="21"/>
        <v>0.39623061408999227</v>
      </c>
      <c r="AA128" t="s">
        <v>21</v>
      </c>
      <c r="AB128" t="str">
        <f t="shared" si="27"/>
        <v>NA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1</v>
      </c>
      <c r="AJ128" s="5">
        <f t="shared" si="22"/>
        <v>0</v>
      </c>
    </row>
    <row r="129" spans="1:36" x14ac:dyDescent="0.25">
      <c r="A129" s="19" t="s">
        <v>98</v>
      </c>
      <c r="B129" s="1" t="s">
        <v>108</v>
      </c>
      <c r="C129" s="1" t="s">
        <v>91</v>
      </c>
      <c r="D129" t="str">
        <f t="shared" si="23"/>
        <v>2022/08/27</v>
      </c>
      <c r="E129" t="str">
        <f t="shared" si="24"/>
        <v>20227888</v>
      </c>
      <c r="F129" s="1" t="s">
        <v>100</v>
      </c>
      <c r="G129" s="5">
        <f t="shared" si="25"/>
        <v>8.6333333333333329</v>
      </c>
      <c r="H129" s="5" t="str">
        <f>LOOKUP(A129,INDEX!$A$2:$A$28,INDEX!$F$2:$F$28)</f>
        <v>43°10'40.0"N</v>
      </c>
      <c r="I129" s="5" t="str">
        <f>LOOKUP(B129,INDEX!$A$2:$A$28,INDEX!$G$2:$G$28)</f>
        <v>79°14'21.0"W</v>
      </c>
      <c r="J129">
        <f>LOOKUP(A129,INDEX!$A$2:$A$28,INDEX!$H$2:$H$28)</f>
        <v>18</v>
      </c>
      <c r="K129" t="str">
        <f>LOOKUP(A129,INDEX!$A$2:$A$28,INDEX!$I$2:$I$28)</f>
        <v>Sunny</v>
      </c>
      <c r="L129">
        <f t="shared" si="28"/>
        <v>600.28100000000006</v>
      </c>
      <c r="M129">
        <f>M128</f>
        <v>71.89500000000001</v>
      </c>
      <c r="N129">
        <f t="shared" si="19"/>
        <v>1</v>
      </c>
      <c r="O129" t="s">
        <v>67</v>
      </c>
      <c r="P129">
        <f t="shared" si="20"/>
        <v>1</v>
      </c>
      <c r="Q129" t="s">
        <v>22</v>
      </c>
      <c r="R129" t="s">
        <v>22</v>
      </c>
      <c r="S129">
        <v>7</v>
      </c>
      <c r="T129" t="str">
        <f t="shared" si="26"/>
        <v>LARGE</v>
      </c>
      <c r="U129" t="s">
        <v>18</v>
      </c>
      <c r="V129">
        <v>22</v>
      </c>
      <c r="W129">
        <v>38.630000000000003</v>
      </c>
      <c r="X129">
        <v>1.756</v>
      </c>
      <c r="Y129">
        <v>0.78500000000000003</v>
      </c>
      <c r="Z129" s="2">
        <f t="shared" si="21"/>
        <v>0.53731135683983589</v>
      </c>
      <c r="AA129">
        <v>53</v>
      </c>
      <c r="AB129">
        <f t="shared" si="27"/>
        <v>82.319440849081019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  <c r="AJ129" s="5">
        <f t="shared" si="22"/>
        <v>0</v>
      </c>
    </row>
    <row r="130" spans="1:36" x14ac:dyDescent="0.25">
      <c r="A130" s="19" t="s">
        <v>98</v>
      </c>
      <c r="B130" s="1" t="s">
        <v>108</v>
      </c>
      <c r="C130" s="1" t="s">
        <v>91</v>
      </c>
      <c r="D130" t="str">
        <f t="shared" si="23"/>
        <v>2022/08/27</v>
      </c>
      <c r="E130" t="str">
        <f t="shared" si="24"/>
        <v>20227888</v>
      </c>
      <c r="F130" s="1" t="s">
        <v>100</v>
      </c>
      <c r="G130" s="5">
        <f t="shared" si="25"/>
        <v>8.6333333333333329</v>
      </c>
      <c r="H130" s="5" t="str">
        <f>LOOKUP(A130,INDEX!$A$2:$A$28,INDEX!$F$2:$F$28)</f>
        <v>43°10'40.0"N</v>
      </c>
      <c r="I130" s="5" t="str">
        <f>LOOKUP(B130,INDEX!$A$2:$A$28,INDEX!$G$2:$G$28)</f>
        <v>79°14'21.0"W</v>
      </c>
      <c r="J130">
        <f>LOOKUP(A130,INDEX!$A$2:$A$28,INDEX!$H$2:$H$28)</f>
        <v>18</v>
      </c>
      <c r="K130" t="str">
        <f>LOOKUP(A130,INDEX!$A$2:$A$28,INDEX!$I$2:$I$28)</f>
        <v>Sunny</v>
      </c>
      <c r="L130">
        <f t="shared" si="28"/>
        <v>600.28100000000006</v>
      </c>
      <c r="M130">
        <f>M128</f>
        <v>71.89500000000001</v>
      </c>
      <c r="N130">
        <f t="shared" ref="N130:N193" si="29">IF(O130="Commercial",1,0)</f>
        <v>1</v>
      </c>
      <c r="O130" t="s">
        <v>67</v>
      </c>
      <c r="P130">
        <f t="shared" ref="P130:P193" si="30">IF(Q130="YES", 1, 0)</f>
        <v>1</v>
      </c>
      <c r="Q130" t="s">
        <v>22</v>
      </c>
      <c r="R130" t="s">
        <v>22</v>
      </c>
      <c r="S130">
        <v>7</v>
      </c>
      <c r="T130" t="str">
        <f t="shared" si="26"/>
        <v>LARGE</v>
      </c>
      <c r="U130" t="s">
        <v>19</v>
      </c>
      <c r="V130">
        <v>5</v>
      </c>
      <c r="W130">
        <v>4.7779999999999996</v>
      </c>
      <c r="X130">
        <v>0.95599999999999996</v>
      </c>
      <c r="Y130">
        <v>0.32200000000000001</v>
      </c>
      <c r="Z130" s="2">
        <f t="shared" ref="Z130:Z193" si="31">W130/M130</f>
        <v>6.6458029070171759E-2</v>
      </c>
      <c r="AA130" t="s">
        <v>21</v>
      </c>
      <c r="AB130" t="str">
        <f t="shared" si="27"/>
        <v>NA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 s="5">
        <f t="shared" ref="AJ130:AJ193" si="32">AC130/(L130/60)</f>
        <v>0</v>
      </c>
    </row>
    <row r="131" spans="1:36" x14ac:dyDescent="0.25">
      <c r="A131" s="19" t="s">
        <v>109</v>
      </c>
      <c r="B131" s="19" t="s">
        <v>110</v>
      </c>
      <c r="C131" s="19" t="s">
        <v>111</v>
      </c>
      <c r="D131" s="4" t="str">
        <f t="shared" ref="D131:D195" si="33">SUBSTITUTE(C131,"-","/")</f>
        <v>2022/09/01</v>
      </c>
      <c r="E131" s="4" t="str">
        <f t="shared" ref="E131:E195" si="34">TEXT(D131,"yyyy")&amp;TEXT((D131-DATEVALUE("1/1/"&amp;TEXT(D131,"yy"))+1),"000")</f>
        <v>20227893</v>
      </c>
      <c r="F131" s="19" t="s">
        <v>112</v>
      </c>
      <c r="G131" s="20">
        <f t="shared" ref="G131:G195" si="35">F131*24</f>
        <v>7.5</v>
      </c>
      <c r="H131" s="20" t="str">
        <f>LOOKUP(A131,INDEX!$A$2:$A$28,INDEX!$F$2:$F$28)</f>
        <v>43°10'42.5"N</v>
      </c>
      <c r="I131" s="20" t="str">
        <f>LOOKUP(B131,INDEX!$A$2:$A$28,INDEX!$G$2:$G$28)</f>
        <v>79°14'21.1"W</v>
      </c>
      <c r="J131" s="4">
        <f>LOOKUP(A131,INDEX!$A$2:$A$28,INDEX!$H$2:$H$28)</f>
        <v>15</v>
      </c>
      <c r="K131" s="4" t="str">
        <f>LOOKUP(A131,INDEX!$A$2:$A$28,INDEX!$I$2:$I$28)</f>
        <v>Partly Cloudy</v>
      </c>
      <c r="L131" s="4">
        <v>235.999</v>
      </c>
      <c r="M131" s="4">
        <f>SUM(W131:W133)</f>
        <v>54.361999999999995</v>
      </c>
      <c r="N131" s="4">
        <f t="shared" si="29"/>
        <v>0</v>
      </c>
      <c r="O131" s="4" t="s">
        <v>14</v>
      </c>
      <c r="P131" s="4">
        <f t="shared" si="30"/>
        <v>1</v>
      </c>
      <c r="Q131" s="4" t="s">
        <v>22</v>
      </c>
      <c r="R131" s="4" t="s">
        <v>15</v>
      </c>
      <c r="S131" s="4">
        <v>2</v>
      </c>
      <c r="T131" s="4" t="str">
        <f t="shared" ref="T131:T194" si="36">IF(S131&lt;5,"SMALL","LARGE")</f>
        <v>SMALL</v>
      </c>
      <c r="U131" s="4" t="s">
        <v>16</v>
      </c>
      <c r="V131" s="4">
        <v>5</v>
      </c>
      <c r="W131" s="4">
        <v>19.754999999999999</v>
      </c>
      <c r="X131" s="4">
        <v>3.9510000000000001</v>
      </c>
      <c r="Y131" s="4">
        <v>2.3650000000000002</v>
      </c>
      <c r="Z131" s="21">
        <f t="shared" si="31"/>
        <v>0.36339722600345831</v>
      </c>
      <c r="AA131" s="4" t="s">
        <v>21</v>
      </c>
      <c r="AB131" s="4" t="str">
        <f t="shared" si="27"/>
        <v>NA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20">
        <f t="shared" si="32"/>
        <v>0</v>
      </c>
    </row>
    <row r="132" spans="1:36" x14ac:dyDescent="0.25">
      <c r="A132" s="19" t="s">
        <v>109</v>
      </c>
      <c r="B132" s="19" t="s">
        <v>110</v>
      </c>
      <c r="C132" s="19" t="s">
        <v>111</v>
      </c>
      <c r="D132" s="4" t="str">
        <f t="shared" si="33"/>
        <v>2022/09/01</v>
      </c>
      <c r="E132" s="4" t="str">
        <f t="shared" si="34"/>
        <v>20227893</v>
      </c>
      <c r="F132" s="19" t="s">
        <v>112</v>
      </c>
      <c r="G132" s="20">
        <f t="shared" si="35"/>
        <v>7.5</v>
      </c>
      <c r="H132" s="20" t="str">
        <f>LOOKUP(A132,INDEX!$A$2:$A$28,INDEX!$F$2:$F$28)</f>
        <v>43°10'42.5"N</v>
      </c>
      <c r="I132" s="20" t="str">
        <f>LOOKUP(B132,INDEX!$A$2:$A$28,INDEX!$G$2:$G$28)</f>
        <v>79°14'21.1"W</v>
      </c>
      <c r="J132" s="4">
        <f>LOOKUP(A132,INDEX!$A$2:$A$28,INDEX!$H$2:$H$28)</f>
        <v>15</v>
      </c>
      <c r="K132" s="4" t="str">
        <f>LOOKUP(A132,INDEX!$A$2:$A$28,INDEX!$I$2:$I$28)</f>
        <v>Partly Cloudy</v>
      </c>
      <c r="L132" s="4">
        <v>235.999</v>
      </c>
      <c r="M132" s="4">
        <f>M131</f>
        <v>54.361999999999995</v>
      </c>
      <c r="N132" s="4">
        <f t="shared" si="29"/>
        <v>0</v>
      </c>
      <c r="O132" s="4" t="s">
        <v>14</v>
      </c>
      <c r="P132" s="4">
        <f t="shared" si="30"/>
        <v>1</v>
      </c>
      <c r="Q132" s="4" t="s">
        <v>22</v>
      </c>
      <c r="R132" s="4" t="s">
        <v>15</v>
      </c>
      <c r="S132" s="4">
        <v>2</v>
      </c>
      <c r="T132" s="4" t="str">
        <f t="shared" si="36"/>
        <v>SMALL</v>
      </c>
      <c r="U132" s="4" t="s">
        <v>18</v>
      </c>
      <c r="V132" s="4">
        <v>7</v>
      </c>
      <c r="W132" s="4">
        <v>13.23</v>
      </c>
      <c r="X132" s="4">
        <v>1.89</v>
      </c>
      <c r="Y132" s="4">
        <v>2.8220000000000001</v>
      </c>
      <c r="Z132" s="21">
        <f t="shared" si="31"/>
        <v>0.2433685294875097</v>
      </c>
      <c r="AA132" s="4">
        <v>5</v>
      </c>
      <c r="AB132" s="4">
        <f t="shared" ref="AB132:AB195" si="37">IF(AA132="NA","NA",AA132/W132*60)</f>
        <v>22.675736961451246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20">
        <f t="shared" si="32"/>
        <v>0</v>
      </c>
    </row>
    <row r="133" spans="1:36" x14ac:dyDescent="0.25">
      <c r="A133" s="19" t="s">
        <v>109</v>
      </c>
      <c r="B133" s="19" t="s">
        <v>110</v>
      </c>
      <c r="C133" s="19" t="s">
        <v>111</v>
      </c>
      <c r="D133" s="4" t="str">
        <f t="shared" si="33"/>
        <v>2022/09/01</v>
      </c>
      <c r="E133" s="4" t="str">
        <f t="shared" si="34"/>
        <v>20227893</v>
      </c>
      <c r="F133" s="19" t="s">
        <v>112</v>
      </c>
      <c r="G133" s="20">
        <f t="shared" si="35"/>
        <v>7.5</v>
      </c>
      <c r="H133" s="20" t="str">
        <f>LOOKUP(A133,INDEX!$A$2:$A$28,INDEX!$F$2:$F$28)</f>
        <v>43°10'42.5"N</v>
      </c>
      <c r="I133" s="20" t="str">
        <f>LOOKUP(B133,INDEX!$A$2:$A$28,INDEX!$G$2:$G$28)</f>
        <v>79°14'21.1"W</v>
      </c>
      <c r="J133" s="4">
        <f>LOOKUP(A133,INDEX!$A$2:$A$28,INDEX!$H$2:$H$28)</f>
        <v>15</v>
      </c>
      <c r="K133" s="4" t="str">
        <f>LOOKUP(A133,INDEX!$A$2:$A$28,INDEX!$I$2:$I$28)</f>
        <v>Partly Cloudy</v>
      </c>
      <c r="L133" s="4">
        <v>235.999</v>
      </c>
      <c r="M133" s="4">
        <f>M131</f>
        <v>54.361999999999995</v>
      </c>
      <c r="N133" s="4">
        <f t="shared" si="29"/>
        <v>0</v>
      </c>
      <c r="O133" s="4" t="s">
        <v>14</v>
      </c>
      <c r="P133" s="4">
        <f t="shared" si="30"/>
        <v>1</v>
      </c>
      <c r="Q133" s="4" t="s">
        <v>22</v>
      </c>
      <c r="R133" s="4" t="s">
        <v>15</v>
      </c>
      <c r="S133" s="4">
        <v>2</v>
      </c>
      <c r="T133" s="4" t="str">
        <f t="shared" si="36"/>
        <v>SMALL</v>
      </c>
      <c r="U133" s="4" t="s">
        <v>19</v>
      </c>
      <c r="V133" s="4">
        <v>9</v>
      </c>
      <c r="W133" s="4">
        <v>21.376999999999999</v>
      </c>
      <c r="X133" s="4">
        <v>2.375</v>
      </c>
      <c r="Y133" s="4">
        <v>1.371</v>
      </c>
      <c r="Z133" s="21">
        <f t="shared" si="31"/>
        <v>0.39323424450903205</v>
      </c>
      <c r="AA133" s="4" t="s">
        <v>21</v>
      </c>
      <c r="AB133" s="4" t="str">
        <f t="shared" si="37"/>
        <v>NA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20">
        <f t="shared" si="32"/>
        <v>0</v>
      </c>
    </row>
    <row r="134" spans="1:36" x14ac:dyDescent="0.25">
      <c r="A134" s="19" t="s">
        <v>109</v>
      </c>
      <c r="B134" s="1" t="s">
        <v>113</v>
      </c>
      <c r="C134" s="1" t="s">
        <v>111</v>
      </c>
      <c r="D134" t="str">
        <f t="shared" si="33"/>
        <v>2022/09/01</v>
      </c>
      <c r="E134" t="str">
        <f t="shared" si="34"/>
        <v>20227893</v>
      </c>
      <c r="F134" s="1" t="s">
        <v>112</v>
      </c>
      <c r="G134" s="5">
        <f t="shared" si="35"/>
        <v>7.5</v>
      </c>
      <c r="H134" s="5" t="str">
        <f>LOOKUP(A134,INDEX!$A$2:$A$28,INDEX!$F$2:$F$28)</f>
        <v>43°10'42.5"N</v>
      </c>
      <c r="I134" s="5" t="str">
        <f>LOOKUP(B134,INDEX!$A$2:$A$28,INDEX!$G$2:$G$28)</f>
        <v>79°14'21.1"W</v>
      </c>
      <c r="J134">
        <f>LOOKUP(A134,INDEX!$A$2:$A$28,INDEX!$H$2:$H$28)</f>
        <v>15</v>
      </c>
      <c r="K134" t="str">
        <f>LOOKUP(A134,INDEX!$A$2:$A$28,INDEX!$I$2:$I$28)</f>
        <v>Partly Cloudy</v>
      </c>
      <c r="L134">
        <v>235.999</v>
      </c>
      <c r="M134">
        <f>SUM(W134:W136)</f>
        <v>156.75900000000001</v>
      </c>
      <c r="N134">
        <f t="shared" si="29"/>
        <v>0</v>
      </c>
      <c r="O134" t="s">
        <v>14</v>
      </c>
      <c r="P134">
        <f t="shared" si="30"/>
        <v>1</v>
      </c>
      <c r="Q134" t="s">
        <v>22</v>
      </c>
      <c r="R134" t="s">
        <v>15</v>
      </c>
      <c r="S134">
        <v>2</v>
      </c>
      <c r="T134" t="str">
        <f t="shared" si="36"/>
        <v>SMALL</v>
      </c>
      <c r="U134" t="s">
        <v>16</v>
      </c>
      <c r="V134">
        <v>12</v>
      </c>
      <c r="W134">
        <v>17.989000000000001</v>
      </c>
      <c r="X134">
        <v>1.4990000000000001</v>
      </c>
      <c r="Y134">
        <v>1.274</v>
      </c>
      <c r="Z134" s="2">
        <f t="shared" si="31"/>
        <v>0.11475577159844091</v>
      </c>
      <c r="AA134" t="s">
        <v>21</v>
      </c>
      <c r="AB134" t="str">
        <f t="shared" si="37"/>
        <v>NA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s="5">
        <f t="shared" si="32"/>
        <v>0</v>
      </c>
    </row>
    <row r="135" spans="1:36" x14ac:dyDescent="0.25">
      <c r="A135" s="19" t="s">
        <v>109</v>
      </c>
      <c r="B135" s="1" t="s">
        <v>113</v>
      </c>
      <c r="C135" s="1" t="s">
        <v>111</v>
      </c>
      <c r="D135" t="str">
        <f t="shared" si="33"/>
        <v>2022/09/01</v>
      </c>
      <c r="E135" t="str">
        <f t="shared" si="34"/>
        <v>20227893</v>
      </c>
      <c r="F135" s="1" t="s">
        <v>112</v>
      </c>
      <c r="G135" s="5">
        <f t="shared" si="35"/>
        <v>7.5</v>
      </c>
      <c r="H135" s="5" t="str">
        <f>LOOKUP(A135,INDEX!$A$2:$A$28,INDEX!$F$2:$F$28)</f>
        <v>43°10'42.5"N</v>
      </c>
      <c r="I135" s="5" t="str">
        <f>LOOKUP(B135,INDEX!$A$2:$A$28,INDEX!$G$2:$G$28)</f>
        <v>79°14'21.1"W</v>
      </c>
      <c r="J135">
        <f>LOOKUP(A135,INDEX!$A$2:$A$28,INDEX!$H$2:$H$28)</f>
        <v>15</v>
      </c>
      <c r="K135" t="str">
        <f>LOOKUP(A135,INDEX!$A$2:$A$28,INDEX!$I$2:$I$28)</f>
        <v>Partly Cloudy</v>
      </c>
      <c r="L135">
        <v>235.999</v>
      </c>
      <c r="M135">
        <f>M134</f>
        <v>156.75900000000001</v>
      </c>
      <c r="N135">
        <f t="shared" si="29"/>
        <v>0</v>
      </c>
      <c r="O135" t="s">
        <v>14</v>
      </c>
      <c r="P135">
        <f t="shared" si="30"/>
        <v>1</v>
      </c>
      <c r="Q135" t="s">
        <v>22</v>
      </c>
      <c r="R135" t="s">
        <v>15</v>
      </c>
      <c r="S135">
        <v>2</v>
      </c>
      <c r="T135" t="str">
        <f t="shared" si="36"/>
        <v>SMALL</v>
      </c>
      <c r="U135" t="s">
        <v>18</v>
      </c>
      <c r="V135">
        <v>24</v>
      </c>
      <c r="W135">
        <v>77.578999999999994</v>
      </c>
      <c r="X135">
        <v>3.2320000000000002</v>
      </c>
      <c r="Y135">
        <v>6.3380000000000001</v>
      </c>
      <c r="Z135" s="2">
        <f t="shared" si="31"/>
        <v>0.49489343514566936</v>
      </c>
      <c r="AA135">
        <v>59</v>
      </c>
      <c r="AB135">
        <f t="shared" si="37"/>
        <v>45.630905270756266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s="5">
        <f t="shared" si="32"/>
        <v>0</v>
      </c>
    </row>
    <row r="136" spans="1:36" x14ac:dyDescent="0.25">
      <c r="A136" s="19" t="s">
        <v>109</v>
      </c>
      <c r="B136" s="1" t="s">
        <v>113</v>
      </c>
      <c r="C136" s="1" t="s">
        <v>111</v>
      </c>
      <c r="D136" t="str">
        <f t="shared" si="33"/>
        <v>2022/09/01</v>
      </c>
      <c r="E136" t="str">
        <f t="shared" si="34"/>
        <v>20227893</v>
      </c>
      <c r="F136" s="1" t="s">
        <v>112</v>
      </c>
      <c r="G136" s="5">
        <f t="shared" si="35"/>
        <v>7.5</v>
      </c>
      <c r="H136" s="5" t="str">
        <f>LOOKUP(A136,INDEX!$A$2:$A$28,INDEX!$F$2:$F$28)</f>
        <v>43°10'42.5"N</v>
      </c>
      <c r="I136" s="5" t="str">
        <f>LOOKUP(B136,INDEX!$A$2:$A$28,INDEX!$G$2:$G$28)</f>
        <v>79°14'21.1"W</v>
      </c>
      <c r="J136">
        <f>LOOKUP(A136,INDEX!$A$2:$A$28,INDEX!$H$2:$H$28)</f>
        <v>15</v>
      </c>
      <c r="K136" t="str">
        <f>LOOKUP(A136,INDEX!$A$2:$A$28,INDEX!$I$2:$I$28)</f>
        <v>Partly Cloudy</v>
      </c>
      <c r="L136">
        <v>235.999</v>
      </c>
      <c r="M136">
        <f>M134</f>
        <v>156.75900000000001</v>
      </c>
      <c r="N136">
        <f t="shared" si="29"/>
        <v>0</v>
      </c>
      <c r="O136" t="s">
        <v>14</v>
      </c>
      <c r="P136">
        <f t="shared" si="30"/>
        <v>1</v>
      </c>
      <c r="Q136" t="s">
        <v>22</v>
      </c>
      <c r="R136" t="s">
        <v>15</v>
      </c>
      <c r="S136">
        <v>2</v>
      </c>
      <c r="T136" t="str">
        <f t="shared" si="36"/>
        <v>SMALL</v>
      </c>
      <c r="U136" t="s">
        <v>19</v>
      </c>
      <c r="V136">
        <v>25</v>
      </c>
      <c r="W136">
        <v>61.191000000000003</v>
      </c>
      <c r="X136">
        <v>2.448</v>
      </c>
      <c r="Y136">
        <v>2.1869999999999998</v>
      </c>
      <c r="Z136" s="2">
        <f t="shared" si="31"/>
        <v>0.39035079325588962</v>
      </c>
      <c r="AA136" t="s">
        <v>21</v>
      </c>
      <c r="AB136" t="str">
        <f t="shared" si="37"/>
        <v>NA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s="5">
        <f t="shared" si="32"/>
        <v>0</v>
      </c>
    </row>
    <row r="137" spans="1:36" x14ac:dyDescent="0.25">
      <c r="A137" s="19" t="s">
        <v>114</v>
      </c>
      <c r="B137" s="19" t="s">
        <v>115</v>
      </c>
      <c r="C137" s="19" t="s">
        <v>111</v>
      </c>
      <c r="D137" s="4" t="str">
        <f t="shared" si="33"/>
        <v>2022/09/01</v>
      </c>
      <c r="E137" s="4" t="str">
        <f t="shared" si="34"/>
        <v>20227893</v>
      </c>
      <c r="F137" s="19" t="s">
        <v>116</v>
      </c>
      <c r="G137" s="20">
        <f t="shared" si="35"/>
        <v>7.6666666666666679</v>
      </c>
      <c r="H137" s="20" t="str">
        <f>LOOKUP(A137,INDEX!$A$2:$A$28,INDEX!$F$2:$F$28)</f>
        <v>43°10'40.0"N</v>
      </c>
      <c r="I137" s="20" t="str">
        <f>LOOKUP(B137,INDEX!$A$2:$A$28,INDEX!$G$2:$G$28)</f>
        <v>79°14'21.1"W</v>
      </c>
      <c r="J137" s="4">
        <f>LOOKUP(A137,INDEX!$A$2:$A$28,INDEX!$H$2:$H$28)</f>
        <v>15</v>
      </c>
      <c r="K137" s="4" t="str">
        <f>LOOKUP(A137,INDEX!$A$2:$A$28,INDEX!$I$2:$I$28)</f>
        <v>Partly Cloudy</v>
      </c>
      <c r="L137" s="4">
        <f>719.21+22.252</f>
        <v>741.46199999999999</v>
      </c>
      <c r="M137" s="4">
        <f>SUM(W137:W139)</f>
        <v>22.228999999999999</v>
      </c>
      <c r="N137" s="4">
        <f t="shared" si="29"/>
        <v>1</v>
      </c>
      <c r="O137" s="4" t="s">
        <v>67</v>
      </c>
      <c r="P137" s="4">
        <f t="shared" si="30"/>
        <v>0</v>
      </c>
      <c r="Q137" s="4" t="s">
        <v>15</v>
      </c>
      <c r="R137" s="4" t="s">
        <v>22</v>
      </c>
      <c r="S137" s="4">
        <v>7</v>
      </c>
      <c r="T137" s="4" t="str">
        <f t="shared" si="36"/>
        <v>LARGE</v>
      </c>
      <c r="U137" s="4" t="s">
        <v>16</v>
      </c>
      <c r="V137" s="4">
        <v>9</v>
      </c>
      <c r="W137" s="4">
        <v>6.4880000000000004</v>
      </c>
      <c r="X137" s="4">
        <v>0.72099999999999997</v>
      </c>
      <c r="Y137" s="4">
        <v>0.38700000000000001</v>
      </c>
      <c r="Z137" s="21">
        <f t="shared" si="31"/>
        <v>0.29187097935129791</v>
      </c>
      <c r="AA137" s="4" t="s">
        <v>21</v>
      </c>
      <c r="AB137" s="4" t="str">
        <f t="shared" si="37"/>
        <v>NA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1</v>
      </c>
      <c r="AI137" s="4">
        <v>0</v>
      </c>
      <c r="AJ137" s="20">
        <f t="shared" si="32"/>
        <v>0</v>
      </c>
    </row>
    <row r="138" spans="1:36" x14ac:dyDescent="0.25">
      <c r="A138" s="19" t="s">
        <v>114</v>
      </c>
      <c r="B138" s="19" t="s">
        <v>115</v>
      </c>
      <c r="C138" s="19" t="s">
        <v>111</v>
      </c>
      <c r="D138" s="4" t="str">
        <f t="shared" si="33"/>
        <v>2022/09/01</v>
      </c>
      <c r="E138" s="4" t="str">
        <f t="shared" si="34"/>
        <v>20227893</v>
      </c>
      <c r="F138" s="19" t="s">
        <v>116</v>
      </c>
      <c r="G138" s="20">
        <f t="shared" si="35"/>
        <v>7.6666666666666679</v>
      </c>
      <c r="H138" s="20" t="str">
        <f>LOOKUP(A138,INDEX!$A$2:$A$28,INDEX!$F$2:$F$28)</f>
        <v>43°10'40.0"N</v>
      </c>
      <c r="I138" s="20" t="str">
        <f>LOOKUP(B138,INDEX!$A$2:$A$28,INDEX!$G$2:$G$28)</f>
        <v>79°14'21.1"W</v>
      </c>
      <c r="J138" s="4">
        <f>LOOKUP(A138,INDEX!$A$2:$A$28,INDEX!$H$2:$H$28)</f>
        <v>15</v>
      </c>
      <c r="K138" s="4" t="str">
        <f>LOOKUP(A138,INDEX!$A$2:$A$28,INDEX!$I$2:$I$28)</f>
        <v>Partly Cloudy</v>
      </c>
      <c r="L138" s="4">
        <f t="shared" ref="L138:L166" si="38">719.21+22.252</f>
        <v>741.46199999999999</v>
      </c>
      <c r="M138" s="4">
        <f>M137</f>
        <v>22.228999999999999</v>
      </c>
      <c r="N138" s="4">
        <f t="shared" si="29"/>
        <v>1</v>
      </c>
      <c r="O138" s="4" t="s">
        <v>67</v>
      </c>
      <c r="P138" s="4">
        <f t="shared" si="30"/>
        <v>0</v>
      </c>
      <c r="Q138" s="4" t="s">
        <v>15</v>
      </c>
      <c r="R138" s="4" t="s">
        <v>22</v>
      </c>
      <c r="S138" s="4">
        <v>7</v>
      </c>
      <c r="T138" s="4" t="str">
        <f t="shared" si="36"/>
        <v>LARGE</v>
      </c>
      <c r="U138" s="4" t="s">
        <v>18</v>
      </c>
      <c r="V138" s="4">
        <v>9</v>
      </c>
      <c r="W138" s="4">
        <v>7.9820000000000002</v>
      </c>
      <c r="X138" s="4">
        <v>0.88700000000000001</v>
      </c>
      <c r="Y138" s="4">
        <v>0.68700000000000006</v>
      </c>
      <c r="Z138" s="21">
        <f t="shared" si="31"/>
        <v>0.35908048045346169</v>
      </c>
      <c r="AA138" s="4">
        <v>8</v>
      </c>
      <c r="AB138" s="4">
        <f t="shared" si="37"/>
        <v>60.1353044349787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1</v>
      </c>
      <c r="AI138" s="4">
        <v>0</v>
      </c>
      <c r="AJ138" s="20">
        <f t="shared" si="32"/>
        <v>0</v>
      </c>
    </row>
    <row r="139" spans="1:36" x14ac:dyDescent="0.25">
      <c r="A139" s="19" t="s">
        <v>114</v>
      </c>
      <c r="B139" s="19" t="s">
        <v>115</v>
      </c>
      <c r="C139" s="19" t="s">
        <v>111</v>
      </c>
      <c r="D139" s="4" t="str">
        <f t="shared" si="33"/>
        <v>2022/09/01</v>
      </c>
      <c r="E139" s="4" t="str">
        <f t="shared" si="34"/>
        <v>20227893</v>
      </c>
      <c r="F139" s="19" t="s">
        <v>116</v>
      </c>
      <c r="G139" s="20">
        <f t="shared" si="35"/>
        <v>7.6666666666666679</v>
      </c>
      <c r="H139" s="20" t="str">
        <f>LOOKUP(A139,INDEX!$A$2:$A$28,INDEX!$F$2:$F$28)</f>
        <v>43°10'40.0"N</v>
      </c>
      <c r="I139" s="20" t="str">
        <f>LOOKUP(B139,INDEX!$A$2:$A$28,INDEX!$G$2:$G$28)</f>
        <v>79°14'21.1"W</v>
      </c>
      <c r="J139" s="4">
        <f>LOOKUP(A139,INDEX!$A$2:$A$28,INDEX!$H$2:$H$28)</f>
        <v>15</v>
      </c>
      <c r="K139" s="4" t="str">
        <f>LOOKUP(A139,INDEX!$A$2:$A$28,INDEX!$I$2:$I$28)</f>
        <v>Partly Cloudy</v>
      </c>
      <c r="L139" s="4">
        <f t="shared" si="38"/>
        <v>741.46199999999999</v>
      </c>
      <c r="M139" s="4">
        <f>M137</f>
        <v>22.228999999999999</v>
      </c>
      <c r="N139" s="4">
        <f t="shared" si="29"/>
        <v>1</v>
      </c>
      <c r="O139" s="4" t="s">
        <v>67</v>
      </c>
      <c r="P139" s="4">
        <f t="shared" si="30"/>
        <v>0</v>
      </c>
      <c r="Q139" s="4" t="s">
        <v>15</v>
      </c>
      <c r="R139" s="4" t="s">
        <v>22</v>
      </c>
      <c r="S139" s="4">
        <v>7</v>
      </c>
      <c r="T139" s="4" t="str">
        <f t="shared" si="36"/>
        <v>LARGE</v>
      </c>
      <c r="U139" s="4" t="s">
        <v>19</v>
      </c>
      <c r="V139" s="4">
        <v>6</v>
      </c>
      <c r="W139" s="4">
        <v>7.7590000000000003</v>
      </c>
      <c r="X139" s="4">
        <v>1.2929999999999999</v>
      </c>
      <c r="Y139" s="4">
        <v>1.1020000000000001</v>
      </c>
      <c r="Z139" s="21">
        <f t="shared" si="31"/>
        <v>0.34904854019524045</v>
      </c>
      <c r="AA139" s="4" t="s">
        <v>21</v>
      </c>
      <c r="AB139" s="4" t="str">
        <f t="shared" si="37"/>
        <v>NA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1</v>
      </c>
      <c r="AI139" s="4">
        <v>0</v>
      </c>
      <c r="AJ139" s="20">
        <f t="shared" si="32"/>
        <v>0</v>
      </c>
    </row>
    <row r="140" spans="1:36" x14ac:dyDescent="0.25">
      <c r="A140" s="19" t="s">
        <v>114</v>
      </c>
      <c r="B140" s="1" t="s">
        <v>115</v>
      </c>
      <c r="C140" s="1" t="s">
        <v>111</v>
      </c>
      <c r="D140" t="str">
        <f t="shared" si="33"/>
        <v>2022/09/01</v>
      </c>
      <c r="E140" t="str">
        <f t="shared" si="34"/>
        <v>20227893</v>
      </c>
      <c r="F140" s="1" t="s">
        <v>116</v>
      </c>
      <c r="G140" s="5">
        <f t="shared" si="35"/>
        <v>7.6666666666666679</v>
      </c>
      <c r="H140" s="5" t="str">
        <f>LOOKUP(A140,INDEX!$A$2:$A$28,INDEX!$F$2:$F$28)</f>
        <v>43°10'40.0"N</v>
      </c>
      <c r="I140" s="5" t="str">
        <f>LOOKUP(B140,INDEX!$A$2:$A$28,INDEX!$G$2:$G$28)</f>
        <v>79°14'21.1"W</v>
      </c>
      <c r="J140">
        <f>LOOKUP(A140,INDEX!$A$2:$A$28,INDEX!$H$2:$H$28)</f>
        <v>15</v>
      </c>
      <c r="K140" t="str">
        <f>LOOKUP(A140,INDEX!$A$2:$A$28,INDEX!$I$2:$I$28)</f>
        <v>Partly Cloudy</v>
      </c>
      <c r="L140">
        <f t="shared" si="38"/>
        <v>741.46199999999999</v>
      </c>
      <c r="M140">
        <f>SUM(W140:W142)</f>
        <v>130.92000000000002</v>
      </c>
      <c r="N140">
        <f t="shared" si="29"/>
        <v>1</v>
      </c>
      <c r="O140" t="s">
        <v>67</v>
      </c>
      <c r="P140">
        <f t="shared" si="30"/>
        <v>1</v>
      </c>
      <c r="Q140" t="s">
        <v>22</v>
      </c>
      <c r="R140" t="s">
        <v>22</v>
      </c>
      <c r="S140">
        <v>7</v>
      </c>
      <c r="T140" t="str">
        <f t="shared" si="36"/>
        <v>LARGE</v>
      </c>
      <c r="U140" t="s">
        <v>16</v>
      </c>
      <c r="V140">
        <v>31</v>
      </c>
      <c r="W140">
        <v>48.146000000000001</v>
      </c>
      <c r="X140">
        <v>1.5529999999999999</v>
      </c>
      <c r="Y140">
        <v>2.1139999999999999</v>
      </c>
      <c r="Z140" s="2">
        <f t="shared" si="31"/>
        <v>0.3677512985029025</v>
      </c>
      <c r="AA140" t="s">
        <v>21</v>
      </c>
      <c r="AB140" t="str">
        <f t="shared" si="37"/>
        <v>NA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1</v>
      </c>
      <c r="AJ140" s="5">
        <f t="shared" si="32"/>
        <v>0</v>
      </c>
    </row>
    <row r="141" spans="1:36" x14ac:dyDescent="0.25">
      <c r="A141" s="19" t="s">
        <v>114</v>
      </c>
      <c r="B141" s="1" t="s">
        <v>115</v>
      </c>
      <c r="C141" s="1" t="s">
        <v>111</v>
      </c>
      <c r="D141" t="str">
        <f t="shared" si="33"/>
        <v>2022/09/01</v>
      </c>
      <c r="E141" t="str">
        <f t="shared" si="34"/>
        <v>20227893</v>
      </c>
      <c r="F141" s="1" t="s">
        <v>116</v>
      </c>
      <c r="G141" s="5">
        <f t="shared" si="35"/>
        <v>7.6666666666666679</v>
      </c>
      <c r="H141" s="5" t="str">
        <f>LOOKUP(A141,INDEX!$A$2:$A$28,INDEX!$F$2:$F$28)</f>
        <v>43°10'40.0"N</v>
      </c>
      <c r="I141" s="5" t="str">
        <f>LOOKUP(B141,INDEX!$A$2:$A$28,INDEX!$G$2:$G$28)</f>
        <v>79°14'21.1"W</v>
      </c>
      <c r="J141">
        <f>LOOKUP(A141,INDEX!$A$2:$A$28,INDEX!$H$2:$H$28)</f>
        <v>15</v>
      </c>
      <c r="K141" t="str">
        <f>LOOKUP(A141,INDEX!$A$2:$A$28,INDEX!$I$2:$I$28)</f>
        <v>Partly Cloudy</v>
      </c>
      <c r="L141">
        <f t="shared" si="38"/>
        <v>741.46199999999999</v>
      </c>
      <c r="M141">
        <f>M140</f>
        <v>130.92000000000002</v>
      </c>
      <c r="N141">
        <f t="shared" si="29"/>
        <v>1</v>
      </c>
      <c r="O141" t="s">
        <v>67</v>
      </c>
      <c r="P141">
        <f t="shared" si="30"/>
        <v>1</v>
      </c>
      <c r="Q141" t="s">
        <v>22</v>
      </c>
      <c r="R141" t="s">
        <v>22</v>
      </c>
      <c r="S141">
        <v>7</v>
      </c>
      <c r="T141" t="str">
        <f t="shared" si="36"/>
        <v>LARGE</v>
      </c>
      <c r="U141" t="s">
        <v>18</v>
      </c>
      <c r="V141">
        <v>23</v>
      </c>
      <c r="W141">
        <v>45.003999999999998</v>
      </c>
      <c r="X141">
        <v>1.9570000000000001</v>
      </c>
      <c r="Y141">
        <v>1.3260000000000001</v>
      </c>
      <c r="Z141" s="2">
        <f t="shared" si="31"/>
        <v>0.34375190956309193</v>
      </c>
      <c r="AA141">
        <v>66</v>
      </c>
      <c r="AB141">
        <f t="shared" si="37"/>
        <v>87.992178473024623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1</v>
      </c>
      <c r="AJ141" s="5">
        <f t="shared" si="32"/>
        <v>0</v>
      </c>
    </row>
    <row r="142" spans="1:36" x14ac:dyDescent="0.25">
      <c r="A142" s="19" t="s">
        <v>114</v>
      </c>
      <c r="B142" s="1" t="s">
        <v>115</v>
      </c>
      <c r="C142" s="1" t="s">
        <v>111</v>
      </c>
      <c r="D142" t="str">
        <f t="shared" si="33"/>
        <v>2022/09/01</v>
      </c>
      <c r="E142" t="str">
        <f t="shared" si="34"/>
        <v>20227893</v>
      </c>
      <c r="F142" s="1" t="s">
        <v>116</v>
      </c>
      <c r="G142" s="5">
        <f t="shared" si="35"/>
        <v>7.6666666666666679</v>
      </c>
      <c r="H142" s="5" t="str">
        <f>LOOKUP(A142,INDEX!$A$2:$A$28,INDEX!$F$2:$F$28)</f>
        <v>43°10'40.0"N</v>
      </c>
      <c r="I142" s="5" t="str">
        <f>LOOKUP(B142,INDEX!$A$2:$A$28,INDEX!$G$2:$G$28)</f>
        <v>79°14'21.1"W</v>
      </c>
      <c r="J142">
        <f>LOOKUP(A142,INDEX!$A$2:$A$28,INDEX!$H$2:$H$28)</f>
        <v>15</v>
      </c>
      <c r="K142" t="str">
        <f>LOOKUP(A142,INDEX!$A$2:$A$28,INDEX!$I$2:$I$28)</f>
        <v>Partly Cloudy</v>
      </c>
      <c r="L142">
        <f t="shared" si="38"/>
        <v>741.46199999999999</v>
      </c>
      <c r="M142">
        <f>M140</f>
        <v>130.92000000000002</v>
      </c>
      <c r="N142">
        <f t="shared" si="29"/>
        <v>1</v>
      </c>
      <c r="O142" t="s">
        <v>67</v>
      </c>
      <c r="P142">
        <f t="shared" si="30"/>
        <v>1</v>
      </c>
      <c r="Q142" t="s">
        <v>22</v>
      </c>
      <c r="R142" t="s">
        <v>22</v>
      </c>
      <c r="S142">
        <v>7</v>
      </c>
      <c r="T142" t="str">
        <f t="shared" si="36"/>
        <v>LARGE</v>
      </c>
      <c r="U142" t="s">
        <v>19</v>
      </c>
      <c r="V142">
        <v>22</v>
      </c>
      <c r="W142">
        <v>37.770000000000003</v>
      </c>
      <c r="X142">
        <v>1.7170000000000001</v>
      </c>
      <c r="Y142">
        <v>1.1539999999999999</v>
      </c>
      <c r="Z142" s="2">
        <f t="shared" si="31"/>
        <v>0.28849679193400551</v>
      </c>
      <c r="AA142" t="s">
        <v>21</v>
      </c>
      <c r="AB142" t="str">
        <f t="shared" si="37"/>
        <v>NA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</v>
      </c>
      <c r="AJ142" s="5">
        <f t="shared" si="32"/>
        <v>0</v>
      </c>
    </row>
    <row r="143" spans="1:36" x14ac:dyDescent="0.25">
      <c r="A143" s="19" t="s">
        <v>114</v>
      </c>
      <c r="B143" s="19" t="s">
        <v>117</v>
      </c>
      <c r="C143" s="19" t="s">
        <v>111</v>
      </c>
      <c r="D143" s="4" t="str">
        <f t="shared" si="33"/>
        <v>2022/09/01</v>
      </c>
      <c r="E143" s="4" t="str">
        <f t="shared" si="34"/>
        <v>20227893</v>
      </c>
      <c r="F143" s="19" t="s">
        <v>116</v>
      </c>
      <c r="G143" s="20">
        <f t="shared" si="35"/>
        <v>7.6666666666666679</v>
      </c>
      <c r="H143" s="20" t="str">
        <f>LOOKUP(A143,INDEX!$A$2:$A$28,INDEX!$F$2:$F$28)</f>
        <v>43°10'40.0"N</v>
      </c>
      <c r="I143" s="20" t="str">
        <f>LOOKUP(B143,INDEX!$A$2:$A$28,INDEX!$G$2:$G$28)</f>
        <v>79°14'21.1"W</v>
      </c>
      <c r="J143" s="4">
        <f>LOOKUP(A143,INDEX!$A$2:$A$28,INDEX!$H$2:$H$28)</f>
        <v>15</v>
      </c>
      <c r="K143" s="4" t="str">
        <f>LOOKUP(A143,INDEX!$A$2:$A$28,INDEX!$I$2:$I$28)</f>
        <v>Partly Cloudy</v>
      </c>
      <c r="L143" s="4">
        <f t="shared" si="38"/>
        <v>741.46199999999999</v>
      </c>
      <c r="M143" s="4">
        <f>SUM(W143:W145)</f>
        <v>174.244</v>
      </c>
      <c r="N143" s="4">
        <f t="shared" si="29"/>
        <v>1</v>
      </c>
      <c r="O143" s="4" t="s">
        <v>67</v>
      </c>
      <c r="P143" s="4">
        <f t="shared" si="30"/>
        <v>1</v>
      </c>
      <c r="Q143" s="4" t="s">
        <v>22</v>
      </c>
      <c r="R143" s="4" t="s">
        <v>22</v>
      </c>
      <c r="S143" s="4">
        <v>7</v>
      </c>
      <c r="T143" s="4" t="str">
        <f t="shared" si="36"/>
        <v>LARGE</v>
      </c>
      <c r="U143" s="4" t="s">
        <v>16</v>
      </c>
      <c r="V143" s="4">
        <v>36</v>
      </c>
      <c r="W143" s="4">
        <v>83.730999999999995</v>
      </c>
      <c r="X143" s="4">
        <v>2.3260000000000001</v>
      </c>
      <c r="Y143" s="4">
        <v>2.7839999999999998</v>
      </c>
      <c r="Z143" s="21">
        <f t="shared" si="31"/>
        <v>0.4805387846927297</v>
      </c>
      <c r="AA143" s="4" t="s">
        <v>21</v>
      </c>
      <c r="AB143" s="4" t="str">
        <f t="shared" si="37"/>
        <v>NA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20">
        <f t="shared" si="32"/>
        <v>0</v>
      </c>
    </row>
    <row r="144" spans="1:36" x14ac:dyDescent="0.25">
      <c r="A144" s="19" t="s">
        <v>114</v>
      </c>
      <c r="B144" s="19" t="s">
        <v>117</v>
      </c>
      <c r="C144" s="19" t="s">
        <v>111</v>
      </c>
      <c r="D144" s="4" t="str">
        <f t="shared" si="33"/>
        <v>2022/09/01</v>
      </c>
      <c r="E144" s="4" t="str">
        <f t="shared" si="34"/>
        <v>20227893</v>
      </c>
      <c r="F144" s="19" t="s">
        <v>116</v>
      </c>
      <c r="G144" s="20">
        <f t="shared" si="35"/>
        <v>7.6666666666666679</v>
      </c>
      <c r="H144" s="20" t="str">
        <f>LOOKUP(A144,INDEX!$A$2:$A$28,INDEX!$F$2:$F$28)</f>
        <v>43°10'40.0"N</v>
      </c>
      <c r="I144" s="20" t="str">
        <f>LOOKUP(B144,INDEX!$A$2:$A$28,INDEX!$G$2:$G$28)</f>
        <v>79°14'21.1"W</v>
      </c>
      <c r="J144" s="4">
        <f>LOOKUP(A144,INDEX!$A$2:$A$28,INDEX!$H$2:$H$28)</f>
        <v>15</v>
      </c>
      <c r="K144" s="4" t="str">
        <f>LOOKUP(A144,INDEX!$A$2:$A$28,INDEX!$I$2:$I$28)</f>
        <v>Partly Cloudy</v>
      </c>
      <c r="L144" s="4">
        <f t="shared" si="38"/>
        <v>741.46199999999999</v>
      </c>
      <c r="M144" s="4">
        <f>M143</f>
        <v>174.244</v>
      </c>
      <c r="N144" s="4">
        <f t="shared" si="29"/>
        <v>1</v>
      </c>
      <c r="O144" s="4" t="s">
        <v>67</v>
      </c>
      <c r="P144" s="4">
        <f t="shared" si="30"/>
        <v>1</v>
      </c>
      <c r="Q144" s="4" t="s">
        <v>22</v>
      </c>
      <c r="R144" s="4" t="s">
        <v>22</v>
      </c>
      <c r="S144" s="4">
        <v>7</v>
      </c>
      <c r="T144" s="4" t="str">
        <f t="shared" si="36"/>
        <v>LARGE</v>
      </c>
      <c r="U144" s="4" t="s">
        <v>18</v>
      </c>
      <c r="V144" s="4">
        <v>29</v>
      </c>
      <c r="W144" s="4">
        <v>60.524999999999999</v>
      </c>
      <c r="X144" s="4">
        <v>2.0870000000000002</v>
      </c>
      <c r="Y144" s="4">
        <v>1.175</v>
      </c>
      <c r="Z144" s="21">
        <f t="shared" si="31"/>
        <v>0.34735772824315325</v>
      </c>
      <c r="AA144" s="4">
        <v>49</v>
      </c>
      <c r="AB144" s="4">
        <f t="shared" si="37"/>
        <v>48.574969021065677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20">
        <f t="shared" si="32"/>
        <v>0</v>
      </c>
    </row>
    <row r="145" spans="1:36" x14ac:dyDescent="0.25">
      <c r="A145" s="19" t="s">
        <v>114</v>
      </c>
      <c r="B145" s="19" t="s">
        <v>117</v>
      </c>
      <c r="C145" s="19" t="s">
        <v>111</v>
      </c>
      <c r="D145" s="4" t="str">
        <f t="shared" si="33"/>
        <v>2022/09/01</v>
      </c>
      <c r="E145" s="4" t="str">
        <f t="shared" si="34"/>
        <v>20227893</v>
      </c>
      <c r="F145" s="19" t="s">
        <v>116</v>
      </c>
      <c r="G145" s="20">
        <f t="shared" si="35"/>
        <v>7.6666666666666679</v>
      </c>
      <c r="H145" s="20" t="str">
        <f>LOOKUP(A145,INDEX!$A$2:$A$28,INDEX!$F$2:$F$28)</f>
        <v>43°10'40.0"N</v>
      </c>
      <c r="I145" s="20" t="str">
        <f>LOOKUP(B145,INDEX!$A$2:$A$28,INDEX!$G$2:$G$28)</f>
        <v>79°14'21.1"W</v>
      </c>
      <c r="J145" s="4">
        <f>LOOKUP(A145,INDEX!$A$2:$A$28,INDEX!$H$2:$H$28)</f>
        <v>15</v>
      </c>
      <c r="K145" s="4" t="str">
        <f>LOOKUP(A145,INDEX!$A$2:$A$28,INDEX!$I$2:$I$28)</f>
        <v>Partly Cloudy</v>
      </c>
      <c r="L145" s="4">
        <f t="shared" si="38"/>
        <v>741.46199999999999</v>
      </c>
      <c r="M145" s="4">
        <f>M143</f>
        <v>174.244</v>
      </c>
      <c r="N145" s="4">
        <f t="shared" si="29"/>
        <v>1</v>
      </c>
      <c r="O145" s="4" t="s">
        <v>67</v>
      </c>
      <c r="P145" s="4">
        <f t="shared" si="30"/>
        <v>1</v>
      </c>
      <c r="Q145" s="4" t="s">
        <v>22</v>
      </c>
      <c r="R145" s="4" t="s">
        <v>22</v>
      </c>
      <c r="S145" s="4">
        <v>7</v>
      </c>
      <c r="T145" s="4" t="str">
        <f t="shared" si="36"/>
        <v>LARGE</v>
      </c>
      <c r="U145" s="4" t="s">
        <v>19</v>
      </c>
      <c r="V145" s="4">
        <v>12</v>
      </c>
      <c r="W145" s="4">
        <v>29.988</v>
      </c>
      <c r="X145" s="4">
        <v>2.4990000000000001</v>
      </c>
      <c r="Y145" s="4">
        <v>1.7030000000000001</v>
      </c>
      <c r="Z145" s="21">
        <f t="shared" si="31"/>
        <v>0.17210348706411699</v>
      </c>
      <c r="AA145" s="4" t="s">
        <v>21</v>
      </c>
      <c r="AB145" s="4" t="str">
        <f t="shared" si="37"/>
        <v>NA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20">
        <f t="shared" si="32"/>
        <v>0</v>
      </c>
    </row>
    <row r="146" spans="1:36" x14ac:dyDescent="0.25">
      <c r="A146" s="19" t="s">
        <v>114</v>
      </c>
      <c r="B146" s="1" t="s">
        <v>118</v>
      </c>
      <c r="C146" s="1" t="s">
        <v>111</v>
      </c>
      <c r="D146" t="str">
        <f t="shared" si="33"/>
        <v>2022/09/01</v>
      </c>
      <c r="E146" t="str">
        <f t="shared" si="34"/>
        <v>20227893</v>
      </c>
      <c r="F146" s="1" t="s">
        <v>116</v>
      </c>
      <c r="G146" s="5">
        <f t="shared" si="35"/>
        <v>7.6666666666666679</v>
      </c>
      <c r="H146" s="5" t="str">
        <f>LOOKUP(A146,INDEX!$A$2:$A$28,INDEX!$F$2:$F$28)</f>
        <v>43°10'40.0"N</v>
      </c>
      <c r="I146" s="5" t="str">
        <f>LOOKUP(B146,INDEX!$A$2:$A$28,INDEX!$G$2:$G$28)</f>
        <v>79°14'21.1"W</v>
      </c>
      <c r="J146">
        <f>LOOKUP(A146,INDEX!$A$2:$A$28,INDEX!$H$2:$H$28)</f>
        <v>15</v>
      </c>
      <c r="K146" t="str">
        <f>LOOKUP(A146,INDEX!$A$2:$A$28,INDEX!$I$2:$I$28)</f>
        <v>Partly Cloudy</v>
      </c>
      <c r="L146">
        <f t="shared" si="38"/>
        <v>741.46199999999999</v>
      </c>
      <c r="M146">
        <f>SUM(W146:W148)</f>
        <v>2.4530000000000003</v>
      </c>
      <c r="N146">
        <f t="shared" si="29"/>
        <v>1</v>
      </c>
      <c r="O146" t="s">
        <v>67</v>
      </c>
      <c r="P146">
        <f t="shared" si="30"/>
        <v>0</v>
      </c>
      <c r="Q146" t="s">
        <v>15</v>
      </c>
      <c r="R146" t="s">
        <v>22</v>
      </c>
      <c r="S146">
        <v>7</v>
      </c>
      <c r="T146" t="str">
        <f t="shared" si="36"/>
        <v>LARGE</v>
      </c>
      <c r="U146" t="s">
        <v>16</v>
      </c>
      <c r="V146">
        <v>0</v>
      </c>
      <c r="W146">
        <v>0</v>
      </c>
      <c r="X146">
        <v>0</v>
      </c>
      <c r="Y146" t="s">
        <v>21</v>
      </c>
      <c r="Z146" s="2">
        <f t="shared" si="31"/>
        <v>0</v>
      </c>
      <c r="AA146" t="s">
        <v>21</v>
      </c>
      <c r="AB146" t="str">
        <f t="shared" si="37"/>
        <v>NA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s="5">
        <f t="shared" si="32"/>
        <v>0</v>
      </c>
    </row>
    <row r="147" spans="1:36" x14ac:dyDescent="0.25">
      <c r="A147" s="19" t="s">
        <v>114</v>
      </c>
      <c r="B147" s="1" t="s">
        <v>118</v>
      </c>
      <c r="C147" s="1" t="s">
        <v>111</v>
      </c>
      <c r="D147" t="str">
        <f t="shared" si="33"/>
        <v>2022/09/01</v>
      </c>
      <c r="E147" t="str">
        <f t="shared" si="34"/>
        <v>20227893</v>
      </c>
      <c r="F147" s="1" t="s">
        <v>116</v>
      </c>
      <c r="G147" s="5">
        <f t="shared" si="35"/>
        <v>7.6666666666666679</v>
      </c>
      <c r="H147" s="5" t="str">
        <f>LOOKUP(A147,INDEX!$A$2:$A$28,INDEX!$F$2:$F$28)</f>
        <v>43°10'40.0"N</v>
      </c>
      <c r="I147" s="5" t="str">
        <f>LOOKUP(B147,INDEX!$A$2:$A$28,INDEX!$G$2:$G$28)</f>
        <v>79°14'21.1"W</v>
      </c>
      <c r="J147">
        <f>LOOKUP(A147,INDEX!$A$2:$A$28,INDEX!$H$2:$H$28)</f>
        <v>15</v>
      </c>
      <c r="K147" t="str">
        <f>LOOKUP(A147,INDEX!$A$2:$A$28,INDEX!$I$2:$I$28)</f>
        <v>Partly Cloudy</v>
      </c>
      <c r="L147">
        <f t="shared" si="38"/>
        <v>741.46199999999999</v>
      </c>
      <c r="M147">
        <f>M146</f>
        <v>2.4530000000000003</v>
      </c>
      <c r="N147">
        <f t="shared" si="29"/>
        <v>1</v>
      </c>
      <c r="O147" t="s">
        <v>67</v>
      </c>
      <c r="P147">
        <f t="shared" si="30"/>
        <v>0</v>
      </c>
      <c r="Q147" t="s">
        <v>15</v>
      </c>
      <c r="R147" t="s">
        <v>22</v>
      </c>
      <c r="S147">
        <v>7</v>
      </c>
      <c r="T147" t="str">
        <f t="shared" si="36"/>
        <v>LARGE</v>
      </c>
      <c r="U147" t="s">
        <v>18</v>
      </c>
      <c r="V147">
        <v>1</v>
      </c>
      <c r="W147">
        <v>1.6950000000000001</v>
      </c>
      <c r="X147">
        <v>1.6950000000000001</v>
      </c>
      <c r="Y147" t="s">
        <v>21</v>
      </c>
      <c r="Z147" s="2">
        <f t="shared" si="31"/>
        <v>0.69099062372604969</v>
      </c>
      <c r="AA147">
        <v>0</v>
      </c>
      <c r="AB147">
        <f t="shared" si="37"/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 s="5">
        <f t="shared" si="32"/>
        <v>0</v>
      </c>
    </row>
    <row r="148" spans="1:36" x14ac:dyDescent="0.25">
      <c r="A148" s="19" t="s">
        <v>114</v>
      </c>
      <c r="B148" s="1" t="s">
        <v>118</v>
      </c>
      <c r="C148" s="1" t="s">
        <v>111</v>
      </c>
      <c r="D148" t="str">
        <f t="shared" si="33"/>
        <v>2022/09/01</v>
      </c>
      <c r="E148" t="str">
        <f t="shared" si="34"/>
        <v>20227893</v>
      </c>
      <c r="F148" s="1" t="s">
        <v>116</v>
      </c>
      <c r="G148" s="5">
        <f t="shared" si="35"/>
        <v>7.6666666666666679</v>
      </c>
      <c r="H148" s="5" t="str">
        <f>LOOKUP(A148,INDEX!$A$2:$A$28,INDEX!$F$2:$F$28)</f>
        <v>43°10'40.0"N</v>
      </c>
      <c r="I148" s="5" t="str">
        <f>LOOKUP(B148,INDEX!$A$2:$A$28,INDEX!$G$2:$G$28)</f>
        <v>79°14'21.1"W</v>
      </c>
      <c r="J148">
        <f>LOOKUP(A148,INDEX!$A$2:$A$28,INDEX!$H$2:$H$28)</f>
        <v>15</v>
      </c>
      <c r="K148" t="str">
        <f>LOOKUP(A148,INDEX!$A$2:$A$28,INDEX!$I$2:$I$28)</f>
        <v>Partly Cloudy</v>
      </c>
      <c r="L148">
        <f t="shared" si="38"/>
        <v>741.46199999999999</v>
      </c>
      <c r="M148">
        <f>M146</f>
        <v>2.4530000000000003</v>
      </c>
      <c r="N148">
        <f t="shared" si="29"/>
        <v>1</v>
      </c>
      <c r="O148" t="s">
        <v>67</v>
      </c>
      <c r="P148">
        <f t="shared" si="30"/>
        <v>0</v>
      </c>
      <c r="Q148" t="s">
        <v>15</v>
      </c>
      <c r="R148" t="s">
        <v>22</v>
      </c>
      <c r="S148">
        <v>7</v>
      </c>
      <c r="T148" t="str">
        <f t="shared" si="36"/>
        <v>LARGE</v>
      </c>
      <c r="U148" t="s">
        <v>19</v>
      </c>
      <c r="V148">
        <v>1</v>
      </c>
      <c r="W148">
        <v>0.75800000000000001</v>
      </c>
      <c r="X148">
        <v>0.75800000000000001</v>
      </c>
      <c r="Y148" t="s">
        <v>21</v>
      </c>
      <c r="Z148" s="2">
        <f t="shared" si="31"/>
        <v>0.30900937627395025</v>
      </c>
      <c r="AA148" t="s">
        <v>21</v>
      </c>
      <c r="AB148" t="str">
        <f t="shared" si="37"/>
        <v>NA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s="5">
        <f t="shared" si="32"/>
        <v>0</v>
      </c>
    </row>
    <row r="149" spans="1:36" x14ac:dyDescent="0.25">
      <c r="A149" s="19" t="s">
        <v>114</v>
      </c>
      <c r="B149" s="19" t="s">
        <v>118</v>
      </c>
      <c r="C149" s="19" t="s">
        <v>111</v>
      </c>
      <c r="D149" s="4" t="str">
        <f t="shared" si="33"/>
        <v>2022/09/01</v>
      </c>
      <c r="E149" s="4" t="str">
        <f t="shared" si="34"/>
        <v>20227893</v>
      </c>
      <c r="F149" s="19" t="s">
        <v>116</v>
      </c>
      <c r="G149" s="20">
        <f t="shared" si="35"/>
        <v>7.6666666666666679</v>
      </c>
      <c r="H149" s="20" t="str">
        <f>LOOKUP(A149,INDEX!$A$2:$A$28,INDEX!$F$2:$F$28)</f>
        <v>43°10'40.0"N</v>
      </c>
      <c r="I149" s="20" t="str">
        <f>LOOKUP(B149,INDEX!$A$2:$A$28,INDEX!$G$2:$G$28)</f>
        <v>79°14'21.1"W</v>
      </c>
      <c r="J149" s="4">
        <f>LOOKUP(A149,INDEX!$A$2:$A$28,INDEX!$H$2:$H$28)</f>
        <v>15</v>
      </c>
      <c r="K149" s="4" t="str">
        <f>LOOKUP(A149,INDEX!$A$2:$A$28,INDEX!$I$2:$I$28)</f>
        <v>Partly Cloudy</v>
      </c>
      <c r="L149" s="4">
        <f t="shared" si="38"/>
        <v>741.46199999999999</v>
      </c>
      <c r="M149" s="4">
        <f>SUM(W149:W151)</f>
        <v>209.10699999999997</v>
      </c>
      <c r="N149" s="4">
        <f t="shared" si="29"/>
        <v>1</v>
      </c>
      <c r="O149" s="4" t="s">
        <v>67</v>
      </c>
      <c r="P149" s="4">
        <f t="shared" si="30"/>
        <v>1</v>
      </c>
      <c r="Q149" s="4" t="s">
        <v>22</v>
      </c>
      <c r="R149" s="4" t="s">
        <v>22</v>
      </c>
      <c r="S149" s="4">
        <v>7</v>
      </c>
      <c r="T149" s="4" t="str">
        <f t="shared" si="36"/>
        <v>LARGE</v>
      </c>
      <c r="U149" s="4" t="s">
        <v>16</v>
      </c>
      <c r="V149" s="4">
        <v>47</v>
      </c>
      <c r="W149" s="4">
        <v>88.260999999999996</v>
      </c>
      <c r="X149" s="4">
        <v>1.8779999999999999</v>
      </c>
      <c r="Y149" s="4">
        <v>2.2360000000000002</v>
      </c>
      <c r="Z149" s="21">
        <f t="shared" si="31"/>
        <v>0.42208534386701552</v>
      </c>
      <c r="AA149" s="4" t="s">
        <v>21</v>
      </c>
      <c r="AB149" s="4" t="str">
        <f t="shared" si="37"/>
        <v>NA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1</v>
      </c>
      <c r="AI149" s="4">
        <v>1</v>
      </c>
      <c r="AJ149" s="20">
        <f t="shared" si="32"/>
        <v>0</v>
      </c>
    </row>
    <row r="150" spans="1:36" x14ac:dyDescent="0.25">
      <c r="A150" s="19" t="s">
        <v>114</v>
      </c>
      <c r="B150" s="19" t="s">
        <v>118</v>
      </c>
      <c r="C150" s="19" t="s">
        <v>111</v>
      </c>
      <c r="D150" s="4" t="str">
        <f t="shared" si="33"/>
        <v>2022/09/01</v>
      </c>
      <c r="E150" s="4" t="str">
        <f t="shared" si="34"/>
        <v>20227893</v>
      </c>
      <c r="F150" s="19" t="s">
        <v>116</v>
      </c>
      <c r="G150" s="20">
        <f t="shared" si="35"/>
        <v>7.6666666666666679</v>
      </c>
      <c r="H150" s="20" t="str">
        <f>LOOKUP(A150,INDEX!$A$2:$A$28,INDEX!$F$2:$F$28)</f>
        <v>43°10'40.0"N</v>
      </c>
      <c r="I150" s="20" t="str">
        <f>LOOKUP(B150,INDEX!$A$2:$A$28,INDEX!$G$2:$G$28)</f>
        <v>79°14'21.1"W</v>
      </c>
      <c r="J150" s="4">
        <f>LOOKUP(A150,INDEX!$A$2:$A$28,INDEX!$H$2:$H$28)</f>
        <v>15</v>
      </c>
      <c r="K150" s="4" t="str">
        <f>LOOKUP(A150,INDEX!$A$2:$A$28,INDEX!$I$2:$I$28)</f>
        <v>Partly Cloudy</v>
      </c>
      <c r="L150" s="4">
        <f t="shared" si="38"/>
        <v>741.46199999999999</v>
      </c>
      <c r="M150" s="4">
        <f>M149</f>
        <v>209.10699999999997</v>
      </c>
      <c r="N150" s="4">
        <f t="shared" si="29"/>
        <v>1</v>
      </c>
      <c r="O150" s="4" t="s">
        <v>67</v>
      </c>
      <c r="P150" s="4">
        <f t="shared" si="30"/>
        <v>1</v>
      </c>
      <c r="Q150" s="4" t="s">
        <v>22</v>
      </c>
      <c r="R150" s="4" t="s">
        <v>22</v>
      </c>
      <c r="S150" s="4">
        <v>7</v>
      </c>
      <c r="T150" s="4" t="str">
        <f t="shared" si="36"/>
        <v>LARGE</v>
      </c>
      <c r="U150" s="4" t="s">
        <v>18</v>
      </c>
      <c r="V150" s="4">
        <v>40</v>
      </c>
      <c r="W150" s="4">
        <v>67.989999999999995</v>
      </c>
      <c r="X150" s="4">
        <v>1.7</v>
      </c>
      <c r="Y150" s="4">
        <v>1.3979999999999999</v>
      </c>
      <c r="Z150" s="21">
        <f t="shared" si="31"/>
        <v>0.32514454322428232</v>
      </c>
      <c r="AA150" s="4">
        <v>66</v>
      </c>
      <c r="AB150" s="4">
        <f t="shared" si="37"/>
        <v>58.243859391086929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1</v>
      </c>
      <c r="AI150" s="4">
        <v>1</v>
      </c>
      <c r="AJ150" s="20">
        <f t="shared" si="32"/>
        <v>0</v>
      </c>
    </row>
    <row r="151" spans="1:36" x14ac:dyDescent="0.25">
      <c r="A151" s="19" t="s">
        <v>114</v>
      </c>
      <c r="B151" s="19" t="s">
        <v>118</v>
      </c>
      <c r="C151" s="19" t="s">
        <v>111</v>
      </c>
      <c r="D151" s="4" t="str">
        <f t="shared" si="33"/>
        <v>2022/09/01</v>
      </c>
      <c r="E151" s="4" t="str">
        <f t="shared" si="34"/>
        <v>20227893</v>
      </c>
      <c r="F151" s="19" t="s">
        <v>116</v>
      </c>
      <c r="G151" s="20">
        <f t="shared" si="35"/>
        <v>7.6666666666666679</v>
      </c>
      <c r="H151" s="20" t="str">
        <f>LOOKUP(A151,INDEX!$A$2:$A$28,INDEX!$F$2:$F$28)</f>
        <v>43°10'40.0"N</v>
      </c>
      <c r="I151" s="20" t="str">
        <f>LOOKUP(B151,INDEX!$A$2:$A$28,INDEX!$G$2:$G$28)</f>
        <v>79°14'21.1"W</v>
      </c>
      <c r="J151" s="4">
        <f>LOOKUP(A151,INDEX!$A$2:$A$28,INDEX!$H$2:$H$28)</f>
        <v>15</v>
      </c>
      <c r="K151" s="4" t="str">
        <f>LOOKUP(A151,INDEX!$A$2:$A$28,INDEX!$I$2:$I$28)</f>
        <v>Partly Cloudy</v>
      </c>
      <c r="L151" s="4">
        <f t="shared" si="38"/>
        <v>741.46199999999999</v>
      </c>
      <c r="M151" s="4">
        <f>M149</f>
        <v>209.10699999999997</v>
      </c>
      <c r="N151" s="4">
        <f t="shared" si="29"/>
        <v>1</v>
      </c>
      <c r="O151" s="4" t="s">
        <v>67</v>
      </c>
      <c r="P151" s="4">
        <f t="shared" si="30"/>
        <v>1</v>
      </c>
      <c r="Q151" s="4" t="s">
        <v>22</v>
      </c>
      <c r="R151" s="4" t="s">
        <v>22</v>
      </c>
      <c r="S151" s="4">
        <v>7</v>
      </c>
      <c r="T151" s="4" t="str">
        <f t="shared" si="36"/>
        <v>LARGE</v>
      </c>
      <c r="U151" s="4" t="s">
        <v>19</v>
      </c>
      <c r="V151" s="4">
        <v>26</v>
      </c>
      <c r="W151" s="4">
        <v>52.856000000000002</v>
      </c>
      <c r="X151" s="4">
        <v>2.0329999999999999</v>
      </c>
      <c r="Y151" s="4">
        <v>1.345</v>
      </c>
      <c r="Z151" s="21">
        <f t="shared" si="31"/>
        <v>0.25277011290870227</v>
      </c>
      <c r="AA151" s="4" t="s">
        <v>21</v>
      </c>
      <c r="AB151" s="4" t="str">
        <f t="shared" si="37"/>
        <v>NA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1</v>
      </c>
      <c r="AI151" s="4">
        <v>1</v>
      </c>
      <c r="AJ151" s="20">
        <f t="shared" si="32"/>
        <v>0</v>
      </c>
    </row>
    <row r="152" spans="1:36" x14ac:dyDescent="0.25">
      <c r="A152" s="19" t="s">
        <v>114</v>
      </c>
      <c r="B152" s="1" t="s">
        <v>119</v>
      </c>
      <c r="C152" s="1" t="s">
        <v>111</v>
      </c>
      <c r="D152" t="str">
        <f t="shared" si="33"/>
        <v>2022/09/01</v>
      </c>
      <c r="E152" t="str">
        <f t="shared" si="34"/>
        <v>20227893</v>
      </c>
      <c r="F152" s="1" t="s">
        <v>116</v>
      </c>
      <c r="G152" s="5">
        <f t="shared" si="35"/>
        <v>7.6666666666666679</v>
      </c>
      <c r="H152" s="5" t="str">
        <f>LOOKUP(A152,INDEX!$A$2:$A$28,INDEX!$F$2:$F$28)</f>
        <v>43°10'40.0"N</v>
      </c>
      <c r="I152" s="5" t="str">
        <f>LOOKUP(B152,INDEX!$A$2:$A$28,INDEX!$G$2:$G$28)</f>
        <v>79°14'21.1"W</v>
      </c>
      <c r="J152">
        <f>LOOKUP(A152,INDEX!$A$2:$A$28,INDEX!$H$2:$H$28)</f>
        <v>15</v>
      </c>
      <c r="K152" t="str">
        <f>LOOKUP(A152,INDEX!$A$2:$A$28,INDEX!$I$2:$I$28)</f>
        <v>Partly Cloudy</v>
      </c>
      <c r="L152">
        <f t="shared" si="38"/>
        <v>741.46199999999999</v>
      </c>
      <c r="M152">
        <f>SUM(W152:W154)</f>
        <v>62.221000000000004</v>
      </c>
      <c r="N152">
        <f t="shared" si="29"/>
        <v>1</v>
      </c>
      <c r="O152" t="s">
        <v>67</v>
      </c>
      <c r="P152">
        <f t="shared" si="30"/>
        <v>1</v>
      </c>
      <c r="Q152" t="s">
        <v>22</v>
      </c>
      <c r="R152" t="s">
        <v>22</v>
      </c>
      <c r="S152">
        <v>7</v>
      </c>
      <c r="T152" t="str">
        <f t="shared" si="36"/>
        <v>LARGE</v>
      </c>
      <c r="U152" t="s">
        <v>16</v>
      </c>
      <c r="V152">
        <v>17</v>
      </c>
      <c r="W152">
        <v>18.018000000000001</v>
      </c>
      <c r="X152">
        <v>1.06</v>
      </c>
      <c r="Y152">
        <v>0.61599999999999999</v>
      </c>
      <c r="Z152" s="2">
        <f t="shared" si="31"/>
        <v>0.28958068819208949</v>
      </c>
      <c r="AA152" t="s">
        <v>21</v>
      </c>
      <c r="AB152" t="str">
        <f t="shared" si="37"/>
        <v>NA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s="5">
        <f t="shared" si="32"/>
        <v>0</v>
      </c>
    </row>
    <row r="153" spans="1:36" x14ac:dyDescent="0.25">
      <c r="A153" s="19" t="s">
        <v>114</v>
      </c>
      <c r="B153" s="1" t="s">
        <v>119</v>
      </c>
      <c r="C153" s="1" t="s">
        <v>111</v>
      </c>
      <c r="D153" t="str">
        <f t="shared" si="33"/>
        <v>2022/09/01</v>
      </c>
      <c r="E153" t="str">
        <f t="shared" si="34"/>
        <v>20227893</v>
      </c>
      <c r="F153" s="1" t="s">
        <v>116</v>
      </c>
      <c r="G153" s="5">
        <f t="shared" si="35"/>
        <v>7.6666666666666679</v>
      </c>
      <c r="H153" s="5" t="str">
        <f>LOOKUP(A153,INDEX!$A$2:$A$28,INDEX!$F$2:$F$28)</f>
        <v>43°10'40.0"N</v>
      </c>
      <c r="I153" s="5" t="str">
        <f>LOOKUP(B153,INDEX!$A$2:$A$28,INDEX!$G$2:$G$28)</f>
        <v>79°14'21.1"W</v>
      </c>
      <c r="J153">
        <f>LOOKUP(A153,INDEX!$A$2:$A$28,INDEX!$H$2:$H$28)</f>
        <v>15</v>
      </c>
      <c r="K153" t="str">
        <f>LOOKUP(A153,INDEX!$A$2:$A$28,INDEX!$I$2:$I$28)</f>
        <v>Partly Cloudy</v>
      </c>
      <c r="L153">
        <f t="shared" si="38"/>
        <v>741.46199999999999</v>
      </c>
      <c r="M153">
        <f>M152</f>
        <v>62.221000000000004</v>
      </c>
      <c r="N153">
        <f t="shared" si="29"/>
        <v>1</v>
      </c>
      <c r="O153" t="s">
        <v>67</v>
      </c>
      <c r="P153">
        <f t="shared" si="30"/>
        <v>1</v>
      </c>
      <c r="Q153" t="s">
        <v>22</v>
      </c>
      <c r="R153" t="s">
        <v>22</v>
      </c>
      <c r="S153">
        <v>7</v>
      </c>
      <c r="T153" t="str">
        <f t="shared" si="36"/>
        <v>LARGE</v>
      </c>
      <c r="U153" t="s">
        <v>18</v>
      </c>
      <c r="V153">
        <v>18</v>
      </c>
      <c r="W153">
        <v>25.713000000000001</v>
      </c>
      <c r="X153">
        <v>1.4279999999999999</v>
      </c>
      <c r="Y153">
        <v>1.1499999999999999</v>
      </c>
      <c r="Z153" s="2">
        <f t="shared" si="31"/>
        <v>0.41325276032207775</v>
      </c>
      <c r="AA153">
        <v>21</v>
      </c>
      <c r="AB153">
        <f t="shared" si="37"/>
        <v>49.002450122506119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s="5">
        <f t="shared" si="32"/>
        <v>0</v>
      </c>
    </row>
    <row r="154" spans="1:36" x14ac:dyDescent="0.25">
      <c r="A154" s="19" t="s">
        <v>114</v>
      </c>
      <c r="B154" s="1" t="s">
        <v>119</v>
      </c>
      <c r="C154" s="1" t="s">
        <v>111</v>
      </c>
      <c r="D154" t="str">
        <f t="shared" si="33"/>
        <v>2022/09/01</v>
      </c>
      <c r="E154" t="str">
        <f t="shared" si="34"/>
        <v>20227893</v>
      </c>
      <c r="F154" s="1" t="s">
        <v>116</v>
      </c>
      <c r="G154" s="5">
        <f t="shared" si="35"/>
        <v>7.6666666666666679</v>
      </c>
      <c r="H154" s="5" t="str">
        <f>LOOKUP(A154,INDEX!$A$2:$A$28,INDEX!$F$2:$F$28)</f>
        <v>43°10'40.0"N</v>
      </c>
      <c r="I154" s="5" t="str">
        <f>LOOKUP(B154,INDEX!$A$2:$A$28,INDEX!$G$2:$G$28)</f>
        <v>79°14'21.1"W</v>
      </c>
      <c r="J154">
        <f>LOOKUP(A154,INDEX!$A$2:$A$28,INDEX!$H$2:$H$28)</f>
        <v>15</v>
      </c>
      <c r="K154" t="str">
        <f>LOOKUP(A154,INDEX!$A$2:$A$28,INDEX!$I$2:$I$28)</f>
        <v>Partly Cloudy</v>
      </c>
      <c r="L154">
        <f t="shared" si="38"/>
        <v>741.46199999999999</v>
      </c>
      <c r="M154">
        <f>M152</f>
        <v>62.221000000000004</v>
      </c>
      <c r="N154">
        <f t="shared" si="29"/>
        <v>1</v>
      </c>
      <c r="O154" t="s">
        <v>67</v>
      </c>
      <c r="P154">
        <f t="shared" si="30"/>
        <v>1</v>
      </c>
      <c r="Q154" t="s">
        <v>22</v>
      </c>
      <c r="R154" t="s">
        <v>22</v>
      </c>
      <c r="S154">
        <v>7</v>
      </c>
      <c r="T154" t="str">
        <f t="shared" si="36"/>
        <v>LARGE</v>
      </c>
      <c r="U154" t="s">
        <v>19</v>
      </c>
      <c r="V154">
        <v>10</v>
      </c>
      <c r="W154">
        <v>18.489999999999998</v>
      </c>
      <c r="X154">
        <v>1.849</v>
      </c>
      <c r="Y154">
        <v>2.117</v>
      </c>
      <c r="Z154" s="2">
        <f t="shared" si="31"/>
        <v>0.29716655148583271</v>
      </c>
      <c r="AA154" t="s">
        <v>21</v>
      </c>
      <c r="AB154" t="str">
        <f t="shared" si="37"/>
        <v>NA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s="5">
        <f t="shared" si="32"/>
        <v>0</v>
      </c>
    </row>
    <row r="155" spans="1:36" x14ac:dyDescent="0.25">
      <c r="A155" s="19" t="s">
        <v>114</v>
      </c>
      <c r="B155" s="19" t="s">
        <v>120</v>
      </c>
      <c r="C155" s="19" t="s">
        <v>111</v>
      </c>
      <c r="D155" s="4" t="str">
        <f t="shared" si="33"/>
        <v>2022/09/01</v>
      </c>
      <c r="E155" s="4" t="str">
        <f t="shared" si="34"/>
        <v>20227893</v>
      </c>
      <c r="F155" s="19" t="s">
        <v>116</v>
      </c>
      <c r="G155" s="20">
        <f t="shared" si="35"/>
        <v>7.6666666666666679</v>
      </c>
      <c r="H155" s="20" t="str">
        <f>LOOKUP(A155,INDEX!$A$2:$A$28,INDEX!$F$2:$F$28)</f>
        <v>43°10'40.0"N</v>
      </c>
      <c r="I155" s="20" t="str">
        <f>LOOKUP(B155,INDEX!$A$2:$A$28,INDEX!$G$2:$G$28)</f>
        <v>79°14'21.1"W</v>
      </c>
      <c r="J155" s="4">
        <f>LOOKUP(A155,INDEX!$A$2:$A$28,INDEX!$H$2:$H$28)</f>
        <v>15</v>
      </c>
      <c r="K155" s="4" t="str">
        <f>LOOKUP(A155,INDEX!$A$2:$A$28,INDEX!$I$2:$I$28)</f>
        <v>Partly Cloudy</v>
      </c>
      <c r="L155" s="4">
        <f t="shared" si="38"/>
        <v>741.46199999999999</v>
      </c>
      <c r="M155" s="4">
        <f>SUM(W155:W157)</f>
        <v>59.492999999999995</v>
      </c>
      <c r="N155" s="4">
        <f t="shared" si="29"/>
        <v>1</v>
      </c>
      <c r="O155" s="4" t="s">
        <v>67</v>
      </c>
      <c r="P155" s="4">
        <f t="shared" si="30"/>
        <v>1</v>
      </c>
      <c r="Q155" s="4" t="s">
        <v>22</v>
      </c>
      <c r="R155" s="4" t="s">
        <v>22</v>
      </c>
      <c r="S155" s="4">
        <v>7</v>
      </c>
      <c r="T155" s="4" t="str">
        <f t="shared" si="36"/>
        <v>LARGE</v>
      </c>
      <c r="U155" s="4" t="s">
        <v>16</v>
      </c>
      <c r="V155" s="4">
        <v>16</v>
      </c>
      <c r="W155" s="4">
        <v>25.619</v>
      </c>
      <c r="X155" s="4">
        <v>1.601</v>
      </c>
      <c r="Y155" s="4">
        <v>1.4930000000000001</v>
      </c>
      <c r="Z155" s="21">
        <f t="shared" si="31"/>
        <v>0.43062208999378082</v>
      </c>
      <c r="AA155" s="4" t="s">
        <v>21</v>
      </c>
      <c r="AB155" s="4" t="str">
        <f t="shared" si="37"/>
        <v>NA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1</v>
      </c>
      <c r="AI155" s="4">
        <v>1</v>
      </c>
      <c r="AJ155" s="20">
        <f t="shared" si="32"/>
        <v>0</v>
      </c>
    </row>
    <row r="156" spans="1:36" x14ac:dyDescent="0.25">
      <c r="A156" s="19" t="s">
        <v>114</v>
      </c>
      <c r="B156" s="19" t="s">
        <v>120</v>
      </c>
      <c r="C156" s="19" t="s">
        <v>111</v>
      </c>
      <c r="D156" s="4" t="str">
        <f t="shared" si="33"/>
        <v>2022/09/01</v>
      </c>
      <c r="E156" s="4" t="str">
        <f t="shared" si="34"/>
        <v>20227893</v>
      </c>
      <c r="F156" s="19" t="s">
        <v>116</v>
      </c>
      <c r="G156" s="20">
        <f t="shared" si="35"/>
        <v>7.6666666666666679</v>
      </c>
      <c r="H156" s="20" t="str">
        <f>LOOKUP(A156,INDEX!$A$2:$A$28,INDEX!$F$2:$F$28)</f>
        <v>43°10'40.0"N</v>
      </c>
      <c r="I156" s="20" t="str">
        <f>LOOKUP(B156,INDEX!$A$2:$A$28,INDEX!$G$2:$G$28)</f>
        <v>79°14'21.1"W</v>
      </c>
      <c r="J156" s="4">
        <f>LOOKUP(A156,INDEX!$A$2:$A$28,INDEX!$H$2:$H$28)</f>
        <v>15</v>
      </c>
      <c r="K156" s="4" t="str">
        <f>LOOKUP(A156,INDEX!$A$2:$A$28,INDEX!$I$2:$I$28)</f>
        <v>Partly Cloudy</v>
      </c>
      <c r="L156" s="4">
        <f t="shared" si="38"/>
        <v>741.46199999999999</v>
      </c>
      <c r="M156" s="4">
        <f>M155</f>
        <v>59.492999999999995</v>
      </c>
      <c r="N156" s="4">
        <f t="shared" si="29"/>
        <v>1</v>
      </c>
      <c r="O156" s="4" t="s">
        <v>67</v>
      </c>
      <c r="P156" s="4">
        <f t="shared" si="30"/>
        <v>1</v>
      </c>
      <c r="Q156" s="4" t="s">
        <v>22</v>
      </c>
      <c r="R156" s="4" t="s">
        <v>22</v>
      </c>
      <c r="S156" s="4">
        <v>7</v>
      </c>
      <c r="T156" s="4" t="str">
        <f t="shared" si="36"/>
        <v>LARGE</v>
      </c>
      <c r="U156" s="4" t="s">
        <v>18</v>
      </c>
      <c r="V156" s="4">
        <v>6</v>
      </c>
      <c r="W156" s="4">
        <v>9.0250000000000004</v>
      </c>
      <c r="X156" s="4">
        <v>1.504</v>
      </c>
      <c r="Y156" s="4">
        <v>0.61399999999999999</v>
      </c>
      <c r="Z156" s="21">
        <f t="shared" si="31"/>
        <v>0.15169851915351387</v>
      </c>
      <c r="AA156" s="4">
        <v>8</v>
      </c>
      <c r="AB156" s="4">
        <f t="shared" si="37"/>
        <v>53.185595567867033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1</v>
      </c>
      <c r="AI156" s="4">
        <v>1</v>
      </c>
      <c r="AJ156" s="20">
        <f t="shared" si="32"/>
        <v>0</v>
      </c>
    </row>
    <row r="157" spans="1:36" x14ac:dyDescent="0.25">
      <c r="A157" s="19" t="s">
        <v>114</v>
      </c>
      <c r="B157" s="19" t="s">
        <v>120</v>
      </c>
      <c r="C157" s="19" t="s">
        <v>111</v>
      </c>
      <c r="D157" s="4" t="str">
        <f t="shared" si="33"/>
        <v>2022/09/01</v>
      </c>
      <c r="E157" s="4" t="str">
        <f t="shared" si="34"/>
        <v>20227893</v>
      </c>
      <c r="F157" s="19" t="s">
        <v>116</v>
      </c>
      <c r="G157" s="20">
        <f t="shared" si="35"/>
        <v>7.6666666666666679</v>
      </c>
      <c r="H157" s="20" t="str">
        <f>LOOKUP(A157,INDEX!$A$2:$A$28,INDEX!$F$2:$F$28)</f>
        <v>43°10'40.0"N</v>
      </c>
      <c r="I157" s="20" t="str">
        <f>LOOKUP(B157,INDEX!$A$2:$A$28,INDEX!$G$2:$G$28)</f>
        <v>79°14'21.1"W</v>
      </c>
      <c r="J157" s="4">
        <f>LOOKUP(A157,INDEX!$A$2:$A$28,INDEX!$H$2:$H$28)</f>
        <v>15</v>
      </c>
      <c r="K157" s="4" t="str">
        <f>LOOKUP(A157,INDEX!$A$2:$A$28,INDEX!$I$2:$I$28)</f>
        <v>Partly Cloudy</v>
      </c>
      <c r="L157" s="4">
        <f t="shared" si="38"/>
        <v>741.46199999999999</v>
      </c>
      <c r="M157" s="4">
        <f>M155</f>
        <v>59.492999999999995</v>
      </c>
      <c r="N157" s="4">
        <f t="shared" si="29"/>
        <v>1</v>
      </c>
      <c r="O157" s="4" t="s">
        <v>67</v>
      </c>
      <c r="P157" s="4">
        <f t="shared" si="30"/>
        <v>1</v>
      </c>
      <c r="Q157" s="4" t="s">
        <v>22</v>
      </c>
      <c r="R157" s="4" t="s">
        <v>22</v>
      </c>
      <c r="S157" s="4">
        <v>7</v>
      </c>
      <c r="T157" s="4" t="str">
        <f t="shared" si="36"/>
        <v>LARGE</v>
      </c>
      <c r="U157" s="4" t="s">
        <v>19</v>
      </c>
      <c r="V157" s="4">
        <v>14</v>
      </c>
      <c r="W157" s="4">
        <v>24.849</v>
      </c>
      <c r="X157" s="4">
        <v>1.7749999999999999</v>
      </c>
      <c r="Y157" s="4">
        <v>1.379</v>
      </c>
      <c r="Z157" s="21">
        <f t="shared" si="31"/>
        <v>0.41767939085270539</v>
      </c>
      <c r="AA157" s="4" t="s">
        <v>21</v>
      </c>
      <c r="AB157" s="4" t="str">
        <f t="shared" si="37"/>
        <v>NA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1</v>
      </c>
      <c r="AI157" s="4">
        <v>1</v>
      </c>
      <c r="AJ157" s="20">
        <f t="shared" si="32"/>
        <v>0</v>
      </c>
    </row>
    <row r="158" spans="1:36" x14ac:dyDescent="0.25">
      <c r="A158" s="19" t="s">
        <v>114</v>
      </c>
      <c r="B158" s="1" t="s">
        <v>121</v>
      </c>
      <c r="C158" s="1" t="s">
        <v>111</v>
      </c>
      <c r="D158" t="str">
        <f t="shared" si="33"/>
        <v>2022/09/01</v>
      </c>
      <c r="E158" t="str">
        <f t="shared" si="34"/>
        <v>20227893</v>
      </c>
      <c r="F158" s="1" t="s">
        <v>116</v>
      </c>
      <c r="G158" s="5">
        <f t="shared" si="35"/>
        <v>7.6666666666666679</v>
      </c>
      <c r="H158" s="5" t="str">
        <f>LOOKUP(A158,INDEX!$A$2:$A$28,INDEX!$F$2:$F$28)</f>
        <v>43°10'40.0"N</v>
      </c>
      <c r="I158" s="5" t="str">
        <f>LOOKUP(B158,INDEX!$A$2:$A$28,INDEX!$G$2:$G$28)</f>
        <v>79°14'21.1"W</v>
      </c>
      <c r="J158">
        <f>LOOKUP(A158,INDEX!$A$2:$A$28,INDEX!$H$2:$H$28)</f>
        <v>15</v>
      </c>
      <c r="K158" t="str">
        <f>LOOKUP(A158,INDEX!$A$2:$A$28,INDEX!$I$2:$I$28)</f>
        <v>Partly Cloudy</v>
      </c>
      <c r="L158">
        <f t="shared" si="38"/>
        <v>741.46199999999999</v>
      </c>
      <c r="M158">
        <f>SUM(W158:W160)</f>
        <v>1.7470000000000001</v>
      </c>
      <c r="N158">
        <f t="shared" si="29"/>
        <v>1</v>
      </c>
      <c r="O158" t="s">
        <v>67</v>
      </c>
      <c r="P158">
        <f t="shared" si="30"/>
        <v>1</v>
      </c>
      <c r="Q158" t="s">
        <v>22</v>
      </c>
      <c r="R158" t="s">
        <v>22</v>
      </c>
      <c r="S158">
        <v>7</v>
      </c>
      <c r="T158" t="str">
        <f t="shared" si="36"/>
        <v>LARGE</v>
      </c>
      <c r="U158" t="s">
        <v>16</v>
      </c>
      <c r="V158">
        <v>0</v>
      </c>
      <c r="W158">
        <v>0</v>
      </c>
      <c r="X158">
        <v>0</v>
      </c>
      <c r="Y158" t="s">
        <v>21</v>
      </c>
      <c r="Z158" s="2">
        <f t="shared" si="31"/>
        <v>0</v>
      </c>
      <c r="AA158" t="s">
        <v>21</v>
      </c>
      <c r="AB158" t="str">
        <f t="shared" si="37"/>
        <v>NA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s="5">
        <f t="shared" si="32"/>
        <v>0</v>
      </c>
    </row>
    <row r="159" spans="1:36" x14ac:dyDescent="0.25">
      <c r="A159" s="19" t="s">
        <v>114</v>
      </c>
      <c r="B159" s="1" t="s">
        <v>121</v>
      </c>
      <c r="C159" s="1" t="s">
        <v>111</v>
      </c>
      <c r="D159" t="str">
        <f t="shared" si="33"/>
        <v>2022/09/01</v>
      </c>
      <c r="E159" t="str">
        <f t="shared" si="34"/>
        <v>20227893</v>
      </c>
      <c r="F159" s="1" t="s">
        <v>116</v>
      </c>
      <c r="G159" s="5">
        <f t="shared" si="35"/>
        <v>7.6666666666666679</v>
      </c>
      <c r="H159" s="5" t="str">
        <f>LOOKUP(A159,INDEX!$A$2:$A$28,INDEX!$F$2:$F$28)</f>
        <v>43°10'40.0"N</v>
      </c>
      <c r="I159" s="5" t="str">
        <f>LOOKUP(B159,INDEX!$A$2:$A$28,INDEX!$G$2:$G$28)</f>
        <v>79°14'21.1"W</v>
      </c>
      <c r="J159">
        <f>LOOKUP(A159,INDEX!$A$2:$A$28,INDEX!$H$2:$H$28)</f>
        <v>15</v>
      </c>
      <c r="K159" t="str">
        <f>LOOKUP(A159,INDEX!$A$2:$A$28,INDEX!$I$2:$I$28)</f>
        <v>Partly Cloudy</v>
      </c>
      <c r="L159">
        <f t="shared" si="38"/>
        <v>741.46199999999999</v>
      </c>
      <c r="M159">
        <f>M158</f>
        <v>1.7470000000000001</v>
      </c>
      <c r="N159">
        <f t="shared" si="29"/>
        <v>1</v>
      </c>
      <c r="O159" t="s">
        <v>67</v>
      </c>
      <c r="P159">
        <f t="shared" si="30"/>
        <v>1</v>
      </c>
      <c r="Q159" t="s">
        <v>22</v>
      </c>
      <c r="R159" t="s">
        <v>22</v>
      </c>
      <c r="S159">
        <v>7</v>
      </c>
      <c r="T159" t="str">
        <f t="shared" si="36"/>
        <v>LARGE</v>
      </c>
      <c r="U159" t="s">
        <v>18</v>
      </c>
      <c r="V159">
        <v>0</v>
      </c>
      <c r="W159">
        <v>0</v>
      </c>
      <c r="X159">
        <v>0</v>
      </c>
      <c r="Y159" t="s">
        <v>21</v>
      </c>
      <c r="Z159" s="2">
        <f t="shared" si="31"/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s="5">
        <f t="shared" si="32"/>
        <v>0</v>
      </c>
    </row>
    <row r="160" spans="1:36" x14ac:dyDescent="0.25">
      <c r="A160" s="19" t="s">
        <v>114</v>
      </c>
      <c r="B160" s="1" t="s">
        <v>121</v>
      </c>
      <c r="C160" s="1" t="s">
        <v>111</v>
      </c>
      <c r="D160" t="str">
        <f t="shared" si="33"/>
        <v>2022/09/01</v>
      </c>
      <c r="E160" t="str">
        <f t="shared" si="34"/>
        <v>20227893</v>
      </c>
      <c r="F160" s="1" t="s">
        <v>116</v>
      </c>
      <c r="G160" s="5">
        <f t="shared" si="35"/>
        <v>7.6666666666666679</v>
      </c>
      <c r="H160" s="5" t="str">
        <f>LOOKUP(A160,INDEX!$A$2:$A$28,INDEX!$F$2:$F$28)</f>
        <v>43°10'40.0"N</v>
      </c>
      <c r="I160" s="5" t="str">
        <f>LOOKUP(B160,INDEX!$A$2:$A$28,INDEX!$G$2:$G$28)</f>
        <v>79°14'21.1"W</v>
      </c>
      <c r="J160">
        <f>LOOKUP(A160,INDEX!$A$2:$A$28,INDEX!$H$2:$H$28)</f>
        <v>15</v>
      </c>
      <c r="K160" t="str">
        <f>LOOKUP(A160,INDEX!$A$2:$A$28,INDEX!$I$2:$I$28)</f>
        <v>Partly Cloudy</v>
      </c>
      <c r="L160">
        <f t="shared" si="38"/>
        <v>741.46199999999999</v>
      </c>
      <c r="M160">
        <f>M158</f>
        <v>1.7470000000000001</v>
      </c>
      <c r="N160">
        <f t="shared" si="29"/>
        <v>1</v>
      </c>
      <c r="O160" t="s">
        <v>67</v>
      </c>
      <c r="P160">
        <f t="shared" si="30"/>
        <v>1</v>
      </c>
      <c r="Q160" t="s">
        <v>22</v>
      </c>
      <c r="R160" t="s">
        <v>22</v>
      </c>
      <c r="S160">
        <v>7</v>
      </c>
      <c r="T160" t="str">
        <f t="shared" si="36"/>
        <v>LARGE</v>
      </c>
      <c r="U160" t="s">
        <v>19</v>
      </c>
      <c r="V160">
        <v>1</v>
      </c>
      <c r="W160">
        <v>1.7470000000000001</v>
      </c>
      <c r="X160">
        <v>1.7470000000000001</v>
      </c>
      <c r="Y160" t="s">
        <v>21</v>
      </c>
      <c r="Z160" s="2">
        <f t="shared" si="31"/>
        <v>1</v>
      </c>
      <c r="AA160" t="s">
        <v>21</v>
      </c>
      <c r="AB160" t="str">
        <f t="shared" si="37"/>
        <v>NA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s="5">
        <f t="shared" si="32"/>
        <v>0</v>
      </c>
    </row>
    <row r="161" spans="1:36" x14ac:dyDescent="0.25">
      <c r="A161" s="19" t="s">
        <v>114</v>
      </c>
      <c r="B161" s="19" t="s">
        <v>122</v>
      </c>
      <c r="C161" s="19" t="s">
        <v>111</v>
      </c>
      <c r="D161" s="4" t="str">
        <f t="shared" si="33"/>
        <v>2022/09/01</v>
      </c>
      <c r="E161" s="4" t="str">
        <f t="shared" si="34"/>
        <v>20227893</v>
      </c>
      <c r="F161" s="19" t="s">
        <v>116</v>
      </c>
      <c r="G161" s="20">
        <f t="shared" si="35"/>
        <v>7.6666666666666679</v>
      </c>
      <c r="H161" s="20" t="str">
        <f>LOOKUP(A161,INDEX!$A$2:$A$28,INDEX!$F$2:$F$28)</f>
        <v>43°10'40.0"N</v>
      </c>
      <c r="I161" s="20" t="str">
        <f>LOOKUP(B161,INDEX!$A$2:$A$28,INDEX!$G$2:$G$28)</f>
        <v>79°14'21.1"W</v>
      </c>
      <c r="J161" s="4">
        <f>LOOKUP(A161,INDEX!$A$2:$A$28,INDEX!$H$2:$H$28)</f>
        <v>15</v>
      </c>
      <c r="K161" s="4" t="str">
        <f>LOOKUP(A161,INDEX!$A$2:$A$28,INDEX!$I$2:$I$28)</f>
        <v>Partly Cloudy</v>
      </c>
      <c r="L161" s="4">
        <f t="shared" si="38"/>
        <v>741.46199999999999</v>
      </c>
      <c r="M161" s="4">
        <f>SUM(W161:W163)</f>
        <v>22.233000000000001</v>
      </c>
      <c r="N161" s="4">
        <f t="shared" si="29"/>
        <v>1</v>
      </c>
      <c r="O161" s="4" t="s">
        <v>67</v>
      </c>
      <c r="P161" s="4">
        <f t="shared" si="30"/>
        <v>0</v>
      </c>
      <c r="Q161" s="4" t="s">
        <v>15</v>
      </c>
      <c r="R161" s="4" t="s">
        <v>22</v>
      </c>
      <c r="S161" s="4">
        <v>7</v>
      </c>
      <c r="T161" s="4" t="str">
        <f t="shared" si="36"/>
        <v>LARGE</v>
      </c>
      <c r="U161" s="4" t="s">
        <v>16</v>
      </c>
      <c r="V161" s="4">
        <v>9</v>
      </c>
      <c r="W161" s="4">
        <v>8.2560000000000002</v>
      </c>
      <c r="X161" s="4">
        <v>0.91700000000000004</v>
      </c>
      <c r="Y161" s="4">
        <v>0.996</v>
      </c>
      <c r="Z161" s="21">
        <f t="shared" si="31"/>
        <v>0.37133990014842799</v>
      </c>
      <c r="AA161" s="4" t="s">
        <v>21</v>
      </c>
      <c r="AB161" s="4" t="str">
        <f t="shared" si="37"/>
        <v>NA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20">
        <f t="shared" si="32"/>
        <v>0</v>
      </c>
    </row>
    <row r="162" spans="1:36" x14ac:dyDescent="0.25">
      <c r="A162" s="19" t="s">
        <v>114</v>
      </c>
      <c r="B162" s="19" t="s">
        <v>122</v>
      </c>
      <c r="C162" s="19" t="s">
        <v>111</v>
      </c>
      <c r="D162" s="4" t="str">
        <f t="shared" si="33"/>
        <v>2022/09/01</v>
      </c>
      <c r="E162" s="4" t="str">
        <f t="shared" si="34"/>
        <v>20227893</v>
      </c>
      <c r="F162" s="19" t="s">
        <v>116</v>
      </c>
      <c r="G162" s="20">
        <f t="shared" si="35"/>
        <v>7.6666666666666679</v>
      </c>
      <c r="H162" s="20" t="str">
        <f>LOOKUP(A162,INDEX!$A$2:$A$28,INDEX!$F$2:$F$28)</f>
        <v>43°10'40.0"N</v>
      </c>
      <c r="I162" s="20" t="str">
        <f>LOOKUP(B162,INDEX!$A$2:$A$28,INDEX!$G$2:$G$28)</f>
        <v>79°14'21.1"W</v>
      </c>
      <c r="J162" s="4">
        <f>LOOKUP(A162,INDEX!$A$2:$A$28,INDEX!$H$2:$H$28)</f>
        <v>15</v>
      </c>
      <c r="K162" s="4" t="str">
        <f>LOOKUP(A162,INDEX!$A$2:$A$28,INDEX!$I$2:$I$28)</f>
        <v>Partly Cloudy</v>
      </c>
      <c r="L162" s="4">
        <f t="shared" si="38"/>
        <v>741.46199999999999</v>
      </c>
      <c r="M162" s="4">
        <f>M161</f>
        <v>22.233000000000001</v>
      </c>
      <c r="N162" s="4">
        <f t="shared" si="29"/>
        <v>1</v>
      </c>
      <c r="O162" s="4" t="s">
        <v>67</v>
      </c>
      <c r="P162" s="4">
        <f t="shared" si="30"/>
        <v>0</v>
      </c>
      <c r="Q162" s="4" t="s">
        <v>15</v>
      </c>
      <c r="R162" s="4" t="s">
        <v>22</v>
      </c>
      <c r="S162" s="4">
        <v>7</v>
      </c>
      <c r="T162" s="4" t="str">
        <f t="shared" si="36"/>
        <v>LARGE</v>
      </c>
      <c r="U162" s="4" t="s">
        <v>18</v>
      </c>
      <c r="V162" s="4">
        <v>7</v>
      </c>
      <c r="W162" s="4">
        <v>11.233000000000001</v>
      </c>
      <c r="X162" s="4">
        <v>1.605</v>
      </c>
      <c r="Y162" s="4">
        <v>0.96699999999999997</v>
      </c>
      <c r="Z162" s="21">
        <f t="shared" si="31"/>
        <v>0.50523995862006932</v>
      </c>
      <c r="AA162" s="4">
        <v>14</v>
      </c>
      <c r="AB162" s="4">
        <f t="shared" si="37"/>
        <v>74.779667052434789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20">
        <f t="shared" si="32"/>
        <v>0</v>
      </c>
    </row>
    <row r="163" spans="1:36" x14ac:dyDescent="0.25">
      <c r="A163" s="19" t="s">
        <v>114</v>
      </c>
      <c r="B163" s="19" t="s">
        <v>122</v>
      </c>
      <c r="C163" s="19" t="s">
        <v>111</v>
      </c>
      <c r="D163" s="4" t="str">
        <f t="shared" si="33"/>
        <v>2022/09/01</v>
      </c>
      <c r="E163" s="4" t="str">
        <f t="shared" si="34"/>
        <v>20227893</v>
      </c>
      <c r="F163" s="19" t="s">
        <v>116</v>
      </c>
      <c r="G163" s="20">
        <f t="shared" si="35"/>
        <v>7.6666666666666679</v>
      </c>
      <c r="H163" s="20" t="str">
        <f>LOOKUP(A163,INDEX!$A$2:$A$28,INDEX!$F$2:$F$28)</f>
        <v>43°10'40.0"N</v>
      </c>
      <c r="I163" s="20" t="str">
        <f>LOOKUP(B163,INDEX!$A$2:$A$28,INDEX!$G$2:$G$28)</f>
        <v>79°14'21.1"W</v>
      </c>
      <c r="J163" s="4">
        <f>LOOKUP(A163,INDEX!$A$2:$A$28,INDEX!$H$2:$H$28)</f>
        <v>15</v>
      </c>
      <c r="K163" s="4" t="str">
        <f>LOOKUP(A163,INDEX!$A$2:$A$28,INDEX!$I$2:$I$28)</f>
        <v>Partly Cloudy</v>
      </c>
      <c r="L163" s="4">
        <f t="shared" si="38"/>
        <v>741.46199999999999</v>
      </c>
      <c r="M163" s="4">
        <f>M161</f>
        <v>22.233000000000001</v>
      </c>
      <c r="N163" s="4">
        <f t="shared" si="29"/>
        <v>1</v>
      </c>
      <c r="O163" s="4" t="s">
        <v>67</v>
      </c>
      <c r="P163" s="4">
        <f t="shared" si="30"/>
        <v>0</v>
      </c>
      <c r="Q163" s="4" t="s">
        <v>15</v>
      </c>
      <c r="R163" s="4" t="s">
        <v>22</v>
      </c>
      <c r="S163" s="4">
        <v>7</v>
      </c>
      <c r="T163" s="4" t="str">
        <f t="shared" si="36"/>
        <v>LARGE</v>
      </c>
      <c r="U163" s="4" t="s">
        <v>19</v>
      </c>
      <c r="V163" s="4">
        <v>4</v>
      </c>
      <c r="W163" s="4">
        <v>2.7440000000000002</v>
      </c>
      <c r="X163" s="4">
        <v>0.68600000000000005</v>
      </c>
      <c r="Y163" s="4">
        <v>0.23799999999999999</v>
      </c>
      <c r="Z163" s="21">
        <f t="shared" si="31"/>
        <v>0.12342014123150273</v>
      </c>
      <c r="AA163" s="4" t="s">
        <v>21</v>
      </c>
      <c r="AB163" s="4" t="str">
        <f t="shared" si="37"/>
        <v>NA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20">
        <f t="shared" si="32"/>
        <v>0</v>
      </c>
    </row>
    <row r="164" spans="1:36" x14ac:dyDescent="0.25">
      <c r="A164" s="19" t="s">
        <v>114</v>
      </c>
      <c r="B164" s="1" t="s">
        <v>122</v>
      </c>
      <c r="C164" s="1" t="s">
        <v>111</v>
      </c>
      <c r="D164" t="str">
        <f t="shared" si="33"/>
        <v>2022/09/01</v>
      </c>
      <c r="E164" t="str">
        <f t="shared" si="34"/>
        <v>20227893</v>
      </c>
      <c r="F164" s="1" t="s">
        <v>116</v>
      </c>
      <c r="G164" s="5">
        <f t="shared" si="35"/>
        <v>7.6666666666666679</v>
      </c>
      <c r="H164" s="5" t="str">
        <f>LOOKUP(A164,INDEX!$A$2:$A$28,INDEX!$F$2:$F$28)</f>
        <v>43°10'40.0"N</v>
      </c>
      <c r="I164" s="5" t="str">
        <f>LOOKUP(B164,INDEX!$A$2:$A$28,INDEX!$G$2:$G$28)</f>
        <v>79°14'21.1"W</v>
      </c>
      <c r="J164">
        <f>LOOKUP(A164,INDEX!$A$2:$A$28,INDEX!$H$2:$H$28)</f>
        <v>15</v>
      </c>
      <c r="K164" t="str">
        <f>LOOKUP(A164,INDEX!$A$2:$A$28,INDEX!$I$2:$I$28)</f>
        <v>Partly Cloudy</v>
      </c>
      <c r="L164">
        <f t="shared" si="38"/>
        <v>741.46199999999999</v>
      </c>
      <c r="M164">
        <f>SUM(W164:W166)</f>
        <v>534.08500000000004</v>
      </c>
      <c r="N164">
        <f t="shared" si="29"/>
        <v>1</v>
      </c>
      <c r="O164" t="s">
        <v>67</v>
      </c>
      <c r="P164">
        <f t="shared" si="30"/>
        <v>1</v>
      </c>
      <c r="Q164" t="s">
        <v>22</v>
      </c>
      <c r="R164" t="s">
        <v>22</v>
      </c>
      <c r="S164">
        <v>7</v>
      </c>
      <c r="T164" t="str">
        <f t="shared" si="36"/>
        <v>LARGE</v>
      </c>
      <c r="U164" t="s">
        <v>16</v>
      </c>
      <c r="V164">
        <v>132</v>
      </c>
      <c r="W164">
        <v>176.648</v>
      </c>
      <c r="X164">
        <v>1.3380000000000001</v>
      </c>
      <c r="Y164">
        <v>1.667</v>
      </c>
      <c r="Z164" s="2">
        <f t="shared" si="31"/>
        <v>0.33074885083834965</v>
      </c>
      <c r="AA164" t="s">
        <v>21</v>
      </c>
      <c r="AB164" t="str">
        <f t="shared" si="37"/>
        <v>NA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 s="5">
        <f t="shared" si="32"/>
        <v>0</v>
      </c>
    </row>
    <row r="165" spans="1:36" x14ac:dyDescent="0.25">
      <c r="A165" s="19" t="s">
        <v>114</v>
      </c>
      <c r="B165" s="1" t="s">
        <v>122</v>
      </c>
      <c r="C165" s="1" t="s">
        <v>111</v>
      </c>
      <c r="D165" t="str">
        <f t="shared" si="33"/>
        <v>2022/09/01</v>
      </c>
      <c r="E165" t="str">
        <f t="shared" si="34"/>
        <v>20227893</v>
      </c>
      <c r="F165" s="1" t="s">
        <v>116</v>
      </c>
      <c r="G165" s="5">
        <f t="shared" si="35"/>
        <v>7.6666666666666679</v>
      </c>
      <c r="H165" s="5" t="str">
        <f>LOOKUP(A165,INDEX!$A$2:$A$28,INDEX!$F$2:$F$28)</f>
        <v>43°10'40.0"N</v>
      </c>
      <c r="I165" s="5" t="str">
        <f>LOOKUP(B165,INDEX!$A$2:$A$28,INDEX!$G$2:$G$28)</f>
        <v>79°14'21.1"W</v>
      </c>
      <c r="J165">
        <f>LOOKUP(A165,INDEX!$A$2:$A$28,INDEX!$H$2:$H$28)</f>
        <v>15</v>
      </c>
      <c r="K165" t="str">
        <f>LOOKUP(A165,INDEX!$A$2:$A$28,INDEX!$I$2:$I$28)</f>
        <v>Partly Cloudy</v>
      </c>
      <c r="L165">
        <f t="shared" si="38"/>
        <v>741.46199999999999</v>
      </c>
      <c r="M165">
        <f>M164</f>
        <v>534.08500000000004</v>
      </c>
      <c r="N165">
        <f t="shared" si="29"/>
        <v>1</v>
      </c>
      <c r="O165" t="s">
        <v>67</v>
      </c>
      <c r="P165">
        <f t="shared" si="30"/>
        <v>1</v>
      </c>
      <c r="Q165" t="s">
        <v>22</v>
      </c>
      <c r="R165" t="s">
        <v>22</v>
      </c>
      <c r="S165">
        <v>7</v>
      </c>
      <c r="T165" t="str">
        <f t="shared" si="36"/>
        <v>LARGE</v>
      </c>
      <c r="U165" t="s">
        <v>18</v>
      </c>
      <c r="V165">
        <v>108</v>
      </c>
      <c r="W165">
        <v>193.08600000000001</v>
      </c>
      <c r="X165">
        <v>1.788</v>
      </c>
      <c r="Y165">
        <v>1.1819999999999999</v>
      </c>
      <c r="Z165" s="2">
        <f t="shared" si="31"/>
        <v>0.36152672327438518</v>
      </c>
      <c r="AA165">
        <v>224</v>
      </c>
      <c r="AB165">
        <f t="shared" si="37"/>
        <v>69.606289425437367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s="5">
        <f t="shared" si="32"/>
        <v>0</v>
      </c>
    </row>
    <row r="166" spans="1:36" x14ac:dyDescent="0.25">
      <c r="A166" s="19" t="s">
        <v>114</v>
      </c>
      <c r="B166" s="1" t="s">
        <v>122</v>
      </c>
      <c r="C166" s="1" t="s">
        <v>111</v>
      </c>
      <c r="D166" t="str">
        <f t="shared" si="33"/>
        <v>2022/09/01</v>
      </c>
      <c r="E166" t="str">
        <f t="shared" si="34"/>
        <v>20227893</v>
      </c>
      <c r="F166" s="1" t="s">
        <v>116</v>
      </c>
      <c r="G166" s="5">
        <f t="shared" si="35"/>
        <v>7.6666666666666679</v>
      </c>
      <c r="H166" s="5" t="str">
        <f>LOOKUP(A166,INDEX!$A$2:$A$28,INDEX!$F$2:$F$28)</f>
        <v>43°10'40.0"N</v>
      </c>
      <c r="I166" s="5" t="str">
        <f>LOOKUP(B166,INDEX!$A$2:$A$28,INDEX!$G$2:$G$28)</f>
        <v>79°14'21.1"W</v>
      </c>
      <c r="J166">
        <f>LOOKUP(A166,INDEX!$A$2:$A$28,INDEX!$H$2:$H$28)</f>
        <v>15</v>
      </c>
      <c r="K166" t="str">
        <f>LOOKUP(A166,INDEX!$A$2:$A$28,INDEX!$I$2:$I$28)</f>
        <v>Partly Cloudy</v>
      </c>
      <c r="L166">
        <f t="shared" si="38"/>
        <v>741.46199999999999</v>
      </c>
      <c r="M166">
        <f>M164</f>
        <v>534.08500000000004</v>
      </c>
      <c r="N166">
        <f t="shared" si="29"/>
        <v>1</v>
      </c>
      <c r="O166" t="s">
        <v>67</v>
      </c>
      <c r="P166">
        <f t="shared" si="30"/>
        <v>1</v>
      </c>
      <c r="Q166" t="s">
        <v>22</v>
      </c>
      <c r="R166" t="s">
        <v>22</v>
      </c>
      <c r="S166">
        <v>7</v>
      </c>
      <c r="T166" t="str">
        <f t="shared" si="36"/>
        <v>LARGE</v>
      </c>
      <c r="U166" t="s">
        <v>19</v>
      </c>
      <c r="V166">
        <v>59</v>
      </c>
      <c r="W166">
        <v>164.351</v>
      </c>
      <c r="X166">
        <v>2.786</v>
      </c>
      <c r="Y166">
        <v>3.6669999999999998</v>
      </c>
      <c r="Z166" s="2">
        <f t="shared" si="31"/>
        <v>0.30772442588726512</v>
      </c>
      <c r="AA166" t="s">
        <v>21</v>
      </c>
      <c r="AB166" t="str">
        <f t="shared" si="37"/>
        <v>NA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s="5">
        <f t="shared" si="32"/>
        <v>0</v>
      </c>
    </row>
    <row r="167" spans="1:36" x14ac:dyDescent="0.25">
      <c r="A167" s="19" t="s">
        <v>123</v>
      </c>
      <c r="B167" s="19" t="s">
        <v>124</v>
      </c>
      <c r="C167" s="19" t="s">
        <v>111</v>
      </c>
      <c r="D167" s="4" t="str">
        <f t="shared" si="33"/>
        <v>2022/09/01</v>
      </c>
      <c r="E167" s="4" t="str">
        <f t="shared" si="34"/>
        <v>20227893</v>
      </c>
      <c r="F167" s="19" t="s">
        <v>125</v>
      </c>
      <c r="G167" s="20">
        <f t="shared" si="35"/>
        <v>8.3333333333333339</v>
      </c>
      <c r="H167" s="20" t="str">
        <f>LOOKUP(A167,INDEX!$A$2:$A$28,INDEX!$F$2:$F$28)</f>
        <v>43°08'23.0"N </v>
      </c>
      <c r="I167" s="20" t="str">
        <f>LOOKUP(B167,INDEX!$A$2:$A$28,INDEX!$G$2:$G$28)</f>
        <v>79°14'14.4"W</v>
      </c>
      <c r="J167" s="4">
        <f>LOOKUP(A167,INDEX!$A$2:$A$28,INDEX!$H$2:$H$28)</f>
        <v>17</v>
      </c>
      <c r="K167" s="4" t="str">
        <f>LOOKUP(A167,INDEX!$A$2:$A$28,INDEX!$I$2:$I$28)</f>
        <v>Sunny</v>
      </c>
      <c r="L167" s="4">
        <v>574.18100000000004</v>
      </c>
      <c r="M167" s="4">
        <f>SUM(W167:W169)</f>
        <v>141.733</v>
      </c>
      <c r="N167" s="4">
        <f t="shared" si="29"/>
        <v>0</v>
      </c>
      <c r="O167" s="4" t="s">
        <v>14</v>
      </c>
      <c r="P167" s="4">
        <f t="shared" si="30"/>
        <v>0</v>
      </c>
      <c r="Q167" s="4" t="s">
        <v>15</v>
      </c>
      <c r="R167" s="4" t="s">
        <v>22</v>
      </c>
      <c r="S167" s="4">
        <v>2</v>
      </c>
      <c r="T167" s="4" t="str">
        <f t="shared" si="36"/>
        <v>SMALL</v>
      </c>
      <c r="U167" s="4" t="s">
        <v>16</v>
      </c>
      <c r="V167" s="4">
        <v>22</v>
      </c>
      <c r="W167" s="4">
        <v>50.195999999999998</v>
      </c>
      <c r="X167" s="4">
        <v>2.282</v>
      </c>
      <c r="Y167" s="4">
        <v>2.3809999999999998</v>
      </c>
      <c r="Z167" s="21">
        <f t="shared" si="31"/>
        <v>0.35415887619679254</v>
      </c>
      <c r="AA167" s="4" t="s">
        <v>21</v>
      </c>
      <c r="AB167" s="4" t="str">
        <f t="shared" si="37"/>
        <v>NA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20">
        <f t="shared" si="32"/>
        <v>0</v>
      </c>
    </row>
    <row r="168" spans="1:36" x14ac:dyDescent="0.25">
      <c r="A168" s="19" t="s">
        <v>123</v>
      </c>
      <c r="B168" s="19" t="s">
        <v>124</v>
      </c>
      <c r="C168" s="19" t="s">
        <v>111</v>
      </c>
      <c r="D168" s="4" t="str">
        <f t="shared" si="33"/>
        <v>2022/09/01</v>
      </c>
      <c r="E168" s="4" t="str">
        <f t="shared" si="34"/>
        <v>20227893</v>
      </c>
      <c r="F168" s="19" t="s">
        <v>125</v>
      </c>
      <c r="G168" s="20">
        <f t="shared" si="35"/>
        <v>8.3333333333333339</v>
      </c>
      <c r="H168" s="20" t="str">
        <f>LOOKUP(A168,INDEX!$A$2:$A$28,INDEX!$F$2:$F$28)</f>
        <v>43°08'23.0"N </v>
      </c>
      <c r="I168" s="20" t="str">
        <f>LOOKUP(B168,INDEX!$A$2:$A$28,INDEX!$G$2:$G$28)</f>
        <v>79°14'14.4"W</v>
      </c>
      <c r="J168" s="4">
        <f>LOOKUP(A168,INDEX!$A$2:$A$28,INDEX!$H$2:$H$28)</f>
        <v>17</v>
      </c>
      <c r="K168" s="4" t="str">
        <f>LOOKUP(A168,INDEX!$A$2:$A$28,INDEX!$I$2:$I$28)</f>
        <v>Sunny</v>
      </c>
      <c r="L168" s="4">
        <v>574.18100000000004</v>
      </c>
      <c r="M168" s="4">
        <f>M167</f>
        <v>141.733</v>
      </c>
      <c r="N168" s="4">
        <f t="shared" si="29"/>
        <v>0</v>
      </c>
      <c r="O168" s="4" t="s">
        <v>14</v>
      </c>
      <c r="P168" s="4">
        <f t="shared" si="30"/>
        <v>0</v>
      </c>
      <c r="Q168" s="4" t="s">
        <v>15</v>
      </c>
      <c r="R168" s="4" t="s">
        <v>22</v>
      </c>
      <c r="S168" s="4">
        <v>2</v>
      </c>
      <c r="T168" s="4" t="str">
        <f t="shared" si="36"/>
        <v>SMALL</v>
      </c>
      <c r="U168" s="4" t="s">
        <v>18</v>
      </c>
      <c r="V168" s="4">
        <v>20</v>
      </c>
      <c r="W168" s="4">
        <v>89.018000000000001</v>
      </c>
      <c r="X168" s="4">
        <v>4.4509999999999996</v>
      </c>
      <c r="Y168" s="4">
        <v>3.5009999999999999</v>
      </c>
      <c r="Z168" s="21">
        <f t="shared" si="31"/>
        <v>0.62806826921041681</v>
      </c>
      <c r="AA168" s="4">
        <v>94</v>
      </c>
      <c r="AB168" s="4">
        <f t="shared" si="37"/>
        <v>63.357972544878564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20">
        <f t="shared" si="32"/>
        <v>0</v>
      </c>
    </row>
    <row r="169" spans="1:36" x14ac:dyDescent="0.25">
      <c r="A169" s="19" t="s">
        <v>123</v>
      </c>
      <c r="B169" s="19" t="s">
        <v>124</v>
      </c>
      <c r="C169" s="19" t="s">
        <v>111</v>
      </c>
      <c r="D169" s="4" t="str">
        <f t="shared" si="33"/>
        <v>2022/09/01</v>
      </c>
      <c r="E169" s="4" t="str">
        <f t="shared" si="34"/>
        <v>20227893</v>
      </c>
      <c r="F169" s="19" t="s">
        <v>125</v>
      </c>
      <c r="G169" s="20">
        <f t="shared" si="35"/>
        <v>8.3333333333333339</v>
      </c>
      <c r="H169" s="20" t="str">
        <f>LOOKUP(A169,INDEX!$A$2:$A$28,INDEX!$F$2:$F$28)</f>
        <v>43°08'23.0"N </v>
      </c>
      <c r="I169" s="20" t="str">
        <f>LOOKUP(B169,INDEX!$A$2:$A$28,INDEX!$G$2:$G$28)</f>
        <v>79°14'14.4"W</v>
      </c>
      <c r="J169" s="4">
        <f>LOOKUP(A169,INDEX!$A$2:$A$28,INDEX!$H$2:$H$28)</f>
        <v>17</v>
      </c>
      <c r="K169" s="4" t="str">
        <f>LOOKUP(A169,INDEX!$A$2:$A$28,INDEX!$I$2:$I$28)</f>
        <v>Sunny</v>
      </c>
      <c r="L169" s="4">
        <v>574.18100000000004</v>
      </c>
      <c r="M169" s="4">
        <f>M167</f>
        <v>141.733</v>
      </c>
      <c r="N169" s="4">
        <f t="shared" si="29"/>
        <v>0</v>
      </c>
      <c r="O169" s="4" t="s">
        <v>14</v>
      </c>
      <c r="P169" s="4">
        <f t="shared" si="30"/>
        <v>0</v>
      </c>
      <c r="Q169" s="4" t="s">
        <v>15</v>
      </c>
      <c r="R169" s="4" t="s">
        <v>22</v>
      </c>
      <c r="S169" s="4">
        <v>2</v>
      </c>
      <c r="T169" s="4" t="str">
        <f t="shared" si="36"/>
        <v>SMALL</v>
      </c>
      <c r="U169" s="4" t="s">
        <v>19</v>
      </c>
      <c r="V169" s="4">
        <v>4</v>
      </c>
      <c r="W169" s="4">
        <v>2.5190000000000001</v>
      </c>
      <c r="X169" s="4">
        <v>0.63</v>
      </c>
      <c r="Y169" s="4">
        <v>0.58799999999999997</v>
      </c>
      <c r="Z169" s="21">
        <f t="shared" si="31"/>
        <v>1.7772854592790672E-2</v>
      </c>
      <c r="AA169" s="4" t="s">
        <v>21</v>
      </c>
      <c r="AB169" s="4" t="str">
        <f t="shared" si="37"/>
        <v>NA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20">
        <f t="shared" si="32"/>
        <v>0</v>
      </c>
    </row>
    <row r="170" spans="1:36" x14ac:dyDescent="0.25">
      <c r="A170" s="19" t="s">
        <v>123</v>
      </c>
      <c r="B170" s="1" t="s">
        <v>126</v>
      </c>
      <c r="C170" s="1" t="s">
        <v>111</v>
      </c>
      <c r="D170" t="str">
        <f t="shared" si="33"/>
        <v>2022/09/01</v>
      </c>
      <c r="E170" t="str">
        <f t="shared" si="34"/>
        <v>20227893</v>
      </c>
      <c r="F170" s="1" t="s">
        <v>125</v>
      </c>
      <c r="G170" s="5">
        <f t="shared" si="35"/>
        <v>8.3333333333333339</v>
      </c>
      <c r="H170" s="5" t="str">
        <f>LOOKUP(A170,INDEX!$A$2:$A$28,INDEX!$F$2:$F$28)</f>
        <v>43°08'23.0"N </v>
      </c>
      <c r="I170" s="5" t="str">
        <f>LOOKUP(B170,INDEX!$A$2:$A$28,INDEX!$G$2:$G$28)</f>
        <v>79°14'14.4"W</v>
      </c>
      <c r="J170">
        <f>LOOKUP(A170,INDEX!$A$2:$A$28,INDEX!$H$2:$H$28)</f>
        <v>17</v>
      </c>
      <c r="K170" t="str">
        <f>LOOKUP(A170,INDEX!$A$2:$A$28,INDEX!$I$2:$I$28)</f>
        <v>Sunny</v>
      </c>
      <c r="L170">
        <v>574.18100000000004</v>
      </c>
      <c r="M170">
        <f>SUM(W170:W172)</f>
        <v>228.96800000000002</v>
      </c>
      <c r="N170">
        <f t="shared" si="29"/>
        <v>0</v>
      </c>
      <c r="O170" t="s">
        <v>14</v>
      </c>
      <c r="P170">
        <f t="shared" si="30"/>
        <v>0</v>
      </c>
      <c r="Q170" t="s">
        <v>15</v>
      </c>
      <c r="R170" t="s">
        <v>22</v>
      </c>
      <c r="S170">
        <v>2</v>
      </c>
      <c r="T170" t="str">
        <f t="shared" si="36"/>
        <v>SMALL</v>
      </c>
      <c r="U170" t="s">
        <v>16</v>
      </c>
      <c r="V170">
        <v>65</v>
      </c>
      <c r="W170">
        <v>78.117000000000004</v>
      </c>
      <c r="X170">
        <v>1.202</v>
      </c>
      <c r="Y170">
        <v>1.9430000000000001</v>
      </c>
      <c r="Z170" s="2">
        <f t="shared" si="31"/>
        <v>0.34116994514517313</v>
      </c>
      <c r="AA170" t="s">
        <v>21</v>
      </c>
      <c r="AB170" t="str">
        <f t="shared" si="37"/>
        <v>NA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 s="5">
        <f t="shared" si="32"/>
        <v>0</v>
      </c>
    </row>
    <row r="171" spans="1:36" x14ac:dyDescent="0.25">
      <c r="A171" s="19" t="s">
        <v>123</v>
      </c>
      <c r="B171" s="1" t="s">
        <v>126</v>
      </c>
      <c r="C171" s="1" t="s">
        <v>111</v>
      </c>
      <c r="D171" t="str">
        <f t="shared" si="33"/>
        <v>2022/09/01</v>
      </c>
      <c r="E171" t="str">
        <f t="shared" si="34"/>
        <v>20227893</v>
      </c>
      <c r="F171" s="1" t="s">
        <v>125</v>
      </c>
      <c r="G171" s="5">
        <f t="shared" si="35"/>
        <v>8.3333333333333339</v>
      </c>
      <c r="H171" s="5" t="str">
        <f>LOOKUP(A171,INDEX!$A$2:$A$28,INDEX!$F$2:$F$28)</f>
        <v>43°08'23.0"N </v>
      </c>
      <c r="I171" s="5" t="str">
        <f>LOOKUP(B171,INDEX!$A$2:$A$28,INDEX!$G$2:$G$28)</f>
        <v>79°14'14.4"W</v>
      </c>
      <c r="J171">
        <f>LOOKUP(A171,INDEX!$A$2:$A$28,INDEX!$H$2:$H$28)</f>
        <v>17</v>
      </c>
      <c r="K171" t="str">
        <f>LOOKUP(A171,INDEX!$A$2:$A$28,INDEX!$I$2:$I$28)</f>
        <v>Sunny</v>
      </c>
      <c r="L171">
        <v>574.18100000000004</v>
      </c>
      <c r="M171">
        <f>M170</f>
        <v>228.96800000000002</v>
      </c>
      <c r="N171">
        <f t="shared" si="29"/>
        <v>0</v>
      </c>
      <c r="O171" t="s">
        <v>14</v>
      </c>
      <c r="P171">
        <f t="shared" si="30"/>
        <v>0</v>
      </c>
      <c r="Q171" t="s">
        <v>15</v>
      </c>
      <c r="R171" t="s">
        <v>22</v>
      </c>
      <c r="S171">
        <v>2</v>
      </c>
      <c r="T171" t="str">
        <f t="shared" si="36"/>
        <v>SMALL</v>
      </c>
      <c r="U171" t="s">
        <v>18</v>
      </c>
      <c r="V171">
        <v>63</v>
      </c>
      <c r="W171">
        <v>130.322</v>
      </c>
      <c r="X171">
        <v>2.069</v>
      </c>
      <c r="Y171">
        <v>1.5549999999999999</v>
      </c>
      <c r="Z171" s="2">
        <f t="shared" si="31"/>
        <v>0.56917123790223956</v>
      </c>
      <c r="AA171">
        <v>166</v>
      </c>
      <c r="AB171">
        <f t="shared" si="37"/>
        <v>76.426083086508797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s="5">
        <f t="shared" si="32"/>
        <v>0</v>
      </c>
    </row>
    <row r="172" spans="1:36" x14ac:dyDescent="0.25">
      <c r="A172" s="19" t="s">
        <v>123</v>
      </c>
      <c r="B172" s="1" t="s">
        <v>126</v>
      </c>
      <c r="C172" s="1" t="s">
        <v>111</v>
      </c>
      <c r="D172" t="str">
        <f t="shared" si="33"/>
        <v>2022/09/01</v>
      </c>
      <c r="E172" t="str">
        <f t="shared" si="34"/>
        <v>20227893</v>
      </c>
      <c r="F172" s="1" t="s">
        <v>125</v>
      </c>
      <c r="G172" s="5">
        <f t="shared" si="35"/>
        <v>8.3333333333333339</v>
      </c>
      <c r="H172" s="5" t="str">
        <f>LOOKUP(A172,INDEX!$A$2:$A$28,INDEX!$F$2:$F$28)</f>
        <v>43°08'23.0"N </v>
      </c>
      <c r="I172" s="5" t="str">
        <f>LOOKUP(B172,INDEX!$A$2:$A$28,INDEX!$G$2:$G$28)</f>
        <v>79°14'14.4"W</v>
      </c>
      <c r="J172">
        <f>LOOKUP(A172,INDEX!$A$2:$A$28,INDEX!$H$2:$H$28)</f>
        <v>17</v>
      </c>
      <c r="K172" t="str">
        <f>LOOKUP(A172,INDEX!$A$2:$A$28,INDEX!$I$2:$I$28)</f>
        <v>Sunny</v>
      </c>
      <c r="L172">
        <v>574.18100000000004</v>
      </c>
      <c r="M172">
        <f>M170</f>
        <v>228.96800000000002</v>
      </c>
      <c r="N172">
        <f t="shared" si="29"/>
        <v>0</v>
      </c>
      <c r="O172" t="s">
        <v>14</v>
      </c>
      <c r="P172">
        <f t="shared" si="30"/>
        <v>0</v>
      </c>
      <c r="Q172" t="s">
        <v>15</v>
      </c>
      <c r="R172" t="s">
        <v>22</v>
      </c>
      <c r="S172">
        <v>2</v>
      </c>
      <c r="T172" t="str">
        <f t="shared" si="36"/>
        <v>SMALL</v>
      </c>
      <c r="U172" t="s">
        <v>19</v>
      </c>
      <c r="V172">
        <v>9</v>
      </c>
      <c r="W172">
        <v>20.529</v>
      </c>
      <c r="X172">
        <v>2.2810000000000001</v>
      </c>
      <c r="Y172">
        <v>2.5350000000000001</v>
      </c>
      <c r="Z172" s="2">
        <f t="shared" si="31"/>
        <v>8.9658816952587247E-2</v>
      </c>
      <c r="AA172" t="s">
        <v>21</v>
      </c>
      <c r="AB172" t="str">
        <f t="shared" si="37"/>
        <v>NA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s="5">
        <f t="shared" si="32"/>
        <v>0</v>
      </c>
    </row>
    <row r="173" spans="1:36" x14ac:dyDescent="0.25">
      <c r="A173" s="19" t="s">
        <v>127</v>
      </c>
      <c r="B173" s="19" t="s">
        <v>128</v>
      </c>
      <c r="C173" s="19" t="s">
        <v>129</v>
      </c>
      <c r="D173" s="4" t="str">
        <f t="shared" si="33"/>
        <v>2022/09/08</v>
      </c>
      <c r="E173" s="4" t="str">
        <f t="shared" si="34"/>
        <v>20227900</v>
      </c>
      <c r="F173" s="19" t="s">
        <v>130</v>
      </c>
      <c r="G173" s="20">
        <f t="shared" si="35"/>
        <v>8.8333333333333339</v>
      </c>
      <c r="H173" s="20" t="str">
        <f>LOOKUP(A173,INDEX!$A$2:$A$28,INDEX!$F$2:$F$28)</f>
        <v>43°10'41.6"N</v>
      </c>
      <c r="I173" s="20" t="str">
        <f>LOOKUP(B173,INDEX!$A$2:$A$28,INDEX!$G$2:$G$28)</f>
        <v>79°14'26.2"W</v>
      </c>
      <c r="J173" s="4">
        <f>LOOKUP(A173,INDEX!$A$2:$A$28,INDEX!$H$2:$H$28)</f>
        <v>18</v>
      </c>
      <c r="K173" s="4" t="str">
        <f>LOOKUP(A173,INDEX!$A$2:$A$28,INDEX!$I$2:$I$28)</f>
        <v>Foggy</v>
      </c>
      <c r="L173" s="4">
        <f>1150.26+49.412</f>
        <v>1199.672</v>
      </c>
      <c r="M173" s="4">
        <f>SUM(W173:W175)</f>
        <v>17.138999999999999</v>
      </c>
      <c r="N173" s="4">
        <f t="shared" si="29"/>
        <v>0</v>
      </c>
      <c r="O173" s="4" t="s">
        <v>14</v>
      </c>
      <c r="P173" s="4">
        <f t="shared" si="30"/>
        <v>0</v>
      </c>
      <c r="Q173" s="4" t="s">
        <v>15</v>
      </c>
      <c r="R173" s="4" t="s">
        <v>22</v>
      </c>
      <c r="S173" s="4">
        <v>2</v>
      </c>
      <c r="T173" s="4" t="str">
        <f t="shared" si="36"/>
        <v>SMALL</v>
      </c>
      <c r="U173" s="4" t="s">
        <v>16</v>
      </c>
      <c r="V173" s="4">
        <v>4</v>
      </c>
      <c r="W173" s="4">
        <v>7.4749999999999996</v>
      </c>
      <c r="X173" s="4">
        <v>1.869</v>
      </c>
      <c r="Y173" s="4">
        <v>1.0549999999999999</v>
      </c>
      <c r="Z173" s="21">
        <f t="shared" si="31"/>
        <v>0.43613979812124393</v>
      </c>
      <c r="AA173" s="4" t="s">
        <v>21</v>
      </c>
      <c r="AB173" s="4" t="str">
        <f t="shared" si="37"/>
        <v>NA</v>
      </c>
      <c r="AC173" s="4">
        <v>7</v>
      </c>
      <c r="AD173" s="4">
        <v>0</v>
      </c>
      <c r="AE173" s="4">
        <v>0</v>
      </c>
      <c r="AF173" s="4">
        <v>0</v>
      </c>
      <c r="AG173" s="4">
        <v>7</v>
      </c>
      <c r="AH173" s="4">
        <v>0</v>
      </c>
      <c r="AI173" s="4">
        <v>0</v>
      </c>
      <c r="AJ173" s="20">
        <f t="shared" si="32"/>
        <v>0.35009569282270486</v>
      </c>
    </row>
    <row r="174" spans="1:36" x14ac:dyDescent="0.25">
      <c r="A174" s="19" t="s">
        <v>127</v>
      </c>
      <c r="B174" s="19" t="s">
        <v>128</v>
      </c>
      <c r="C174" s="19" t="s">
        <v>129</v>
      </c>
      <c r="D174" s="4" t="str">
        <f t="shared" si="33"/>
        <v>2022/09/08</v>
      </c>
      <c r="E174" s="4" t="str">
        <f t="shared" si="34"/>
        <v>20227900</v>
      </c>
      <c r="F174" s="19" t="s">
        <v>130</v>
      </c>
      <c r="G174" s="20">
        <f t="shared" si="35"/>
        <v>8.8333333333333339</v>
      </c>
      <c r="H174" s="20" t="str">
        <f>LOOKUP(A174,INDEX!$A$2:$A$28,INDEX!$F$2:$F$28)</f>
        <v>43°10'41.6"N</v>
      </c>
      <c r="I174" s="20" t="str">
        <f>LOOKUP(B174,INDEX!$A$2:$A$28,INDEX!$G$2:$G$28)</f>
        <v>79°14'26.2"W</v>
      </c>
      <c r="J174" s="4">
        <f>LOOKUP(A174,INDEX!$A$2:$A$28,INDEX!$H$2:$H$28)</f>
        <v>18</v>
      </c>
      <c r="K174" s="4" t="str">
        <f>LOOKUP(A174,INDEX!$A$2:$A$28,INDEX!$I$2:$I$28)</f>
        <v>Foggy</v>
      </c>
      <c r="L174" s="4">
        <f t="shared" ref="L174:L184" si="39">1150.26+49.412</f>
        <v>1199.672</v>
      </c>
      <c r="M174" s="4">
        <f>M173</f>
        <v>17.138999999999999</v>
      </c>
      <c r="N174" s="4">
        <f t="shared" si="29"/>
        <v>0</v>
      </c>
      <c r="O174" s="4" t="s">
        <v>14</v>
      </c>
      <c r="P174" s="4">
        <f t="shared" si="30"/>
        <v>0</v>
      </c>
      <c r="Q174" s="4" t="s">
        <v>15</v>
      </c>
      <c r="R174" s="4" t="s">
        <v>22</v>
      </c>
      <c r="S174" s="4">
        <v>2</v>
      </c>
      <c r="T174" s="4" t="str">
        <f t="shared" si="36"/>
        <v>SMALL</v>
      </c>
      <c r="U174" s="4" t="s">
        <v>18</v>
      </c>
      <c r="V174" s="4">
        <v>0</v>
      </c>
      <c r="W174" s="4">
        <v>0</v>
      </c>
      <c r="X174" s="4">
        <v>0</v>
      </c>
      <c r="Y174" s="4" t="s">
        <v>21</v>
      </c>
      <c r="Z174" s="21">
        <f t="shared" si="31"/>
        <v>0</v>
      </c>
      <c r="AA174" s="4">
        <v>0</v>
      </c>
      <c r="AB174" s="4">
        <v>0</v>
      </c>
      <c r="AC174" s="4">
        <v>7</v>
      </c>
      <c r="AD174" s="4">
        <v>0</v>
      </c>
      <c r="AE174" s="4">
        <v>0</v>
      </c>
      <c r="AF174" s="4">
        <v>0</v>
      </c>
      <c r="AG174" s="4">
        <v>7</v>
      </c>
      <c r="AH174" s="4">
        <v>0</v>
      </c>
      <c r="AI174" s="4">
        <v>0</v>
      </c>
      <c r="AJ174" s="20">
        <f t="shared" si="32"/>
        <v>0.35009569282270486</v>
      </c>
    </row>
    <row r="175" spans="1:36" x14ac:dyDescent="0.25">
      <c r="A175" s="19" t="s">
        <v>127</v>
      </c>
      <c r="B175" s="19" t="s">
        <v>128</v>
      </c>
      <c r="C175" s="19" t="s">
        <v>129</v>
      </c>
      <c r="D175" s="4" t="str">
        <f t="shared" si="33"/>
        <v>2022/09/08</v>
      </c>
      <c r="E175" s="4" t="str">
        <f t="shared" si="34"/>
        <v>20227900</v>
      </c>
      <c r="F175" s="19" t="s">
        <v>130</v>
      </c>
      <c r="G175" s="20">
        <f t="shared" si="35"/>
        <v>8.8333333333333339</v>
      </c>
      <c r="H175" s="20" t="str">
        <f>LOOKUP(A175,INDEX!$A$2:$A$28,INDEX!$F$2:$F$28)</f>
        <v>43°10'41.6"N</v>
      </c>
      <c r="I175" s="20" t="str">
        <f>LOOKUP(B175,INDEX!$A$2:$A$28,INDEX!$G$2:$G$28)</f>
        <v>79°14'26.2"W</v>
      </c>
      <c r="J175" s="4">
        <f>LOOKUP(A175,INDEX!$A$2:$A$28,INDEX!$H$2:$H$28)</f>
        <v>18</v>
      </c>
      <c r="K175" s="4" t="str">
        <f>LOOKUP(A175,INDEX!$A$2:$A$28,INDEX!$I$2:$I$28)</f>
        <v>Foggy</v>
      </c>
      <c r="L175" s="4">
        <f t="shared" si="39"/>
        <v>1199.672</v>
      </c>
      <c r="M175" s="4">
        <f>M173</f>
        <v>17.138999999999999</v>
      </c>
      <c r="N175" s="4">
        <f t="shared" si="29"/>
        <v>0</v>
      </c>
      <c r="O175" s="4" t="s">
        <v>14</v>
      </c>
      <c r="P175" s="4">
        <f t="shared" si="30"/>
        <v>0</v>
      </c>
      <c r="Q175" s="4" t="s">
        <v>15</v>
      </c>
      <c r="R175" s="4" t="s">
        <v>22</v>
      </c>
      <c r="S175" s="4">
        <v>2</v>
      </c>
      <c r="T175" s="4" t="str">
        <f t="shared" si="36"/>
        <v>SMALL</v>
      </c>
      <c r="U175" s="4" t="s">
        <v>19</v>
      </c>
      <c r="V175" s="4">
        <v>5</v>
      </c>
      <c r="W175" s="4">
        <v>9.6639999999999997</v>
      </c>
      <c r="X175" s="4">
        <v>1.9330000000000001</v>
      </c>
      <c r="Y175" s="4">
        <v>1.647</v>
      </c>
      <c r="Z175" s="21">
        <f t="shared" si="31"/>
        <v>0.56386020187875607</v>
      </c>
      <c r="AA175" s="4" t="s">
        <v>21</v>
      </c>
      <c r="AB175" s="4" t="str">
        <f t="shared" si="37"/>
        <v>NA</v>
      </c>
      <c r="AC175" s="4">
        <v>7</v>
      </c>
      <c r="AD175" s="4">
        <v>0</v>
      </c>
      <c r="AE175" s="4">
        <v>0</v>
      </c>
      <c r="AF175" s="4">
        <v>0</v>
      </c>
      <c r="AG175" s="4">
        <v>7</v>
      </c>
      <c r="AH175" s="4">
        <v>0</v>
      </c>
      <c r="AI175" s="4">
        <v>0</v>
      </c>
      <c r="AJ175" s="20">
        <f t="shared" si="32"/>
        <v>0.35009569282270486</v>
      </c>
    </row>
    <row r="176" spans="1:36" x14ac:dyDescent="0.25">
      <c r="A176" s="19" t="s">
        <v>127</v>
      </c>
      <c r="B176" s="1" t="s">
        <v>128</v>
      </c>
      <c r="C176" s="1" t="s">
        <v>129</v>
      </c>
      <c r="D176" t="str">
        <f t="shared" si="33"/>
        <v>2022/09/08</v>
      </c>
      <c r="E176" t="str">
        <f t="shared" si="34"/>
        <v>20227900</v>
      </c>
      <c r="F176" s="1" t="s">
        <v>130</v>
      </c>
      <c r="G176" s="5">
        <f t="shared" si="35"/>
        <v>8.8333333333333339</v>
      </c>
      <c r="H176" s="5" t="str">
        <f>LOOKUP(A176,INDEX!$A$2:$A$28,INDEX!$F$2:$F$28)</f>
        <v>43°10'41.6"N</v>
      </c>
      <c r="I176" s="5" t="str">
        <f>LOOKUP(B176,INDEX!$A$2:$A$28,INDEX!$G$2:$G$28)</f>
        <v>79°14'26.2"W</v>
      </c>
      <c r="J176">
        <f>LOOKUP(A176,INDEX!$A$2:$A$28,INDEX!$H$2:$H$28)</f>
        <v>18</v>
      </c>
      <c r="K176" t="str">
        <f>LOOKUP(A176,INDEX!$A$2:$A$28,INDEX!$I$2:$I$28)</f>
        <v>Foggy</v>
      </c>
      <c r="L176">
        <f t="shared" si="39"/>
        <v>1199.672</v>
      </c>
      <c r="M176">
        <f>SUM(W176:W178)</f>
        <v>135.12700000000001</v>
      </c>
      <c r="N176">
        <f t="shared" si="29"/>
        <v>0</v>
      </c>
      <c r="O176" t="s">
        <v>14</v>
      </c>
      <c r="P176">
        <f t="shared" si="30"/>
        <v>1</v>
      </c>
      <c r="Q176" t="s">
        <v>22</v>
      </c>
      <c r="R176" t="s">
        <v>22</v>
      </c>
      <c r="S176">
        <v>2</v>
      </c>
      <c r="T176" t="str">
        <f t="shared" si="36"/>
        <v>SMALL</v>
      </c>
      <c r="U176" t="s">
        <v>16</v>
      </c>
      <c r="V176">
        <v>36</v>
      </c>
      <c r="W176">
        <v>44.814</v>
      </c>
      <c r="X176">
        <v>1.2450000000000001</v>
      </c>
      <c r="Y176">
        <v>0.94699999999999995</v>
      </c>
      <c r="Z176" s="2">
        <f t="shared" si="31"/>
        <v>0.33164356494260955</v>
      </c>
      <c r="AA176" t="s">
        <v>21</v>
      </c>
      <c r="AB176" t="str">
        <f t="shared" si="37"/>
        <v>NA</v>
      </c>
      <c r="AC176">
        <v>7</v>
      </c>
      <c r="AD176">
        <v>0</v>
      </c>
      <c r="AE176">
        <v>0</v>
      </c>
      <c r="AF176">
        <v>0</v>
      </c>
      <c r="AG176">
        <v>7</v>
      </c>
      <c r="AH176">
        <v>0</v>
      </c>
      <c r="AI176">
        <v>0</v>
      </c>
      <c r="AJ176" s="5">
        <f t="shared" si="32"/>
        <v>0.35009569282270486</v>
      </c>
    </row>
    <row r="177" spans="1:36" x14ac:dyDescent="0.25">
      <c r="A177" s="19" t="s">
        <v>127</v>
      </c>
      <c r="B177" s="1" t="s">
        <v>128</v>
      </c>
      <c r="C177" s="1" t="s">
        <v>129</v>
      </c>
      <c r="D177" t="str">
        <f t="shared" si="33"/>
        <v>2022/09/08</v>
      </c>
      <c r="E177" t="str">
        <f t="shared" si="34"/>
        <v>20227900</v>
      </c>
      <c r="F177" s="1" t="s">
        <v>130</v>
      </c>
      <c r="G177" s="5">
        <f t="shared" si="35"/>
        <v>8.8333333333333339</v>
      </c>
      <c r="H177" s="5" t="str">
        <f>LOOKUP(A177,INDEX!$A$2:$A$28,INDEX!$F$2:$F$28)</f>
        <v>43°10'41.6"N</v>
      </c>
      <c r="I177" s="5" t="str">
        <f>LOOKUP(B177,INDEX!$A$2:$A$28,INDEX!$G$2:$G$28)</f>
        <v>79°14'26.2"W</v>
      </c>
      <c r="J177">
        <f>LOOKUP(A177,INDEX!$A$2:$A$28,INDEX!$H$2:$H$28)</f>
        <v>18</v>
      </c>
      <c r="K177" t="str">
        <f>LOOKUP(A177,INDEX!$A$2:$A$28,INDEX!$I$2:$I$28)</f>
        <v>Foggy</v>
      </c>
      <c r="L177">
        <f t="shared" si="39"/>
        <v>1199.672</v>
      </c>
      <c r="M177">
        <f>M176</f>
        <v>135.12700000000001</v>
      </c>
      <c r="N177">
        <f t="shared" si="29"/>
        <v>0</v>
      </c>
      <c r="O177" t="s">
        <v>14</v>
      </c>
      <c r="P177">
        <f t="shared" si="30"/>
        <v>1</v>
      </c>
      <c r="Q177" t="s">
        <v>22</v>
      </c>
      <c r="R177" t="s">
        <v>22</v>
      </c>
      <c r="S177">
        <v>2</v>
      </c>
      <c r="T177" t="str">
        <f t="shared" si="36"/>
        <v>SMALL</v>
      </c>
      <c r="U177" t="s">
        <v>18</v>
      </c>
      <c r="V177">
        <v>29</v>
      </c>
      <c r="W177">
        <v>55.529000000000003</v>
      </c>
      <c r="X177">
        <v>1.915</v>
      </c>
      <c r="Y177">
        <v>1.2070000000000001</v>
      </c>
      <c r="Z177" s="2">
        <f t="shared" si="31"/>
        <v>0.4109393385481806</v>
      </c>
      <c r="AA177">
        <v>27</v>
      </c>
      <c r="AB177">
        <f t="shared" si="37"/>
        <v>29.173945145779683</v>
      </c>
      <c r="AC177">
        <v>7</v>
      </c>
      <c r="AD177">
        <v>0</v>
      </c>
      <c r="AE177">
        <v>0</v>
      </c>
      <c r="AF177">
        <v>0</v>
      </c>
      <c r="AG177">
        <v>7</v>
      </c>
      <c r="AH177">
        <v>0</v>
      </c>
      <c r="AI177">
        <v>0</v>
      </c>
      <c r="AJ177" s="5">
        <f t="shared" si="32"/>
        <v>0.35009569282270486</v>
      </c>
    </row>
    <row r="178" spans="1:36" x14ac:dyDescent="0.25">
      <c r="A178" s="19" t="s">
        <v>127</v>
      </c>
      <c r="B178" s="1" t="s">
        <v>128</v>
      </c>
      <c r="C178" s="1" t="s">
        <v>129</v>
      </c>
      <c r="D178" t="str">
        <f t="shared" si="33"/>
        <v>2022/09/08</v>
      </c>
      <c r="E178" t="str">
        <f t="shared" si="34"/>
        <v>20227900</v>
      </c>
      <c r="F178" s="1" t="s">
        <v>130</v>
      </c>
      <c r="G178" s="5">
        <f t="shared" si="35"/>
        <v>8.8333333333333339</v>
      </c>
      <c r="H178" s="5" t="str">
        <f>LOOKUP(A178,INDEX!$A$2:$A$28,INDEX!$F$2:$F$28)</f>
        <v>43°10'41.6"N</v>
      </c>
      <c r="I178" s="5" t="str">
        <f>LOOKUP(B178,INDEX!$A$2:$A$28,INDEX!$G$2:$G$28)</f>
        <v>79°14'26.2"W</v>
      </c>
      <c r="J178">
        <f>LOOKUP(A178,INDEX!$A$2:$A$28,INDEX!$H$2:$H$28)</f>
        <v>18</v>
      </c>
      <c r="K178" t="str">
        <f>LOOKUP(A178,INDEX!$A$2:$A$28,INDEX!$I$2:$I$28)</f>
        <v>Foggy</v>
      </c>
      <c r="L178">
        <f t="shared" si="39"/>
        <v>1199.672</v>
      </c>
      <c r="M178">
        <f>M176</f>
        <v>135.12700000000001</v>
      </c>
      <c r="N178">
        <f t="shared" si="29"/>
        <v>0</v>
      </c>
      <c r="O178" t="s">
        <v>14</v>
      </c>
      <c r="P178">
        <f t="shared" si="30"/>
        <v>1</v>
      </c>
      <c r="Q178" t="s">
        <v>22</v>
      </c>
      <c r="R178" t="s">
        <v>22</v>
      </c>
      <c r="S178">
        <v>2</v>
      </c>
      <c r="T178" t="str">
        <f t="shared" si="36"/>
        <v>SMALL</v>
      </c>
      <c r="U178" t="s">
        <v>19</v>
      </c>
      <c r="V178">
        <v>17</v>
      </c>
      <c r="W178">
        <v>34.783999999999999</v>
      </c>
      <c r="X178">
        <v>2.0459999999999998</v>
      </c>
      <c r="Y178">
        <v>1.627</v>
      </c>
      <c r="Z178" s="2">
        <f t="shared" si="31"/>
        <v>0.25741709650920985</v>
      </c>
      <c r="AA178" t="s">
        <v>21</v>
      </c>
      <c r="AB178" t="str">
        <f t="shared" si="37"/>
        <v>NA</v>
      </c>
      <c r="AC178">
        <v>7</v>
      </c>
      <c r="AD178">
        <v>0</v>
      </c>
      <c r="AE178">
        <v>0</v>
      </c>
      <c r="AF178">
        <v>0</v>
      </c>
      <c r="AG178">
        <v>7</v>
      </c>
      <c r="AH178">
        <v>0</v>
      </c>
      <c r="AI178">
        <v>0</v>
      </c>
      <c r="AJ178" s="5">
        <f t="shared" si="32"/>
        <v>0.35009569282270486</v>
      </c>
    </row>
    <row r="179" spans="1:36" x14ac:dyDescent="0.25">
      <c r="A179" s="19" t="s">
        <v>127</v>
      </c>
      <c r="B179" s="19" t="s">
        <v>131</v>
      </c>
      <c r="C179" s="19" t="s">
        <v>129</v>
      </c>
      <c r="D179" s="4" t="str">
        <f t="shared" si="33"/>
        <v>2022/09/08</v>
      </c>
      <c r="E179" s="4" t="str">
        <f t="shared" si="34"/>
        <v>20227900</v>
      </c>
      <c r="F179" s="19" t="s">
        <v>130</v>
      </c>
      <c r="G179" s="20">
        <f t="shared" si="35"/>
        <v>8.8333333333333339</v>
      </c>
      <c r="H179" s="20" t="str">
        <f>LOOKUP(A179,INDEX!$A$2:$A$28,INDEX!$F$2:$F$28)</f>
        <v>43°10'41.6"N</v>
      </c>
      <c r="I179" s="20" t="str">
        <f>LOOKUP(B179,INDEX!$A$2:$A$28,INDEX!$G$2:$G$28)</f>
        <v>79°14'26.2"W</v>
      </c>
      <c r="J179" s="4">
        <f>LOOKUP(A179,INDEX!$A$2:$A$28,INDEX!$H$2:$H$28)</f>
        <v>18</v>
      </c>
      <c r="K179" s="4" t="str">
        <f>LOOKUP(A179,INDEX!$A$2:$A$28,INDEX!$I$2:$I$28)</f>
        <v>Foggy</v>
      </c>
      <c r="L179" s="4">
        <f t="shared" si="39"/>
        <v>1199.672</v>
      </c>
      <c r="M179" s="4">
        <f>SUM(W179:W181)</f>
        <v>49.384</v>
      </c>
      <c r="N179" s="4">
        <f t="shared" si="29"/>
        <v>0</v>
      </c>
      <c r="O179" s="4" t="s">
        <v>14</v>
      </c>
      <c r="P179" s="4">
        <f t="shared" si="30"/>
        <v>0</v>
      </c>
      <c r="Q179" s="4" t="s">
        <v>15</v>
      </c>
      <c r="R179" s="4" t="s">
        <v>22</v>
      </c>
      <c r="S179" s="4">
        <v>2</v>
      </c>
      <c r="T179" s="4" t="str">
        <f t="shared" si="36"/>
        <v>SMALL</v>
      </c>
      <c r="U179" s="4" t="s">
        <v>16</v>
      </c>
      <c r="V179" s="4">
        <v>13</v>
      </c>
      <c r="W179" s="4">
        <v>19.001000000000001</v>
      </c>
      <c r="X179" s="4">
        <v>1.462</v>
      </c>
      <c r="Y179" s="4">
        <v>1.8839999999999999</v>
      </c>
      <c r="Z179" s="21">
        <f t="shared" si="31"/>
        <v>0.38476024623359795</v>
      </c>
      <c r="AA179" s="4" t="s">
        <v>21</v>
      </c>
      <c r="AB179" s="4" t="str">
        <f t="shared" si="37"/>
        <v>NA</v>
      </c>
      <c r="AC179" s="4">
        <v>7</v>
      </c>
      <c r="AD179" s="4">
        <v>0</v>
      </c>
      <c r="AE179" s="4">
        <v>0</v>
      </c>
      <c r="AF179" s="4">
        <v>0</v>
      </c>
      <c r="AG179" s="4">
        <v>7</v>
      </c>
      <c r="AH179" s="4">
        <v>0</v>
      </c>
      <c r="AI179" s="4">
        <v>0</v>
      </c>
      <c r="AJ179" s="20">
        <f t="shared" si="32"/>
        <v>0.35009569282270486</v>
      </c>
    </row>
    <row r="180" spans="1:36" x14ac:dyDescent="0.25">
      <c r="A180" s="19" t="s">
        <v>127</v>
      </c>
      <c r="B180" s="19" t="s">
        <v>131</v>
      </c>
      <c r="C180" s="19" t="s">
        <v>129</v>
      </c>
      <c r="D180" s="4" t="str">
        <f t="shared" si="33"/>
        <v>2022/09/08</v>
      </c>
      <c r="E180" s="4" t="str">
        <f t="shared" si="34"/>
        <v>20227900</v>
      </c>
      <c r="F180" s="19" t="s">
        <v>130</v>
      </c>
      <c r="G180" s="20">
        <f t="shared" si="35"/>
        <v>8.8333333333333339</v>
      </c>
      <c r="H180" s="20" t="str">
        <f>LOOKUP(A180,INDEX!$A$2:$A$28,INDEX!$F$2:$F$28)</f>
        <v>43°10'41.6"N</v>
      </c>
      <c r="I180" s="20" t="str">
        <f>LOOKUP(B180,INDEX!$A$2:$A$28,INDEX!$G$2:$G$28)</f>
        <v>79°14'26.2"W</v>
      </c>
      <c r="J180" s="4">
        <f>LOOKUP(A180,INDEX!$A$2:$A$28,INDEX!$H$2:$H$28)</f>
        <v>18</v>
      </c>
      <c r="K180" s="4" t="str">
        <f>LOOKUP(A180,INDEX!$A$2:$A$28,INDEX!$I$2:$I$28)</f>
        <v>Foggy</v>
      </c>
      <c r="L180" s="4">
        <f t="shared" si="39"/>
        <v>1199.672</v>
      </c>
      <c r="M180" s="4">
        <f>M179</f>
        <v>49.384</v>
      </c>
      <c r="N180" s="4">
        <f t="shared" si="29"/>
        <v>0</v>
      </c>
      <c r="O180" s="4" t="s">
        <v>14</v>
      </c>
      <c r="P180" s="4">
        <f t="shared" si="30"/>
        <v>0</v>
      </c>
      <c r="Q180" s="4" t="s">
        <v>15</v>
      </c>
      <c r="R180" s="4" t="s">
        <v>22</v>
      </c>
      <c r="S180" s="4">
        <v>2</v>
      </c>
      <c r="T180" s="4" t="str">
        <f t="shared" si="36"/>
        <v>SMALL</v>
      </c>
      <c r="U180" s="4" t="s">
        <v>18</v>
      </c>
      <c r="V180" s="4">
        <v>14</v>
      </c>
      <c r="W180" s="4">
        <v>25.733000000000001</v>
      </c>
      <c r="X180" s="4">
        <v>1.8380000000000001</v>
      </c>
      <c r="Y180" s="4">
        <v>1.268</v>
      </c>
      <c r="Z180" s="21">
        <f t="shared" si="31"/>
        <v>0.52107970192774988</v>
      </c>
      <c r="AA180" s="4">
        <v>23</v>
      </c>
      <c r="AB180" s="4">
        <f t="shared" si="37"/>
        <v>53.627637663700305</v>
      </c>
      <c r="AC180" s="4">
        <v>7</v>
      </c>
      <c r="AD180" s="4">
        <v>0</v>
      </c>
      <c r="AE180" s="4">
        <v>0</v>
      </c>
      <c r="AF180" s="4">
        <v>0</v>
      </c>
      <c r="AG180" s="4">
        <v>7</v>
      </c>
      <c r="AH180" s="4">
        <v>0</v>
      </c>
      <c r="AI180" s="4">
        <v>0</v>
      </c>
      <c r="AJ180" s="20">
        <f t="shared" si="32"/>
        <v>0.35009569282270486</v>
      </c>
    </row>
    <row r="181" spans="1:36" x14ac:dyDescent="0.25">
      <c r="A181" s="19" t="s">
        <v>127</v>
      </c>
      <c r="B181" s="19" t="s">
        <v>131</v>
      </c>
      <c r="C181" s="19" t="s">
        <v>129</v>
      </c>
      <c r="D181" s="4" t="str">
        <f t="shared" si="33"/>
        <v>2022/09/08</v>
      </c>
      <c r="E181" s="4" t="str">
        <f t="shared" si="34"/>
        <v>20227900</v>
      </c>
      <c r="F181" s="19" t="s">
        <v>130</v>
      </c>
      <c r="G181" s="20">
        <f t="shared" si="35"/>
        <v>8.8333333333333339</v>
      </c>
      <c r="H181" s="20" t="str">
        <f>LOOKUP(A181,INDEX!$A$2:$A$28,INDEX!$F$2:$F$28)</f>
        <v>43°10'41.6"N</v>
      </c>
      <c r="I181" s="20" t="str">
        <f>LOOKUP(B181,INDEX!$A$2:$A$28,INDEX!$G$2:$G$28)</f>
        <v>79°14'26.2"W</v>
      </c>
      <c r="J181" s="4">
        <f>LOOKUP(A181,INDEX!$A$2:$A$28,INDEX!$H$2:$H$28)</f>
        <v>18</v>
      </c>
      <c r="K181" s="4" t="str">
        <f>LOOKUP(A181,INDEX!$A$2:$A$28,INDEX!$I$2:$I$28)</f>
        <v>Foggy</v>
      </c>
      <c r="L181" s="4">
        <f t="shared" si="39"/>
        <v>1199.672</v>
      </c>
      <c r="M181" s="4">
        <f>M179</f>
        <v>49.384</v>
      </c>
      <c r="N181" s="4">
        <f t="shared" si="29"/>
        <v>0</v>
      </c>
      <c r="O181" s="4" t="s">
        <v>14</v>
      </c>
      <c r="P181" s="4">
        <f t="shared" si="30"/>
        <v>0</v>
      </c>
      <c r="Q181" s="4" t="s">
        <v>15</v>
      </c>
      <c r="R181" s="4" t="s">
        <v>22</v>
      </c>
      <c r="S181" s="4">
        <v>2</v>
      </c>
      <c r="T181" s="4" t="str">
        <f t="shared" si="36"/>
        <v>SMALL</v>
      </c>
      <c r="U181" s="4" t="s">
        <v>19</v>
      </c>
      <c r="V181" s="4">
        <v>2</v>
      </c>
      <c r="W181" s="4">
        <v>4.6500000000000004</v>
      </c>
      <c r="X181" s="4">
        <v>2.3250000000000002</v>
      </c>
      <c r="Y181" s="4">
        <v>2.3660000000000001</v>
      </c>
      <c r="Z181" s="21">
        <f t="shared" si="31"/>
        <v>9.4160051838652198E-2</v>
      </c>
      <c r="AA181" s="4" t="s">
        <v>21</v>
      </c>
      <c r="AB181" s="4" t="str">
        <f t="shared" si="37"/>
        <v>NA</v>
      </c>
      <c r="AC181" s="4">
        <v>7</v>
      </c>
      <c r="AD181" s="4">
        <v>0</v>
      </c>
      <c r="AE181" s="4">
        <v>0</v>
      </c>
      <c r="AF181" s="4">
        <v>0</v>
      </c>
      <c r="AG181" s="4">
        <v>7</v>
      </c>
      <c r="AH181" s="4">
        <v>0</v>
      </c>
      <c r="AI181" s="4">
        <v>0</v>
      </c>
      <c r="AJ181" s="20">
        <f t="shared" si="32"/>
        <v>0.35009569282270486</v>
      </c>
    </row>
    <row r="182" spans="1:36" x14ac:dyDescent="0.25">
      <c r="A182" s="19" t="s">
        <v>127</v>
      </c>
      <c r="B182" s="1" t="s">
        <v>131</v>
      </c>
      <c r="C182" s="1" t="s">
        <v>129</v>
      </c>
      <c r="D182" t="str">
        <f t="shared" si="33"/>
        <v>2022/09/08</v>
      </c>
      <c r="E182" t="str">
        <f t="shared" si="34"/>
        <v>20227900</v>
      </c>
      <c r="F182" s="1" t="s">
        <v>130</v>
      </c>
      <c r="G182" s="5">
        <f t="shared" si="35"/>
        <v>8.8333333333333339</v>
      </c>
      <c r="H182" s="5" t="str">
        <f>LOOKUP(A182,INDEX!$A$2:$A$28,INDEX!$F$2:$F$28)</f>
        <v>43°10'41.6"N</v>
      </c>
      <c r="I182" s="5" t="str">
        <f>LOOKUP(B182,INDEX!$A$2:$A$28,INDEX!$G$2:$G$28)</f>
        <v>79°14'26.2"W</v>
      </c>
      <c r="J182">
        <f>LOOKUP(A182,INDEX!$A$2:$A$28,INDEX!$H$2:$H$28)</f>
        <v>18</v>
      </c>
      <c r="K182" t="str">
        <f>LOOKUP(A182,INDEX!$A$2:$A$28,INDEX!$I$2:$I$28)</f>
        <v>Foggy</v>
      </c>
      <c r="L182">
        <f t="shared" si="39"/>
        <v>1199.672</v>
      </c>
      <c r="M182">
        <f>SUM(W182:W184)</f>
        <v>39.768999999999998</v>
      </c>
      <c r="N182">
        <f t="shared" si="29"/>
        <v>0</v>
      </c>
      <c r="O182" t="s">
        <v>14</v>
      </c>
      <c r="P182">
        <f t="shared" si="30"/>
        <v>1</v>
      </c>
      <c r="Q182" t="s">
        <v>22</v>
      </c>
      <c r="R182" t="s">
        <v>22</v>
      </c>
      <c r="S182">
        <v>2</v>
      </c>
      <c r="T182" t="str">
        <f t="shared" si="36"/>
        <v>SMALL</v>
      </c>
      <c r="U182" t="s">
        <v>16</v>
      </c>
      <c r="V182">
        <v>11</v>
      </c>
      <c r="W182">
        <v>14.512</v>
      </c>
      <c r="X182">
        <v>1.319</v>
      </c>
      <c r="Y182">
        <v>1.0549999999999999</v>
      </c>
      <c r="Z182" s="2">
        <f t="shared" si="31"/>
        <v>0.3649073398878524</v>
      </c>
      <c r="AA182" t="s">
        <v>21</v>
      </c>
      <c r="AB182" t="str">
        <f t="shared" si="37"/>
        <v>NA</v>
      </c>
      <c r="AC182">
        <v>7</v>
      </c>
      <c r="AD182">
        <v>0</v>
      </c>
      <c r="AE182">
        <v>0</v>
      </c>
      <c r="AF182">
        <v>0</v>
      </c>
      <c r="AG182">
        <v>7</v>
      </c>
      <c r="AH182">
        <v>0</v>
      </c>
      <c r="AI182">
        <v>0</v>
      </c>
      <c r="AJ182" s="5">
        <f t="shared" si="32"/>
        <v>0.35009569282270486</v>
      </c>
    </row>
    <row r="183" spans="1:36" x14ac:dyDescent="0.25">
      <c r="A183" s="19" t="s">
        <v>127</v>
      </c>
      <c r="B183" s="1" t="s">
        <v>131</v>
      </c>
      <c r="C183" s="1" t="s">
        <v>129</v>
      </c>
      <c r="D183" t="str">
        <f t="shared" si="33"/>
        <v>2022/09/08</v>
      </c>
      <c r="E183" t="str">
        <f t="shared" si="34"/>
        <v>20227900</v>
      </c>
      <c r="F183" s="1" t="s">
        <v>130</v>
      </c>
      <c r="G183" s="5">
        <f t="shared" si="35"/>
        <v>8.8333333333333339</v>
      </c>
      <c r="H183" s="5" t="str">
        <f>LOOKUP(A183,INDEX!$A$2:$A$28,INDEX!$F$2:$F$28)</f>
        <v>43°10'41.6"N</v>
      </c>
      <c r="I183" s="5" t="str">
        <f>LOOKUP(B183,INDEX!$A$2:$A$28,INDEX!$G$2:$G$28)</f>
        <v>79°14'26.2"W</v>
      </c>
      <c r="J183">
        <f>LOOKUP(A183,INDEX!$A$2:$A$28,INDEX!$H$2:$H$28)</f>
        <v>18</v>
      </c>
      <c r="K183" t="str">
        <f>LOOKUP(A183,INDEX!$A$2:$A$28,INDEX!$I$2:$I$28)</f>
        <v>Foggy</v>
      </c>
      <c r="L183">
        <f t="shared" si="39"/>
        <v>1199.672</v>
      </c>
      <c r="M183">
        <f>M182</f>
        <v>39.768999999999998</v>
      </c>
      <c r="N183">
        <f t="shared" si="29"/>
        <v>0</v>
      </c>
      <c r="O183" t="s">
        <v>14</v>
      </c>
      <c r="P183">
        <f t="shared" si="30"/>
        <v>1</v>
      </c>
      <c r="Q183" t="s">
        <v>22</v>
      </c>
      <c r="R183" t="s">
        <v>22</v>
      </c>
      <c r="S183">
        <v>2</v>
      </c>
      <c r="T183" t="str">
        <f t="shared" si="36"/>
        <v>SMALL</v>
      </c>
      <c r="U183" t="s">
        <v>18</v>
      </c>
      <c r="V183">
        <v>10</v>
      </c>
      <c r="W183">
        <v>15.003</v>
      </c>
      <c r="X183">
        <v>1.5</v>
      </c>
      <c r="Y183">
        <v>0.74</v>
      </c>
      <c r="Z183" s="2">
        <f t="shared" si="31"/>
        <v>0.37725363976966986</v>
      </c>
      <c r="AA183">
        <v>14</v>
      </c>
      <c r="AB183">
        <f t="shared" si="37"/>
        <v>55.988802239552093</v>
      </c>
      <c r="AC183">
        <v>7</v>
      </c>
      <c r="AD183">
        <v>0</v>
      </c>
      <c r="AE183">
        <v>0</v>
      </c>
      <c r="AF183">
        <v>0</v>
      </c>
      <c r="AG183">
        <v>7</v>
      </c>
      <c r="AH183">
        <v>0</v>
      </c>
      <c r="AI183">
        <v>0</v>
      </c>
      <c r="AJ183" s="5">
        <f t="shared" si="32"/>
        <v>0.35009569282270486</v>
      </c>
    </row>
    <row r="184" spans="1:36" x14ac:dyDescent="0.25">
      <c r="A184" s="19" t="s">
        <v>127</v>
      </c>
      <c r="B184" s="1" t="s">
        <v>131</v>
      </c>
      <c r="C184" s="1" t="s">
        <v>129</v>
      </c>
      <c r="D184" t="str">
        <f t="shared" si="33"/>
        <v>2022/09/08</v>
      </c>
      <c r="E184" t="str">
        <f t="shared" si="34"/>
        <v>20227900</v>
      </c>
      <c r="F184" s="1" t="s">
        <v>130</v>
      </c>
      <c r="G184" s="5">
        <f t="shared" si="35"/>
        <v>8.8333333333333339</v>
      </c>
      <c r="H184" s="5" t="str">
        <f>LOOKUP(A184,INDEX!$A$2:$A$28,INDEX!$F$2:$F$28)</f>
        <v>43°10'41.6"N</v>
      </c>
      <c r="I184" s="5" t="str">
        <f>LOOKUP(B184,INDEX!$A$2:$A$28,INDEX!$G$2:$G$28)</f>
        <v>79°14'26.2"W</v>
      </c>
      <c r="J184">
        <f>LOOKUP(A184,INDEX!$A$2:$A$28,INDEX!$H$2:$H$28)</f>
        <v>18</v>
      </c>
      <c r="K184" t="str">
        <f>LOOKUP(A184,INDEX!$A$2:$A$28,INDEX!$I$2:$I$28)</f>
        <v>Foggy</v>
      </c>
      <c r="L184">
        <f t="shared" si="39"/>
        <v>1199.672</v>
      </c>
      <c r="M184">
        <f>M182</f>
        <v>39.768999999999998</v>
      </c>
      <c r="N184">
        <f t="shared" si="29"/>
        <v>0</v>
      </c>
      <c r="O184" t="s">
        <v>14</v>
      </c>
      <c r="P184">
        <f t="shared" si="30"/>
        <v>1</v>
      </c>
      <c r="Q184" t="s">
        <v>22</v>
      </c>
      <c r="R184" t="s">
        <v>22</v>
      </c>
      <c r="S184">
        <v>2</v>
      </c>
      <c r="T184" t="str">
        <f t="shared" si="36"/>
        <v>SMALL</v>
      </c>
      <c r="U184" t="s">
        <v>19</v>
      </c>
      <c r="V184">
        <v>4</v>
      </c>
      <c r="W184">
        <v>10.254</v>
      </c>
      <c r="X184">
        <v>2.5630000000000002</v>
      </c>
      <c r="Y184">
        <v>2.2530000000000001</v>
      </c>
      <c r="Z184" s="2">
        <f t="shared" si="31"/>
        <v>0.2578390203424778</v>
      </c>
      <c r="AA184" t="s">
        <v>21</v>
      </c>
      <c r="AB184" t="str">
        <f t="shared" si="37"/>
        <v>NA</v>
      </c>
      <c r="AC184">
        <v>7</v>
      </c>
      <c r="AD184">
        <v>0</v>
      </c>
      <c r="AE184">
        <v>0</v>
      </c>
      <c r="AF184">
        <v>0</v>
      </c>
      <c r="AG184">
        <v>7</v>
      </c>
      <c r="AH184">
        <v>0</v>
      </c>
      <c r="AI184">
        <v>0</v>
      </c>
      <c r="AJ184" s="5">
        <f t="shared" si="32"/>
        <v>0.35009569282270486</v>
      </c>
    </row>
    <row r="185" spans="1:36" x14ac:dyDescent="0.25">
      <c r="A185" s="19" t="s">
        <v>134</v>
      </c>
      <c r="B185" s="19" t="s">
        <v>135</v>
      </c>
      <c r="C185" s="19" t="s">
        <v>136</v>
      </c>
      <c r="D185" s="4" t="str">
        <f t="shared" si="33"/>
        <v>2022/09/10</v>
      </c>
      <c r="E185" s="4" t="str">
        <f t="shared" si="34"/>
        <v>20227902</v>
      </c>
      <c r="F185" s="19" t="s">
        <v>137</v>
      </c>
      <c r="G185" s="20">
        <f t="shared" si="35"/>
        <v>8.0666666666666664</v>
      </c>
      <c r="H185" s="20" t="str">
        <f>LOOKUP(A185,INDEX!$A$2:$A$28,INDEX!$F$2:$F$28)</f>
        <v>43°10'50.9"N</v>
      </c>
      <c r="I185" s="20" t="str">
        <f>LOOKUP(B185,INDEX!$A$2:$A$28,INDEX!$G$2:$G$28)</f>
        <v>79°14'38.5"W</v>
      </c>
      <c r="J185" s="4">
        <f>LOOKUP(A185,INDEX!$A$2:$A$28,INDEX!$H$2:$H$28)</f>
        <v>21</v>
      </c>
      <c r="K185" s="4" t="str">
        <f>LOOKUP(A185,INDEX!$A$2:$A$28,INDEX!$I$2:$I$28)</f>
        <v>Mostly Cloudy</v>
      </c>
      <c r="L185" s="4">
        <f>1366.216</f>
        <v>1366.2159999999999</v>
      </c>
      <c r="M185" s="4">
        <f>SUM(W185:W187)</f>
        <v>719.15499999999997</v>
      </c>
      <c r="N185" s="4">
        <f t="shared" si="29"/>
        <v>0</v>
      </c>
      <c r="O185" s="4" t="s">
        <v>14</v>
      </c>
      <c r="P185" s="4">
        <f t="shared" si="30"/>
        <v>1</v>
      </c>
      <c r="Q185" s="4" t="s">
        <v>22</v>
      </c>
      <c r="R185" s="4" t="s">
        <v>22</v>
      </c>
      <c r="S185" s="4">
        <v>5</v>
      </c>
      <c r="T185" s="4" t="str">
        <f t="shared" si="36"/>
        <v>LARGE</v>
      </c>
      <c r="U185" s="4" t="s">
        <v>16</v>
      </c>
      <c r="V185" s="4">
        <v>184</v>
      </c>
      <c r="W185" s="4">
        <v>260.77999999999997</v>
      </c>
      <c r="X185" s="4">
        <v>1.417</v>
      </c>
      <c r="Y185" s="4">
        <v>2.1709999999999998</v>
      </c>
      <c r="Z185" s="21">
        <f t="shared" si="31"/>
        <v>0.36262001932823934</v>
      </c>
      <c r="AA185" s="4" t="s">
        <v>21</v>
      </c>
      <c r="AB185" s="4" t="str">
        <f t="shared" si="37"/>
        <v>NA</v>
      </c>
      <c r="AC185" s="4">
        <v>9</v>
      </c>
      <c r="AD185" s="4">
        <v>4</v>
      </c>
      <c r="AE185" s="4">
        <v>2</v>
      </c>
      <c r="AF185" s="4">
        <v>3</v>
      </c>
      <c r="AG185" s="4">
        <v>0</v>
      </c>
      <c r="AH185" s="4">
        <v>1</v>
      </c>
      <c r="AI185" s="4">
        <v>1</v>
      </c>
      <c r="AJ185" s="20">
        <f t="shared" si="32"/>
        <v>0.39525228807157875</v>
      </c>
    </row>
    <row r="186" spans="1:36" x14ac:dyDescent="0.25">
      <c r="A186" s="19" t="s">
        <v>134</v>
      </c>
      <c r="B186" s="19" t="s">
        <v>135</v>
      </c>
      <c r="C186" s="19" t="s">
        <v>136</v>
      </c>
      <c r="D186" s="4" t="str">
        <f t="shared" si="33"/>
        <v>2022/09/10</v>
      </c>
      <c r="E186" s="4" t="str">
        <f t="shared" si="34"/>
        <v>20227902</v>
      </c>
      <c r="F186" s="19" t="s">
        <v>137</v>
      </c>
      <c r="G186" s="20">
        <f t="shared" si="35"/>
        <v>8.0666666666666664</v>
      </c>
      <c r="H186" s="20" t="str">
        <f>LOOKUP(A186,INDEX!$A$2:$A$28,INDEX!$F$2:$F$28)</f>
        <v>43°10'50.9"N</v>
      </c>
      <c r="I186" s="20" t="str">
        <f>LOOKUP(B186,INDEX!$A$2:$A$28,INDEX!$G$2:$G$28)</f>
        <v>79°14'38.5"W</v>
      </c>
      <c r="J186" s="4">
        <f>LOOKUP(A186,INDEX!$A$2:$A$28,INDEX!$H$2:$H$28)</f>
        <v>21</v>
      </c>
      <c r="K186" s="4" t="str">
        <f>LOOKUP(A186,INDEX!$A$2:$A$28,INDEX!$I$2:$I$28)</f>
        <v>Mostly Cloudy</v>
      </c>
      <c r="L186" s="4">
        <f t="shared" ref="L186:L199" si="40">1366.216</f>
        <v>1366.2159999999999</v>
      </c>
      <c r="M186" s="4">
        <f>M185</f>
        <v>719.15499999999997</v>
      </c>
      <c r="N186" s="4">
        <f t="shared" si="29"/>
        <v>0</v>
      </c>
      <c r="O186" s="4" t="s">
        <v>14</v>
      </c>
      <c r="P186" s="4">
        <f t="shared" si="30"/>
        <v>1</v>
      </c>
      <c r="Q186" s="4" t="s">
        <v>22</v>
      </c>
      <c r="R186" s="4" t="s">
        <v>22</v>
      </c>
      <c r="S186" s="4">
        <v>5</v>
      </c>
      <c r="T186" s="4" t="str">
        <f t="shared" si="36"/>
        <v>LARGE</v>
      </c>
      <c r="U186" s="4" t="s">
        <v>18</v>
      </c>
      <c r="V186" s="4">
        <v>173</v>
      </c>
      <c r="W186" s="4">
        <v>357.32299999999998</v>
      </c>
      <c r="X186" s="4">
        <v>2.0649999999999999</v>
      </c>
      <c r="Y186" s="4">
        <v>1.613</v>
      </c>
      <c r="Z186" s="21">
        <f t="shared" si="31"/>
        <v>0.49686507081227271</v>
      </c>
      <c r="AA186" s="4">
        <v>534</v>
      </c>
      <c r="AB186" s="4">
        <f t="shared" si="37"/>
        <v>89.666772080162772</v>
      </c>
      <c r="AC186" s="4">
        <v>9</v>
      </c>
      <c r="AD186" s="4">
        <v>4</v>
      </c>
      <c r="AE186" s="4">
        <v>2</v>
      </c>
      <c r="AF186" s="4">
        <v>3</v>
      </c>
      <c r="AG186" s="4">
        <v>0</v>
      </c>
      <c r="AH186" s="4">
        <v>1</v>
      </c>
      <c r="AI186" s="4">
        <v>1</v>
      </c>
      <c r="AJ186" s="20">
        <f t="shared" si="32"/>
        <v>0.39525228807157875</v>
      </c>
    </row>
    <row r="187" spans="1:36" x14ac:dyDescent="0.25">
      <c r="A187" s="19" t="s">
        <v>134</v>
      </c>
      <c r="B187" s="19" t="s">
        <v>135</v>
      </c>
      <c r="C187" s="19" t="s">
        <v>136</v>
      </c>
      <c r="D187" s="4" t="str">
        <f t="shared" si="33"/>
        <v>2022/09/10</v>
      </c>
      <c r="E187" s="4" t="str">
        <f t="shared" si="34"/>
        <v>20227902</v>
      </c>
      <c r="F187" s="19" t="s">
        <v>137</v>
      </c>
      <c r="G187" s="20">
        <f t="shared" si="35"/>
        <v>8.0666666666666664</v>
      </c>
      <c r="H187" s="20" t="str">
        <f>LOOKUP(A187,INDEX!$A$2:$A$28,INDEX!$F$2:$F$28)</f>
        <v>43°10'50.9"N</v>
      </c>
      <c r="I187" s="20" t="str">
        <f>LOOKUP(B187,INDEX!$A$2:$A$28,INDEX!$G$2:$G$28)</f>
        <v>79°14'38.5"W</v>
      </c>
      <c r="J187" s="4">
        <f>LOOKUP(A187,INDEX!$A$2:$A$28,INDEX!$H$2:$H$28)</f>
        <v>21</v>
      </c>
      <c r="K187" s="4" t="str">
        <f>LOOKUP(A187,INDEX!$A$2:$A$28,INDEX!$I$2:$I$28)</f>
        <v>Mostly Cloudy</v>
      </c>
      <c r="L187" s="4">
        <f t="shared" si="40"/>
        <v>1366.2159999999999</v>
      </c>
      <c r="M187" s="4">
        <f>M185</f>
        <v>719.15499999999997</v>
      </c>
      <c r="N187" s="4">
        <f t="shared" si="29"/>
        <v>0</v>
      </c>
      <c r="O187" s="4" t="s">
        <v>14</v>
      </c>
      <c r="P187" s="4">
        <f t="shared" si="30"/>
        <v>1</v>
      </c>
      <c r="Q187" s="4" t="s">
        <v>22</v>
      </c>
      <c r="R187" s="4" t="s">
        <v>22</v>
      </c>
      <c r="S187" s="4">
        <v>5</v>
      </c>
      <c r="T187" s="4" t="str">
        <f t="shared" si="36"/>
        <v>LARGE</v>
      </c>
      <c r="U187" s="4" t="s">
        <v>19</v>
      </c>
      <c r="V187" s="4">
        <v>50</v>
      </c>
      <c r="W187" s="4">
        <v>101.05200000000001</v>
      </c>
      <c r="X187" s="4">
        <v>2.0209999999999999</v>
      </c>
      <c r="Y187" s="4">
        <v>2.3050000000000002</v>
      </c>
      <c r="Z187" s="21">
        <f t="shared" si="31"/>
        <v>0.14051490985948789</v>
      </c>
      <c r="AA187" s="4" t="s">
        <v>21</v>
      </c>
      <c r="AB187" s="4" t="str">
        <f t="shared" si="37"/>
        <v>NA</v>
      </c>
      <c r="AC187" s="4">
        <v>9</v>
      </c>
      <c r="AD187" s="4">
        <v>4</v>
      </c>
      <c r="AE187" s="4">
        <v>2</v>
      </c>
      <c r="AF187" s="4">
        <v>3</v>
      </c>
      <c r="AG187" s="4">
        <v>0</v>
      </c>
      <c r="AH187" s="4">
        <v>1</v>
      </c>
      <c r="AI187" s="4">
        <v>1</v>
      </c>
      <c r="AJ187" s="20">
        <f t="shared" si="32"/>
        <v>0.39525228807157875</v>
      </c>
    </row>
    <row r="188" spans="1:36" x14ac:dyDescent="0.25">
      <c r="A188" s="19" t="s">
        <v>134</v>
      </c>
      <c r="B188" s="1" t="s">
        <v>138</v>
      </c>
      <c r="C188" s="1" t="s">
        <v>136</v>
      </c>
      <c r="D188" t="str">
        <f t="shared" si="33"/>
        <v>2022/09/10</v>
      </c>
      <c r="E188" t="str">
        <f t="shared" si="34"/>
        <v>20227902</v>
      </c>
      <c r="F188" s="1" t="s">
        <v>137</v>
      </c>
      <c r="G188" s="5">
        <f t="shared" si="35"/>
        <v>8.0666666666666664</v>
      </c>
      <c r="H188" s="5" t="str">
        <f>LOOKUP(A188,INDEX!$A$2:$A$28,INDEX!$F$2:$F$28)</f>
        <v>43°10'50.9"N</v>
      </c>
      <c r="I188" s="5" t="str">
        <f>LOOKUP(B188,INDEX!$A$2:$A$28,INDEX!$G$2:$G$28)</f>
        <v>79°14'38.5"W</v>
      </c>
      <c r="J188">
        <f>LOOKUP(A188,INDEX!$A$2:$A$28,INDEX!$H$2:$H$28)</f>
        <v>21</v>
      </c>
      <c r="K188" t="str">
        <f>LOOKUP(A188,INDEX!$A$2:$A$28,INDEX!$I$2:$I$28)</f>
        <v>Mostly Cloudy</v>
      </c>
      <c r="L188">
        <f t="shared" si="40"/>
        <v>1366.2159999999999</v>
      </c>
      <c r="M188">
        <f>SUM(W188:W190)</f>
        <v>434.79599999999999</v>
      </c>
      <c r="N188">
        <f t="shared" si="29"/>
        <v>0</v>
      </c>
      <c r="O188" t="s">
        <v>14</v>
      </c>
      <c r="P188">
        <f t="shared" si="30"/>
        <v>1</v>
      </c>
      <c r="Q188" t="s">
        <v>22</v>
      </c>
      <c r="R188" t="s">
        <v>22</v>
      </c>
      <c r="S188">
        <v>5</v>
      </c>
      <c r="T188" t="str">
        <f t="shared" si="36"/>
        <v>LARGE</v>
      </c>
      <c r="U188" t="s">
        <v>16</v>
      </c>
      <c r="V188">
        <v>106</v>
      </c>
      <c r="W188">
        <v>139.36500000000001</v>
      </c>
      <c r="X188">
        <v>1.3149999999999999</v>
      </c>
      <c r="Y188">
        <v>2.262</v>
      </c>
      <c r="Z188" s="2">
        <f t="shared" si="31"/>
        <v>0.32052962768746723</v>
      </c>
      <c r="AA188" t="s">
        <v>21</v>
      </c>
      <c r="AB188" t="str">
        <f t="shared" si="37"/>
        <v>NA</v>
      </c>
      <c r="AC188">
        <v>9</v>
      </c>
      <c r="AD188">
        <v>4</v>
      </c>
      <c r="AE188">
        <v>2</v>
      </c>
      <c r="AF188">
        <v>3</v>
      </c>
      <c r="AG188">
        <v>0</v>
      </c>
      <c r="AH188">
        <v>1</v>
      </c>
      <c r="AI188">
        <v>0</v>
      </c>
      <c r="AJ188" s="5">
        <f t="shared" si="32"/>
        <v>0.39525228807157875</v>
      </c>
    </row>
    <row r="189" spans="1:36" x14ac:dyDescent="0.25">
      <c r="A189" s="19" t="s">
        <v>134</v>
      </c>
      <c r="B189" s="1" t="s">
        <v>138</v>
      </c>
      <c r="C189" s="1" t="s">
        <v>136</v>
      </c>
      <c r="D189" t="str">
        <f t="shared" si="33"/>
        <v>2022/09/10</v>
      </c>
      <c r="E189" t="str">
        <f t="shared" si="34"/>
        <v>20227902</v>
      </c>
      <c r="F189" s="1" t="s">
        <v>137</v>
      </c>
      <c r="G189" s="5">
        <f t="shared" si="35"/>
        <v>8.0666666666666664</v>
      </c>
      <c r="H189" s="5" t="str">
        <f>LOOKUP(A189,INDEX!$A$2:$A$28,INDEX!$F$2:$F$28)</f>
        <v>43°10'50.9"N</v>
      </c>
      <c r="I189" s="5" t="str">
        <f>LOOKUP(B189,INDEX!$A$2:$A$28,INDEX!$G$2:$G$28)</f>
        <v>79°14'38.5"W</v>
      </c>
      <c r="J189">
        <f>LOOKUP(A189,INDEX!$A$2:$A$28,INDEX!$H$2:$H$28)</f>
        <v>21</v>
      </c>
      <c r="K189" t="str">
        <f>LOOKUP(A189,INDEX!$A$2:$A$28,INDEX!$I$2:$I$28)</f>
        <v>Mostly Cloudy</v>
      </c>
      <c r="L189">
        <f t="shared" si="40"/>
        <v>1366.2159999999999</v>
      </c>
      <c r="M189">
        <f>M188</f>
        <v>434.79599999999999</v>
      </c>
      <c r="N189">
        <f t="shared" si="29"/>
        <v>0</v>
      </c>
      <c r="O189" t="s">
        <v>14</v>
      </c>
      <c r="P189">
        <f t="shared" si="30"/>
        <v>1</v>
      </c>
      <c r="Q189" t="s">
        <v>22</v>
      </c>
      <c r="R189" t="s">
        <v>22</v>
      </c>
      <c r="S189">
        <v>5</v>
      </c>
      <c r="T189" t="str">
        <f t="shared" si="36"/>
        <v>LARGE</v>
      </c>
      <c r="U189" t="s">
        <v>18</v>
      </c>
      <c r="V189">
        <v>99</v>
      </c>
      <c r="W189">
        <v>206.71700000000001</v>
      </c>
      <c r="X189">
        <v>2.0880000000000001</v>
      </c>
      <c r="Y189">
        <v>1.544</v>
      </c>
      <c r="Z189" s="2">
        <f t="shared" si="31"/>
        <v>0.47543445661873618</v>
      </c>
      <c r="AA189">
        <v>240</v>
      </c>
      <c r="AB189">
        <f t="shared" si="37"/>
        <v>69.660453663704487</v>
      </c>
      <c r="AC189">
        <v>9</v>
      </c>
      <c r="AD189">
        <v>4</v>
      </c>
      <c r="AE189">
        <v>2</v>
      </c>
      <c r="AF189">
        <v>3</v>
      </c>
      <c r="AG189">
        <v>0</v>
      </c>
      <c r="AH189">
        <v>1</v>
      </c>
      <c r="AI189">
        <v>0</v>
      </c>
      <c r="AJ189" s="5">
        <f t="shared" si="32"/>
        <v>0.39525228807157875</v>
      </c>
    </row>
    <row r="190" spans="1:36" x14ac:dyDescent="0.25">
      <c r="A190" s="19" t="s">
        <v>134</v>
      </c>
      <c r="B190" s="1" t="s">
        <v>138</v>
      </c>
      <c r="C190" s="1" t="s">
        <v>136</v>
      </c>
      <c r="D190" t="str">
        <f t="shared" si="33"/>
        <v>2022/09/10</v>
      </c>
      <c r="E190" t="str">
        <f t="shared" si="34"/>
        <v>20227902</v>
      </c>
      <c r="F190" s="1" t="s">
        <v>137</v>
      </c>
      <c r="G190" s="5">
        <f t="shared" si="35"/>
        <v>8.0666666666666664</v>
      </c>
      <c r="H190" s="5" t="str">
        <f>LOOKUP(A190,INDEX!$A$2:$A$28,INDEX!$F$2:$F$28)</f>
        <v>43°10'50.9"N</v>
      </c>
      <c r="I190" s="5" t="str">
        <f>LOOKUP(B190,INDEX!$A$2:$A$28,INDEX!$G$2:$G$28)</f>
        <v>79°14'38.5"W</v>
      </c>
      <c r="J190">
        <f>LOOKUP(A190,INDEX!$A$2:$A$28,INDEX!$H$2:$H$28)</f>
        <v>21</v>
      </c>
      <c r="K190" t="str">
        <f>LOOKUP(A190,INDEX!$A$2:$A$28,INDEX!$I$2:$I$28)</f>
        <v>Mostly Cloudy</v>
      </c>
      <c r="L190">
        <f t="shared" si="40"/>
        <v>1366.2159999999999</v>
      </c>
      <c r="M190">
        <f>M188</f>
        <v>434.79599999999999</v>
      </c>
      <c r="N190">
        <f t="shared" si="29"/>
        <v>0</v>
      </c>
      <c r="O190" t="s">
        <v>14</v>
      </c>
      <c r="P190">
        <f t="shared" si="30"/>
        <v>1</v>
      </c>
      <c r="Q190" t="s">
        <v>22</v>
      </c>
      <c r="R190" t="s">
        <v>22</v>
      </c>
      <c r="S190">
        <v>5</v>
      </c>
      <c r="T190" t="str">
        <f t="shared" si="36"/>
        <v>LARGE</v>
      </c>
      <c r="U190" t="s">
        <v>19</v>
      </c>
      <c r="V190">
        <v>52</v>
      </c>
      <c r="W190">
        <v>88.713999999999999</v>
      </c>
      <c r="X190">
        <v>1.706</v>
      </c>
      <c r="Y190">
        <v>1.5049999999999999</v>
      </c>
      <c r="Z190" s="2">
        <f t="shared" si="31"/>
        <v>0.20403591569379664</v>
      </c>
      <c r="AA190" t="s">
        <v>21</v>
      </c>
      <c r="AB190" t="str">
        <f t="shared" si="37"/>
        <v>NA</v>
      </c>
      <c r="AC190">
        <v>9</v>
      </c>
      <c r="AD190">
        <v>4</v>
      </c>
      <c r="AE190">
        <v>2</v>
      </c>
      <c r="AF190">
        <v>3</v>
      </c>
      <c r="AG190">
        <v>0</v>
      </c>
      <c r="AH190">
        <v>1</v>
      </c>
      <c r="AI190">
        <v>0</v>
      </c>
      <c r="AJ190" s="5">
        <f t="shared" si="32"/>
        <v>0.39525228807157875</v>
      </c>
    </row>
    <row r="191" spans="1:36" x14ac:dyDescent="0.25">
      <c r="A191" s="19" t="s">
        <v>134</v>
      </c>
      <c r="B191" s="19" t="s">
        <v>139</v>
      </c>
      <c r="C191" s="19" t="s">
        <v>136</v>
      </c>
      <c r="D191" s="4" t="str">
        <f t="shared" si="33"/>
        <v>2022/09/10</v>
      </c>
      <c r="E191" s="4" t="str">
        <f t="shared" si="34"/>
        <v>20227902</v>
      </c>
      <c r="F191" s="19" t="s">
        <v>137</v>
      </c>
      <c r="G191" s="20">
        <f t="shared" si="35"/>
        <v>8.0666666666666664</v>
      </c>
      <c r="H191" s="20" t="str">
        <f>LOOKUP(A191,INDEX!$A$2:$A$28,INDEX!$F$2:$F$28)</f>
        <v>43°10'50.9"N</v>
      </c>
      <c r="I191" s="20" t="str">
        <f>LOOKUP(B191,INDEX!$A$2:$A$28,INDEX!$G$2:$G$28)</f>
        <v>79°14'38.5"W</v>
      </c>
      <c r="J191" s="4">
        <f>LOOKUP(A191,INDEX!$A$2:$A$28,INDEX!$H$2:$H$28)</f>
        <v>21</v>
      </c>
      <c r="K191" s="4" t="str">
        <f>LOOKUP(A191,INDEX!$A$2:$A$28,INDEX!$I$2:$I$28)</f>
        <v>Mostly Cloudy</v>
      </c>
      <c r="L191" s="4">
        <f t="shared" si="40"/>
        <v>1366.2159999999999</v>
      </c>
      <c r="M191" s="4">
        <f>SUM(W191:W193)</f>
        <v>235.613</v>
      </c>
      <c r="N191" s="4">
        <f t="shared" si="29"/>
        <v>0</v>
      </c>
      <c r="O191" s="4" t="s">
        <v>14</v>
      </c>
      <c r="P191" s="4">
        <f t="shared" si="30"/>
        <v>1</v>
      </c>
      <c r="Q191" s="4" t="s">
        <v>22</v>
      </c>
      <c r="R191" s="4" t="s">
        <v>22</v>
      </c>
      <c r="S191" s="4">
        <v>5</v>
      </c>
      <c r="T191" s="4" t="str">
        <f t="shared" si="36"/>
        <v>LARGE</v>
      </c>
      <c r="U191" s="4" t="s">
        <v>16</v>
      </c>
      <c r="V191" s="4">
        <v>46</v>
      </c>
      <c r="W191" s="4">
        <v>108.95</v>
      </c>
      <c r="X191" s="4">
        <v>2.3679999999999999</v>
      </c>
      <c r="Y191" s="4">
        <v>3.2530000000000001</v>
      </c>
      <c r="Z191" s="21">
        <f t="shared" si="31"/>
        <v>0.46241081773925891</v>
      </c>
      <c r="AA191" s="4" t="s">
        <v>21</v>
      </c>
      <c r="AB191" s="4" t="str">
        <f t="shared" si="37"/>
        <v>NA</v>
      </c>
      <c r="AC191" s="4">
        <v>9</v>
      </c>
      <c r="AD191" s="4">
        <v>4</v>
      </c>
      <c r="AE191" s="4">
        <v>2</v>
      </c>
      <c r="AF191" s="4">
        <v>3</v>
      </c>
      <c r="AG191" s="4">
        <v>0</v>
      </c>
      <c r="AH191" s="4">
        <v>1</v>
      </c>
      <c r="AI191" s="4">
        <v>1</v>
      </c>
      <c r="AJ191" s="20">
        <f t="shared" si="32"/>
        <v>0.39525228807157875</v>
      </c>
    </row>
    <row r="192" spans="1:36" x14ac:dyDescent="0.25">
      <c r="A192" s="19" t="s">
        <v>134</v>
      </c>
      <c r="B192" s="19" t="s">
        <v>139</v>
      </c>
      <c r="C192" s="19" t="s">
        <v>136</v>
      </c>
      <c r="D192" s="4" t="str">
        <f t="shared" si="33"/>
        <v>2022/09/10</v>
      </c>
      <c r="E192" s="4" t="str">
        <f t="shared" si="34"/>
        <v>20227902</v>
      </c>
      <c r="F192" s="19" t="s">
        <v>137</v>
      </c>
      <c r="G192" s="20">
        <f t="shared" si="35"/>
        <v>8.0666666666666664</v>
      </c>
      <c r="H192" s="20" t="str">
        <f>LOOKUP(A192,INDEX!$A$2:$A$28,INDEX!$F$2:$F$28)</f>
        <v>43°10'50.9"N</v>
      </c>
      <c r="I192" s="20" t="str">
        <f>LOOKUP(B192,INDEX!$A$2:$A$28,INDEX!$G$2:$G$28)</f>
        <v>79°14'38.5"W</v>
      </c>
      <c r="J192" s="4">
        <f>LOOKUP(A192,INDEX!$A$2:$A$28,INDEX!$H$2:$H$28)</f>
        <v>21</v>
      </c>
      <c r="K192" s="4" t="str">
        <f>LOOKUP(A192,INDEX!$A$2:$A$28,INDEX!$I$2:$I$28)</f>
        <v>Mostly Cloudy</v>
      </c>
      <c r="L192" s="4">
        <f t="shared" si="40"/>
        <v>1366.2159999999999</v>
      </c>
      <c r="M192" s="4">
        <f>M191</f>
        <v>235.613</v>
      </c>
      <c r="N192" s="4">
        <f t="shared" si="29"/>
        <v>0</v>
      </c>
      <c r="O192" s="4" t="s">
        <v>14</v>
      </c>
      <c r="P192" s="4">
        <f t="shared" si="30"/>
        <v>1</v>
      </c>
      <c r="Q192" s="4" t="s">
        <v>22</v>
      </c>
      <c r="R192" s="4" t="s">
        <v>22</v>
      </c>
      <c r="S192" s="4">
        <v>5</v>
      </c>
      <c r="T192" s="4" t="str">
        <f t="shared" si="36"/>
        <v>LARGE</v>
      </c>
      <c r="U192" s="4" t="s">
        <v>18</v>
      </c>
      <c r="V192" s="4">
        <v>34</v>
      </c>
      <c r="W192" s="4">
        <v>88.637</v>
      </c>
      <c r="X192" s="4">
        <v>2.6070000000000002</v>
      </c>
      <c r="Y192" s="4">
        <v>1.6080000000000001</v>
      </c>
      <c r="Z192" s="21">
        <f t="shared" si="31"/>
        <v>0.37619740846218164</v>
      </c>
      <c r="AA192" s="4">
        <v>75</v>
      </c>
      <c r="AB192" s="4">
        <f t="shared" si="37"/>
        <v>50.768866274806236</v>
      </c>
      <c r="AC192" s="4">
        <v>9</v>
      </c>
      <c r="AD192" s="4">
        <v>4</v>
      </c>
      <c r="AE192" s="4">
        <v>2</v>
      </c>
      <c r="AF192" s="4">
        <v>3</v>
      </c>
      <c r="AG192" s="4">
        <v>0</v>
      </c>
      <c r="AH192" s="4">
        <v>1</v>
      </c>
      <c r="AI192" s="4">
        <v>1</v>
      </c>
      <c r="AJ192" s="20">
        <f t="shared" si="32"/>
        <v>0.39525228807157875</v>
      </c>
    </row>
    <row r="193" spans="1:36" x14ac:dyDescent="0.25">
      <c r="A193" s="19" t="s">
        <v>134</v>
      </c>
      <c r="B193" s="19" t="s">
        <v>139</v>
      </c>
      <c r="C193" s="19" t="s">
        <v>136</v>
      </c>
      <c r="D193" s="4" t="str">
        <f t="shared" si="33"/>
        <v>2022/09/10</v>
      </c>
      <c r="E193" s="4" t="str">
        <f t="shared" si="34"/>
        <v>20227902</v>
      </c>
      <c r="F193" s="19" t="s">
        <v>137</v>
      </c>
      <c r="G193" s="20">
        <f t="shared" si="35"/>
        <v>8.0666666666666664</v>
      </c>
      <c r="H193" s="20" t="str">
        <f>LOOKUP(A193,INDEX!$A$2:$A$28,INDEX!$F$2:$F$28)</f>
        <v>43°10'50.9"N</v>
      </c>
      <c r="I193" s="20" t="str">
        <f>LOOKUP(B193,INDEX!$A$2:$A$28,INDEX!$G$2:$G$28)</f>
        <v>79°14'38.5"W</v>
      </c>
      <c r="J193" s="4">
        <f>LOOKUP(A193,INDEX!$A$2:$A$28,INDEX!$H$2:$H$28)</f>
        <v>21</v>
      </c>
      <c r="K193" s="4" t="str">
        <f>LOOKUP(A193,INDEX!$A$2:$A$28,INDEX!$I$2:$I$28)</f>
        <v>Mostly Cloudy</v>
      </c>
      <c r="L193" s="4">
        <f t="shared" si="40"/>
        <v>1366.2159999999999</v>
      </c>
      <c r="M193" s="4">
        <f>M191</f>
        <v>235.613</v>
      </c>
      <c r="N193" s="4">
        <f t="shared" si="29"/>
        <v>0</v>
      </c>
      <c r="O193" s="4" t="s">
        <v>14</v>
      </c>
      <c r="P193" s="4">
        <f t="shared" si="30"/>
        <v>1</v>
      </c>
      <c r="Q193" s="4" t="s">
        <v>22</v>
      </c>
      <c r="R193" s="4" t="s">
        <v>22</v>
      </c>
      <c r="S193" s="4">
        <v>5</v>
      </c>
      <c r="T193" s="4" t="str">
        <f t="shared" si="36"/>
        <v>LARGE</v>
      </c>
      <c r="U193" s="4" t="s">
        <v>19</v>
      </c>
      <c r="V193" s="4">
        <v>20</v>
      </c>
      <c r="W193" s="4">
        <v>38.026000000000003</v>
      </c>
      <c r="X193" s="4">
        <v>1.901</v>
      </c>
      <c r="Y193" s="4">
        <v>1.6839999999999999</v>
      </c>
      <c r="Z193" s="21">
        <f t="shared" si="31"/>
        <v>0.16139177379855951</v>
      </c>
      <c r="AA193" s="4" t="s">
        <v>21</v>
      </c>
      <c r="AB193" s="4" t="str">
        <f t="shared" si="37"/>
        <v>NA</v>
      </c>
      <c r="AC193" s="4">
        <v>9</v>
      </c>
      <c r="AD193" s="4">
        <v>4</v>
      </c>
      <c r="AE193" s="4">
        <v>2</v>
      </c>
      <c r="AF193" s="4">
        <v>3</v>
      </c>
      <c r="AG193" s="4">
        <v>0</v>
      </c>
      <c r="AH193" s="4">
        <v>1</v>
      </c>
      <c r="AI193" s="4">
        <v>1</v>
      </c>
      <c r="AJ193" s="20">
        <f t="shared" si="32"/>
        <v>0.39525228807157875</v>
      </c>
    </row>
    <row r="194" spans="1:36" x14ac:dyDescent="0.25">
      <c r="A194" s="19" t="s">
        <v>134</v>
      </c>
      <c r="B194" s="1" t="s">
        <v>140</v>
      </c>
      <c r="C194" s="1" t="s">
        <v>136</v>
      </c>
      <c r="D194" t="str">
        <f t="shared" si="33"/>
        <v>2022/09/10</v>
      </c>
      <c r="E194" t="str">
        <f t="shared" si="34"/>
        <v>20227902</v>
      </c>
      <c r="F194" s="1" t="s">
        <v>137</v>
      </c>
      <c r="G194" s="5">
        <f t="shared" si="35"/>
        <v>8.0666666666666664</v>
      </c>
      <c r="H194" s="5" t="str">
        <f>LOOKUP(A194,INDEX!$A$2:$A$28,INDEX!$F$2:$F$28)</f>
        <v>43°10'50.9"N</v>
      </c>
      <c r="I194" s="5" t="str">
        <f>LOOKUP(B194,INDEX!$A$2:$A$28,INDEX!$G$2:$G$28)</f>
        <v>79°14'38.5"W</v>
      </c>
      <c r="J194">
        <f>LOOKUP(A194,INDEX!$A$2:$A$28,INDEX!$H$2:$H$28)</f>
        <v>21</v>
      </c>
      <c r="K194" t="str">
        <f>LOOKUP(A194,INDEX!$A$2:$A$28,INDEX!$I$2:$I$28)</f>
        <v>Mostly Cloudy</v>
      </c>
      <c r="L194">
        <f t="shared" si="40"/>
        <v>1366.2159999999999</v>
      </c>
      <c r="M194">
        <f>SUM(W194:W196)</f>
        <v>220.28799999999998</v>
      </c>
      <c r="N194">
        <f t="shared" ref="N194:N253" si="41">IF(O194="Commercial",1,0)</f>
        <v>0</v>
      </c>
      <c r="O194" t="s">
        <v>14</v>
      </c>
      <c r="P194">
        <f t="shared" ref="P194:P253" si="42">IF(Q194="YES", 1, 0)</f>
        <v>1</v>
      </c>
      <c r="Q194" t="s">
        <v>22</v>
      </c>
      <c r="R194" t="s">
        <v>22</v>
      </c>
      <c r="S194">
        <v>5</v>
      </c>
      <c r="T194" t="str">
        <f t="shared" si="36"/>
        <v>LARGE</v>
      </c>
      <c r="U194" t="s">
        <v>16</v>
      </c>
      <c r="V194">
        <v>66</v>
      </c>
      <c r="W194">
        <v>96.430999999999997</v>
      </c>
      <c r="X194">
        <v>1.4610000000000001</v>
      </c>
      <c r="Y194">
        <v>1.633</v>
      </c>
      <c r="Z194" s="2">
        <f t="shared" ref="Z194:Z253" si="43">W194/M194</f>
        <v>0.4377496731551424</v>
      </c>
      <c r="AA194" t="s">
        <v>21</v>
      </c>
      <c r="AB194" t="str">
        <f t="shared" si="37"/>
        <v>NA</v>
      </c>
      <c r="AC194">
        <v>9</v>
      </c>
      <c r="AD194">
        <v>4</v>
      </c>
      <c r="AE194">
        <v>2</v>
      </c>
      <c r="AF194">
        <v>3</v>
      </c>
      <c r="AG194">
        <v>0</v>
      </c>
      <c r="AH194">
        <v>0</v>
      </c>
      <c r="AI194">
        <v>0</v>
      </c>
      <c r="AJ194" s="5">
        <f t="shared" ref="AJ194:AJ253" si="44">AC194/(L194/60)</f>
        <v>0.39525228807157875</v>
      </c>
    </row>
    <row r="195" spans="1:36" x14ac:dyDescent="0.25">
      <c r="A195" s="19" t="s">
        <v>134</v>
      </c>
      <c r="B195" s="1" t="s">
        <v>140</v>
      </c>
      <c r="C195" s="1" t="s">
        <v>136</v>
      </c>
      <c r="D195" t="str">
        <f t="shared" si="33"/>
        <v>2022/09/10</v>
      </c>
      <c r="E195" t="str">
        <f t="shared" si="34"/>
        <v>20227902</v>
      </c>
      <c r="F195" s="1" t="s">
        <v>137</v>
      </c>
      <c r="G195" s="5">
        <f t="shared" si="35"/>
        <v>8.0666666666666664</v>
      </c>
      <c r="H195" s="5" t="str">
        <f>LOOKUP(A195,INDEX!$A$2:$A$28,INDEX!$F$2:$F$28)</f>
        <v>43°10'50.9"N</v>
      </c>
      <c r="I195" s="5" t="str">
        <f>LOOKUP(B195,INDEX!$A$2:$A$28,INDEX!$G$2:$G$28)</f>
        <v>79°14'38.5"W</v>
      </c>
      <c r="J195">
        <f>LOOKUP(A195,INDEX!$A$2:$A$28,INDEX!$H$2:$H$28)</f>
        <v>21</v>
      </c>
      <c r="K195" t="str">
        <f>LOOKUP(A195,INDEX!$A$2:$A$28,INDEX!$I$2:$I$28)</f>
        <v>Mostly Cloudy</v>
      </c>
      <c r="L195">
        <f t="shared" si="40"/>
        <v>1366.2159999999999</v>
      </c>
      <c r="M195">
        <f>M194</f>
        <v>220.28799999999998</v>
      </c>
      <c r="N195">
        <f t="shared" si="41"/>
        <v>0</v>
      </c>
      <c r="O195" t="s">
        <v>14</v>
      </c>
      <c r="P195">
        <f t="shared" si="42"/>
        <v>1</v>
      </c>
      <c r="Q195" t="s">
        <v>22</v>
      </c>
      <c r="R195" t="s">
        <v>22</v>
      </c>
      <c r="S195">
        <v>5</v>
      </c>
      <c r="T195" t="str">
        <f t="shared" ref="T195:T253" si="45">IF(S195&lt;5,"SMALL","LARGE")</f>
        <v>LARGE</v>
      </c>
      <c r="U195" t="s">
        <v>18</v>
      </c>
      <c r="V195">
        <v>47</v>
      </c>
      <c r="W195">
        <v>84.316999999999993</v>
      </c>
      <c r="X195">
        <v>1.794</v>
      </c>
      <c r="Y195">
        <v>1.0720000000000001</v>
      </c>
      <c r="Z195" s="2">
        <f t="shared" si="43"/>
        <v>0.38275802585705987</v>
      </c>
      <c r="AA195">
        <v>72</v>
      </c>
      <c r="AB195">
        <f t="shared" si="37"/>
        <v>51.235219469383402</v>
      </c>
      <c r="AC195">
        <v>9</v>
      </c>
      <c r="AD195">
        <v>4</v>
      </c>
      <c r="AE195">
        <v>2</v>
      </c>
      <c r="AF195">
        <v>3</v>
      </c>
      <c r="AG195">
        <v>0</v>
      </c>
      <c r="AH195">
        <v>0</v>
      </c>
      <c r="AI195">
        <v>0</v>
      </c>
      <c r="AJ195" s="5">
        <f t="shared" si="44"/>
        <v>0.39525228807157875</v>
      </c>
    </row>
    <row r="196" spans="1:36" x14ac:dyDescent="0.25">
      <c r="A196" s="19" t="s">
        <v>134</v>
      </c>
      <c r="B196" s="1" t="s">
        <v>140</v>
      </c>
      <c r="C196" s="1" t="s">
        <v>136</v>
      </c>
      <c r="D196" t="str">
        <f t="shared" ref="D196:D199" si="46">SUBSTITUTE(C196,"-","/")</f>
        <v>2022/09/10</v>
      </c>
      <c r="E196" t="str">
        <f t="shared" ref="E196:E199" si="47">TEXT(D196,"yyyy")&amp;TEXT((D196-DATEVALUE("1/1/"&amp;TEXT(D196,"yy"))+1),"000")</f>
        <v>20227902</v>
      </c>
      <c r="F196" s="1" t="s">
        <v>137</v>
      </c>
      <c r="G196" s="5">
        <f t="shared" ref="G196:G199" si="48">F196*24</f>
        <v>8.0666666666666664</v>
      </c>
      <c r="H196" s="5" t="str">
        <f>LOOKUP(A196,INDEX!$A$2:$A$28,INDEX!$F$2:$F$28)</f>
        <v>43°10'50.9"N</v>
      </c>
      <c r="I196" s="5" t="str">
        <f>LOOKUP(B196,INDEX!$A$2:$A$28,INDEX!$G$2:$G$28)</f>
        <v>79°14'38.5"W</v>
      </c>
      <c r="J196">
        <f>LOOKUP(A196,INDEX!$A$2:$A$28,INDEX!$H$2:$H$28)</f>
        <v>21</v>
      </c>
      <c r="K196" t="str">
        <f>LOOKUP(A196,INDEX!$A$2:$A$28,INDEX!$I$2:$I$28)</f>
        <v>Mostly Cloudy</v>
      </c>
      <c r="L196">
        <f t="shared" si="40"/>
        <v>1366.2159999999999</v>
      </c>
      <c r="M196">
        <f>M194</f>
        <v>220.28799999999998</v>
      </c>
      <c r="N196">
        <f t="shared" si="41"/>
        <v>0</v>
      </c>
      <c r="O196" t="s">
        <v>14</v>
      </c>
      <c r="P196">
        <f t="shared" si="42"/>
        <v>1</v>
      </c>
      <c r="Q196" t="s">
        <v>22</v>
      </c>
      <c r="R196" t="s">
        <v>22</v>
      </c>
      <c r="S196">
        <v>5</v>
      </c>
      <c r="T196" t="str">
        <f t="shared" si="45"/>
        <v>LARGE</v>
      </c>
      <c r="U196" t="s">
        <v>19</v>
      </c>
      <c r="V196">
        <v>29</v>
      </c>
      <c r="W196">
        <v>39.54</v>
      </c>
      <c r="X196">
        <v>1.363</v>
      </c>
      <c r="Y196">
        <v>1.2110000000000001</v>
      </c>
      <c r="Z196" s="2">
        <f t="shared" si="43"/>
        <v>0.17949230098779781</v>
      </c>
      <c r="AA196" t="s">
        <v>21</v>
      </c>
      <c r="AB196" t="str">
        <f t="shared" ref="AB196:AB253" si="49">IF(AA196="NA","NA",AA196/W196*60)</f>
        <v>NA</v>
      </c>
      <c r="AC196">
        <v>9</v>
      </c>
      <c r="AD196">
        <v>4</v>
      </c>
      <c r="AE196">
        <v>2</v>
      </c>
      <c r="AF196">
        <v>3</v>
      </c>
      <c r="AG196">
        <v>0</v>
      </c>
      <c r="AH196">
        <v>0</v>
      </c>
      <c r="AI196">
        <v>0</v>
      </c>
      <c r="AJ196" s="5">
        <f t="shared" si="44"/>
        <v>0.39525228807157875</v>
      </c>
    </row>
    <row r="197" spans="1:36" x14ac:dyDescent="0.25">
      <c r="A197" s="19" t="s">
        <v>134</v>
      </c>
      <c r="B197" s="19" t="s">
        <v>141</v>
      </c>
      <c r="C197" s="19" t="s">
        <v>136</v>
      </c>
      <c r="D197" s="4" t="str">
        <f t="shared" si="46"/>
        <v>2022/09/10</v>
      </c>
      <c r="E197" s="4" t="str">
        <f t="shared" si="47"/>
        <v>20227902</v>
      </c>
      <c r="F197" s="19" t="s">
        <v>137</v>
      </c>
      <c r="G197" s="20">
        <f t="shared" si="48"/>
        <v>8.0666666666666664</v>
      </c>
      <c r="H197" s="20" t="str">
        <f>LOOKUP(A197,INDEX!$A$2:$A$28,INDEX!$F$2:$F$28)</f>
        <v>43°10'50.9"N</v>
      </c>
      <c r="I197" s="20" t="str">
        <f>LOOKUP(B197,INDEX!$A$2:$A$28,INDEX!$G$2:$G$28)</f>
        <v>79°14'38.5"W</v>
      </c>
      <c r="J197" s="4">
        <f>LOOKUP(A197,INDEX!$A$2:$A$28,INDEX!$H$2:$H$28)</f>
        <v>21</v>
      </c>
      <c r="K197" s="4" t="str">
        <f>LOOKUP(A197,INDEX!$A$2:$A$28,INDEX!$I$2:$I$28)</f>
        <v>Mostly Cloudy</v>
      </c>
      <c r="L197" s="4">
        <f t="shared" si="40"/>
        <v>1366.2159999999999</v>
      </c>
      <c r="M197" s="4">
        <f>SUM(W197:W199)</f>
        <v>1.5329999999999999</v>
      </c>
      <c r="N197" s="4">
        <f t="shared" si="41"/>
        <v>0</v>
      </c>
      <c r="O197" s="4" t="s">
        <v>14</v>
      </c>
      <c r="P197" s="4">
        <f t="shared" si="42"/>
        <v>1</v>
      </c>
      <c r="Q197" s="4" t="s">
        <v>22</v>
      </c>
      <c r="R197" s="4" t="s">
        <v>22</v>
      </c>
      <c r="S197" s="4">
        <v>5</v>
      </c>
      <c r="T197" s="4" t="str">
        <f t="shared" si="45"/>
        <v>LARGE</v>
      </c>
      <c r="U197" s="4" t="s">
        <v>16</v>
      </c>
      <c r="V197" s="4">
        <v>0</v>
      </c>
      <c r="W197" s="4">
        <v>0</v>
      </c>
      <c r="X197" s="4">
        <v>0</v>
      </c>
      <c r="Y197" s="4" t="s">
        <v>21</v>
      </c>
      <c r="Z197" s="21">
        <f t="shared" si="43"/>
        <v>0</v>
      </c>
      <c r="AA197" s="4" t="s">
        <v>21</v>
      </c>
      <c r="AB197" s="4" t="str">
        <f t="shared" si="49"/>
        <v>NA</v>
      </c>
      <c r="AC197" s="4">
        <v>9</v>
      </c>
      <c r="AD197" s="4">
        <v>4</v>
      </c>
      <c r="AE197" s="4">
        <v>2</v>
      </c>
      <c r="AF197" s="4">
        <v>3</v>
      </c>
      <c r="AG197" s="4">
        <v>0</v>
      </c>
      <c r="AH197" s="4">
        <v>0</v>
      </c>
      <c r="AI197" s="4">
        <v>0</v>
      </c>
      <c r="AJ197" s="20">
        <f t="shared" si="44"/>
        <v>0.39525228807157875</v>
      </c>
    </row>
    <row r="198" spans="1:36" x14ac:dyDescent="0.25">
      <c r="A198" s="19" t="s">
        <v>134</v>
      </c>
      <c r="B198" s="19" t="s">
        <v>141</v>
      </c>
      <c r="C198" s="19" t="s">
        <v>136</v>
      </c>
      <c r="D198" s="4" t="str">
        <f t="shared" si="46"/>
        <v>2022/09/10</v>
      </c>
      <c r="E198" s="4" t="str">
        <f t="shared" si="47"/>
        <v>20227902</v>
      </c>
      <c r="F198" s="19" t="s">
        <v>137</v>
      </c>
      <c r="G198" s="20">
        <f t="shared" si="48"/>
        <v>8.0666666666666664</v>
      </c>
      <c r="H198" s="20" t="str">
        <f>LOOKUP(A198,INDEX!$A$2:$A$28,INDEX!$F$2:$F$28)</f>
        <v>43°10'50.9"N</v>
      </c>
      <c r="I198" s="20" t="str">
        <f>LOOKUP(B198,INDEX!$A$2:$A$28,INDEX!$G$2:$G$28)</f>
        <v>79°14'38.5"W</v>
      </c>
      <c r="J198" s="4">
        <f>LOOKUP(A198,INDEX!$A$2:$A$28,INDEX!$H$2:$H$28)</f>
        <v>21</v>
      </c>
      <c r="K198" s="4" t="str">
        <f>LOOKUP(A198,INDEX!$A$2:$A$28,INDEX!$I$2:$I$28)</f>
        <v>Mostly Cloudy</v>
      </c>
      <c r="L198" s="4">
        <f t="shared" si="40"/>
        <v>1366.2159999999999</v>
      </c>
      <c r="M198" s="4">
        <f>M197</f>
        <v>1.5329999999999999</v>
      </c>
      <c r="N198" s="4">
        <f t="shared" si="41"/>
        <v>0</v>
      </c>
      <c r="O198" s="4" t="s">
        <v>14</v>
      </c>
      <c r="P198" s="4">
        <f t="shared" si="42"/>
        <v>1</v>
      </c>
      <c r="Q198" s="4" t="s">
        <v>22</v>
      </c>
      <c r="R198" s="4" t="s">
        <v>22</v>
      </c>
      <c r="S198" s="4">
        <v>5</v>
      </c>
      <c r="T198" s="4" t="str">
        <f t="shared" si="45"/>
        <v>LARGE</v>
      </c>
      <c r="U198" s="4" t="s">
        <v>18</v>
      </c>
      <c r="V198" s="4">
        <v>0</v>
      </c>
      <c r="W198" s="4">
        <v>0</v>
      </c>
      <c r="X198" s="4">
        <v>0</v>
      </c>
      <c r="Y198" s="4" t="s">
        <v>21</v>
      </c>
      <c r="Z198" s="21">
        <f t="shared" si="43"/>
        <v>0</v>
      </c>
      <c r="AA198" s="4">
        <v>0</v>
      </c>
      <c r="AB198" s="4">
        <v>0</v>
      </c>
      <c r="AC198" s="4">
        <v>9</v>
      </c>
      <c r="AD198" s="4">
        <v>4</v>
      </c>
      <c r="AE198" s="4">
        <v>2</v>
      </c>
      <c r="AF198" s="4">
        <v>3</v>
      </c>
      <c r="AG198" s="4">
        <v>0</v>
      </c>
      <c r="AH198" s="4">
        <v>0</v>
      </c>
      <c r="AI198" s="4">
        <v>0</v>
      </c>
      <c r="AJ198" s="20">
        <f t="shared" si="44"/>
        <v>0.39525228807157875</v>
      </c>
    </row>
    <row r="199" spans="1:36" x14ac:dyDescent="0.25">
      <c r="A199" s="19" t="s">
        <v>134</v>
      </c>
      <c r="B199" s="19" t="s">
        <v>141</v>
      </c>
      <c r="C199" s="19" t="s">
        <v>136</v>
      </c>
      <c r="D199" s="4" t="str">
        <f t="shared" si="46"/>
        <v>2022/09/10</v>
      </c>
      <c r="E199" s="4" t="str">
        <f t="shared" si="47"/>
        <v>20227902</v>
      </c>
      <c r="F199" s="19" t="s">
        <v>137</v>
      </c>
      <c r="G199" s="20">
        <f t="shared" si="48"/>
        <v>8.0666666666666664</v>
      </c>
      <c r="H199" s="20" t="str">
        <f>LOOKUP(A199,INDEX!$A$2:$A$28,INDEX!$F$2:$F$28)</f>
        <v>43°10'50.9"N</v>
      </c>
      <c r="I199" s="20" t="str">
        <f>LOOKUP(B199,INDEX!$A$2:$A$28,INDEX!$G$2:$G$28)</f>
        <v>79°14'38.5"W</v>
      </c>
      <c r="J199" s="4">
        <f>LOOKUP(A199,INDEX!$A$2:$A$28,INDEX!$H$2:$H$28)</f>
        <v>21</v>
      </c>
      <c r="K199" s="4" t="str">
        <f>LOOKUP(A199,INDEX!$A$2:$A$28,INDEX!$I$2:$I$28)</f>
        <v>Mostly Cloudy</v>
      </c>
      <c r="L199" s="4">
        <f t="shared" si="40"/>
        <v>1366.2159999999999</v>
      </c>
      <c r="M199" s="4">
        <f>M197</f>
        <v>1.5329999999999999</v>
      </c>
      <c r="N199" s="4">
        <f t="shared" si="41"/>
        <v>0</v>
      </c>
      <c r="O199" s="4" t="s">
        <v>14</v>
      </c>
      <c r="P199" s="4">
        <f t="shared" si="42"/>
        <v>1</v>
      </c>
      <c r="Q199" s="4" t="s">
        <v>22</v>
      </c>
      <c r="R199" s="4" t="s">
        <v>22</v>
      </c>
      <c r="S199" s="4">
        <v>5</v>
      </c>
      <c r="T199" s="4" t="str">
        <f t="shared" si="45"/>
        <v>LARGE</v>
      </c>
      <c r="U199" s="4" t="s">
        <v>19</v>
      </c>
      <c r="V199" s="4">
        <v>1</v>
      </c>
      <c r="W199" s="4">
        <v>1.5329999999999999</v>
      </c>
      <c r="X199" s="4">
        <v>1.5329999999999999</v>
      </c>
      <c r="Y199" s="4" t="s">
        <v>21</v>
      </c>
      <c r="Z199" s="21">
        <f t="shared" si="43"/>
        <v>1</v>
      </c>
      <c r="AA199" s="4" t="s">
        <v>21</v>
      </c>
      <c r="AB199" s="4" t="str">
        <f t="shared" si="49"/>
        <v>NA</v>
      </c>
      <c r="AC199" s="4">
        <v>9</v>
      </c>
      <c r="AD199" s="4">
        <v>4</v>
      </c>
      <c r="AE199" s="4">
        <v>2</v>
      </c>
      <c r="AF199" s="4">
        <v>3</v>
      </c>
      <c r="AG199" s="4">
        <v>0</v>
      </c>
      <c r="AH199" s="4">
        <v>0</v>
      </c>
      <c r="AI199" s="4">
        <v>0</v>
      </c>
      <c r="AJ199" s="20">
        <f t="shared" si="44"/>
        <v>0.39525228807157875</v>
      </c>
    </row>
    <row r="200" spans="1:36" x14ac:dyDescent="0.25">
      <c r="A200" s="19" t="s">
        <v>143</v>
      </c>
      <c r="B200" s="1" t="s">
        <v>144</v>
      </c>
      <c r="C200" s="1" t="s">
        <v>145</v>
      </c>
      <c r="D200" t="str">
        <f t="shared" ref="D200:D253" si="50">SUBSTITUTE(C200,"-","/")</f>
        <v>2022/09/21</v>
      </c>
      <c r="E200" t="str">
        <f t="shared" ref="E200:E253" si="51">TEXT(D200,"yyyy")&amp;TEXT((D200-DATEVALUE("1/1/"&amp;TEXT(D200,"yy"))+1),"000")</f>
        <v>20227913</v>
      </c>
      <c r="F200" s="1" t="s">
        <v>146</v>
      </c>
      <c r="G200" s="5">
        <f t="shared" ref="G200:G253" si="52">F200*24</f>
        <v>9.2166666666666668</v>
      </c>
      <c r="H200" s="5" t="str">
        <f>LOOKUP(A200,INDEX!$A$2:$A$28,INDEX!$F$2:$F$28)</f>
        <v>43°10'50.9"N</v>
      </c>
      <c r="I200" s="5" t="str">
        <f>LOOKUP(B200,INDEX!$A$2:$A$28,INDEX!$G$2:$G$28)</f>
        <v>79°14'38.5"W</v>
      </c>
      <c r="J200">
        <f>LOOKUP(A200,INDEX!$A$2:$A$28,INDEX!$H$2:$H$28)</f>
        <v>21</v>
      </c>
      <c r="K200" t="str">
        <f>LOOKUP(A200,INDEX!$A$2:$A$28,INDEX!$I$2:$I$28)</f>
        <v>Mostly Cloudy</v>
      </c>
      <c r="L200">
        <f>47.409+568.632</f>
        <v>616.04099999999994</v>
      </c>
      <c r="M200">
        <f>SUM(W200:W202)</f>
        <v>69.097000000000008</v>
      </c>
      <c r="N200">
        <f t="shared" si="41"/>
        <v>1</v>
      </c>
      <c r="O200" t="s">
        <v>67</v>
      </c>
      <c r="P200">
        <f t="shared" si="42"/>
        <v>0</v>
      </c>
      <c r="Q200" t="s">
        <v>15</v>
      </c>
      <c r="R200" t="s">
        <v>22</v>
      </c>
      <c r="S200">
        <v>2</v>
      </c>
      <c r="T200" t="str">
        <f t="shared" si="45"/>
        <v>SMALL</v>
      </c>
      <c r="U200" t="s">
        <v>16</v>
      </c>
      <c r="V200">
        <v>30</v>
      </c>
      <c r="W200">
        <v>27.283000000000001</v>
      </c>
      <c r="X200">
        <v>0.90900000000000003</v>
      </c>
      <c r="Y200">
        <v>0.59799999999999998</v>
      </c>
      <c r="Z200" s="2">
        <f t="shared" si="43"/>
        <v>0.39485071710783387</v>
      </c>
      <c r="AA200" t="s">
        <v>21</v>
      </c>
      <c r="AB200" t="str">
        <f t="shared" si="49"/>
        <v>NA</v>
      </c>
      <c r="AC200">
        <v>15</v>
      </c>
      <c r="AD200">
        <v>4</v>
      </c>
      <c r="AE200">
        <v>0</v>
      </c>
      <c r="AF200">
        <v>4</v>
      </c>
      <c r="AG200">
        <v>7</v>
      </c>
      <c r="AH200">
        <v>0</v>
      </c>
      <c r="AI200">
        <v>0</v>
      </c>
      <c r="AJ200" s="5">
        <f t="shared" si="44"/>
        <v>1.4609417230346684</v>
      </c>
    </row>
    <row r="201" spans="1:36" x14ac:dyDescent="0.25">
      <c r="A201" s="19" t="s">
        <v>143</v>
      </c>
      <c r="B201" s="1" t="s">
        <v>144</v>
      </c>
      <c r="C201" s="1" t="s">
        <v>145</v>
      </c>
      <c r="D201" t="str">
        <f t="shared" si="50"/>
        <v>2022/09/21</v>
      </c>
      <c r="E201" t="str">
        <f t="shared" si="51"/>
        <v>20227913</v>
      </c>
      <c r="F201" s="1" t="s">
        <v>146</v>
      </c>
      <c r="G201" s="5">
        <f t="shared" si="52"/>
        <v>9.2166666666666668</v>
      </c>
      <c r="H201" s="5" t="str">
        <f>LOOKUP(A201,INDEX!$A$2:$A$28,INDEX!$F$2:$F$28)</f>
        <v>43°10'50.9"N</v>
      </c>
      <c r="I201" s="5" t="str">
        <f>LOOKUP(B201,INDEX!$A$2:$A$28,INDEX!$G$2:$G$28)</f>
        <v>79°14'38.5"W</v>
      </c>
      <c r="J201">
        <f>LOOKUP(A201,INDEX!$A$2:$A$28,INDEX!$H$2:$H$28)</f>
        <v>21</v>
      </c>
      <c r="K201" t="str">
        <f>LOOKUP(A201,INDEX!$A$2:$A$28,INDEX!$I$2:$I$28)</f>
        <v>Mostly Cloudy</v>
      </c>
      <c r="L201">
        <f t="shared" ref="L201:L211" si="53">47.409+568.632</f>
        <v>616.04099999999994</v>
      </c>
      <c r="M201">
        <f>M200</f>
        <v>69.097000000000008</v>
      </c>
      <c r="N201">
        <f t="shared" si="41"/>
        <v>1</v>
      </c>
      <c r="O201" t="s">
        <v>67</v>
      </c>
      <c r="P201">
        <f t="shared" si="42"/>
        <v>0</v>
      </c>
      <c r="Q201" t="s">
        <v>15</v>
      </c>
      <c r="R201" t="s">
        <v>22</v>
      </c>
      <c r="S201">
        <v>2</v>
      </c>
      <c r="T201" t="str">
        <f t="shared" si="45"/>
        <v>SMALL</v>
      </c>
      <c r="U201" t="s">
        <v>18</v>
      </c>
      <c r="V201">
        <v>28</v>
      </c>
      <c r="W201">
        <v>29.849</v>
      </c>
      <c r="X201">
        <v>1.0660000000000001</v>
      </c>
      <c r="Y201">
        <v>0.63900000000000001</v>
      </c>
      <c r="Z201" s="2">
        <f t="shared" si="43"/>
        <v>0.43198691694284841</v>
      </c>
      <c r="AA201">
        <v>30</v>
      </c>
      <c r="AB201">
        <f t="shared" si="49"/>
        <v>60.303527756373747</v>
      </c>
      <c r="AC201">
        <v>15</v>
      </c>
      <c r="AD201">
        <v>4</v>
      </c>
      <c r="AE201">
        <v>0</v>
      </c>
      <c r="AF201">
        <v>4</v>
      </c>
      <c r="AG201">
        <v>7</v>
      </c>
      <c r="AH201">
        <v>0</v>
      </c>
      <c r="AI201">
        <v>0</v>
      </c>
      <c r="AJ201" s="5">
        <f t="shared" si="44"/>
        <v>1.4609417230346684</v>
      </c>
    </row>
    <row r="202" spans="1:36" x14ac:dyDescent="0.25">
      <c r="A202" s="19" t="s">
        <v>143</v>
      </c>
      <c r="B202" s="1" t="s">
        <v>144</v>
      </c>
      <c r="C202" s="1" t="s">
        <v>145</v>
      </c>
      <c r="D202" t="str">
        <f t="shared" si="50"/>
        <v>2022/09/21</v>
      </c>
      <c r="E202" t="str">
        <f t="shared" si="51"/>
        <v>20227913</v>
      </c>
      <c r="F202" s="1" t="s">
        <v>146</v>
      </c>
      <c r="G202" s="5">
        <f t="shared" si="52"/>
        <v>9.2166666666666668</v>
      </c>
      <c r="H202" s="5" t="str">
        <f>LOOKUP(A202,INDEX!$A$2:$A$28,INDEX!$F$2:$F$28)</f>
        <v>43°10'50.9"N</v>
      </c>
      <c r="I202" s="5" t="str">
        <f>LOOKUP(B202,INDEX!$A$2:$A$28,INDEX!$G$2:$G$28)</f>
        <v>79°14'38.5"W</v>
      </c>
      <c r="J202">
        <f>LOOKUP(A202,INDEX!$A$2:$A$28,INDEX!$H$2:$H$28)</f>
        <v>21</v>
      </c>
      <c r="K202" t="str">
        <f>LOOKUP(A202,INDEX!$A$2:$A$28,INDEX!$I$2:$I$28)</f>
        <v>Mostly Cloudy</v>
      </c>
      <c r="L202">
        <f t="shared" si="53"/>
        <v>616.04099999999994</v>
      </c>
      <c r="M202">
        <f>M200</f>
        <v>69.097000000000008</v>
      </c>
      <c r="N202">
        <f t="shared" si="41"/>
        <v>1</v>
      </c>
      <c r="O202" t="s">
        <v>67</v>
      </c>
      <c r="P202">
        <f t="shared" si="42"/>
        <v>0</v>
      </c>
      <c r="Q202" t="s">
        <v>15</v>
      </c>
      <c r="R202" t="s">
        <v>22</v>
      </c>
      <c r="S202">
        <v>2</v>
      </c>
      <c r="T202" t="str">
        <f t="shared" si="45"/>
        <v>SMALL</v>
      </c>
      <c r="U202" t="s">
        <v>19</v>
      </c>
      <c r="V202">
        <v>13</v>
      </c>
      <c r="W202">
        <v>11.965</v>
      </c>
      <c r="X202">
        <v>0.92</v>
      </c>
      <c r="Y202">
        <v>0.56499999999999995</v>
      </c>
      <c r="Z202" s="2">
        <f t="shared" si="43"/>
        <v>0.17316236594931761</v>
      </c>
      <c r="AA202" t="s">
        <v>21</v>
      </c>
      <c r="AB202" t="str">
        <f t="shared" si="49"/>
        <v>NA</v>
      </c>
      <c r="AC202">
        <v>15</v>
      </c>
      <c r="AD202">
        <v>4</v>
      </c>
      <c r="AE202">
        <v>0</v>
      </c>
      <c r="AF202">
        <v>4</v>
      </c>
      <c r="AG202">
        <v>7</v>
      </c>
      <c r="AH202">
        <v>0</v>
      </c>
      <c r="AI202">
        <v>0</v>
      </c>
      <c r="AJ202" s="5">
        <f t="shared" si="44"/>
        <v>1.4609417230346684</v>
      </c>
    </row>
    <row r="203" spans="1:36" x14ac:dyDescent="0.25">
      <c r="A203" s="19" t="s">
        <v>143</v>
      </c>
      <c r="B203" s="19" t="s">
        <v>144</v>
      </c>
      <c r="C203" s="19" t="s">
        <v>145</v>
      </c>
      <c r="D203" s="4" t="str">
        <f t="shared" si="50"/>
        <v>2022/09/21</v>
      </c>
      <c r="E203" s="4" t="str">
        <f t="shared" si="51"/>
        <v>20227913</v>
      </c>
      <c r="F203" s="19" t="s">
        <v>146</v>
      </c>
      <c r="G203" s="20">
        <f t="shared" si="52"/>
        <v>9.2166666666666668</v>
      </c>
      <c r="H203" s="20" t="str">
        <f>LOOKUP(A203,INDEX!$A$2:$A$28,INDEX!$F$2:$F$28)</f>
        <v>43°10'50.9"N</v>
      </c>
      <c r="I203" s="20" t="str">
        <f>LOOKUP(B203,INDEX!$A$2:$A$28,INDEX!$G$2:$G$28)</f>
        <v>79°14'38.5"W</v>
      </c>
      <c r="J203" s="4">
        <f>LOOKUP(A203,INDEX!$A$2:$A$28,INDEX!$H$2:$H$28)</f>
        <v>21</v>
      </c>
      <c r="K203" s="4" t="str">
        <f>LOOKUP(A203,INDEX!$A$2:$A$28,INDEX!$I$2:$I$28)</f>
        <v>Mostly Cloudy</v>
      </c>
      <c r="L203" s="4">
        <f t="shared" si="53"/>
        <v>616.04099999999994</v>
      </c>
      <c r="M203" s="4">
        <f>SUM(W203:W205)</f>
        <v>3.8730000000000002</v>
      </c>
      <c r="N203" s="4">
        <f t="shared" si="41"/>
        <v>1</v>
      </c>
      <c r="O203" s="4" t="s">
        <v>67</v>
      </c>
      <c r="P203" s="4">
        <f t="shared" si="42"/>
        <v>1</v>
      </c>
      <c r="Q203" s="4" t="s">
        <v>22</v>
      </c>
      <c r="R203" s="4" t="s">
        <v>22</v>
      </c>
      <c r="S203" s="4">
        <v>2</v>
      </c>
      <c r="T203" s="4" t="str">
        <f t="shared" si="45"/>
        <v>SMALL</v>
      </c>
      <c r="U203" s="4" t="s">
        <v>16</v>
      </c>
      <c r="V203" s="4">
        <v>2</v>
      </c>
      <c r="W203" s="4">
        <v>1.4950000000000001</v>
      </c>
      <c r="X203" s="4">
        <v>0.748</v>
      </c>
      <c r="Y203" s="4">
        <v>0.72199999999999998</v>
      </c>
      <c r="Z203" s="21">
        <f t="shared" si="43"/>
        <v>0.38600568035114896</v>
      </c>
      <c r="AA203" s="4" t="s">
        <v>21</v>
      </c>
      <c r="AB203" s="4" t="str">
        <f t="shared" si="49"/>
        <v>NA</v>
      </c>
      <c r="AC203" s="4">
        <v>15</v>
      </c>
      <c r="AD203" s="4">
        <v>4</v>
      </c>
      <c r="AE203" s="4">
        <v>0</v>
      </c>
      <c r="AF203" s="4">
        <v>4</v>
      </c>
      <c r="AG203" s="4">
        <v>7</v>
      </c>
      <c r="AH203" s="4">
        <v>0</v>
      </c>
      <c r="AI203" s="4">
        <v>0</v>
      </c>
      <c r="AJ203" s="20">
        <f t="shared" si="44"/>
        <v>1.4609417230346684</v>
      </c>
    </row>
    <row r="204" spans="1:36" x14ac:dyDescent="0.25">
      <c r="A204" s="19" t="s">
        <v>143</v>
      </c>
      <c r="B204" s="19" t="s">
        <v>144</v>
      </c>
      <c r="C204" s="19" t="s">
        <v>145</v>
      </c>
      <c r="D204" s="4" t="str">
        <f t="shared" si="50"/>
        <v>2022/09/21</v>
      </c>
      <c r="E204" s="4" t="str">
        <f t="shared" si="51"/>
        <v>20227913</v>
      </c>
      <c r="F204" s="19" t="s">
        <v>146</v>
      </c>
      <c r="G204" s="20">
        <f t="shared" si="52"/>
        <v>9.2166666666666668</v>
      </c>
      <c r="H204" s="20" t="str">
        <f>LOOKUP(A204,INDEX!$A$2:$A$28,INDEX!$F$2:$F$28)</f>
        <v>43°10'50.9"N</v>
      </c>
      <c r="I204" s="20" t="str">
        <f>LOOKUP(B204,INDEX!$A$2:$A$28,INDEX!$G$2:$G$28)</f>
        <v>79°14'38.5"W</v>
      </c>
      <c r="J204" s="4">
        <f>LOOKUP(A204,INDEX!$A$2:$A$28,INDEX!$H$2:$H$28)</f>
        <v>21</v>
      </c>
      <c r="K204" s="4" t="str">
        <f>LOOKUP(A204,INDEX!$A$2:$A$28,INDEX!$I$2:$I$28)</f>
        <v>Mostly Cloudy</v>
      </c>
      <c r="L204" s="4">
        <f t="shared" si="53"/>
        <v>616.04099999999994</v>
      </c>
      <c r="M204" s="4">
        <f>M203</f>
        <v>3.8730000000000002</v>
      </c>
      <c r="N204" s="4">
        <f t="shared" si="41"/>
        <v>1</v>
      </c>
      <c r="O204" s="4" t="s">
        <v>67</v>
      </c>
      <c r="P204" s="4">
        <f t="shared" si="42"/>
        <v>1</v>
      </c>
      <c r="Q204" s="4" t="s">
        <v>22</v>
      </c>
      <c r="R204" s="4" t="s">
        <v>22</v>
      </c>
      <c r="S204" s="4">
        <v>2</v>
      </c>
      <c r="T204" s="4" t="str">
        <f t="shared" si="45"/>
        <v>SMALL</v>
      </c>
      <c r="U204" s="4" t="s">
        <v>18</v>
      </c>
      <c r="V204" s="4">
        <v>3</v>
      </c>
      <c r="W204" s="4">
        <v>2.1190000000000002</v>
      </c>
      <c r="X204" s="4">
        <v>0.70599999999999996</v>
      </c>
      <c r="Y204" s="4">
        <v>6.7000000000000004E-2</v>
      </c>
      <c r="Z204" s="21">
        <f t="shared" si="43"/>
        <v>0.54712109475858506</v>
      </c>
      <c r="AA204" s="4">
        <v>3</v>
      </c>
      <c r="AB204" s="4">
        <f t="shared" si="49"/>
        <v>84.94572911750825</v>
      </c>
      <c r="AC204" s="4">
        <v>15</v>
      </c>
      <c r="AD204" s="4">
        <v>4</v>
      </c>
      <c r="AE204" s="4">
        <v>0</v>
      </c>
      <c r="AF204" s="4">
        <v>4</v>
      </c>
      <c r="AG204" s="4">
        <v>7</v>
      </c>
      <c r="AH204" s="4">
        <v>0</v>
      </c>
      <c r="AI204" s="4">
        <v>0</v>
      </c>
      <c r="AJ204" s="20">
        <f t="shared" si="44"/>
        <v>1.4609417230346684</v>
      </c>
    </row>
    <row r="205" spans="1:36" x14ac:dyDescent="0.25">
      <c r="A205" s="19" t="s">
        <v>143</v>
      </c>
      <c r="B205" s="19" t="s">
        <v>144</v>
      </c>
      <c r="C205" s="19" t="s">
        <v>145</v>
      </c>
      <c r="D205" s="4" t="str">
        <f t="shared" si="50"/>
        <v>2022/09/21</v>
      </c>
      <c r="E205" s="4" t="str">
        <f t="shared" si="51"/>
        <v>20227913</v>
      </c>
      <c r="F205" s="19" t="s">
        <v>146</v>
      </c>
      <c r="G205" s="20">
        <f t="shared" si="52"/>
        <v>9.2166666666666668</v>
      </c>
      <c r="H205" s="20" t="str">
        <f>LOOKUP(A205,INDEX!$A$2:$A$28,INDEX!$F$2:$F$28)</f>
        <v>43°10'50.9"N</v>
      </c>
      <c r="I205" s="20" t="str">
        <f>LOOKUP(B205,INDEX!$A$2:$A$28,INDEX!$G$2:$G$28)</f>
        <v>79°14'38.5"W</v>
      </c>
      <c r="J205" s="4">
        <f>LOOKUP(A205,INDEX!$A$2:$A$28,INDEX!$H$2:$H$28)</f>
        <v>21</v>
      </c>
      <c r="K205" s="4" t="str">
        <f>LOOKUP(A205,INDEX!$A$2:$A$28,INDEX!$I$2:$I$28)</f>
        <v>Mostly Cloudy</v>
      </c>
      <c r="L205" s="4">
        <f t="shared" si="53"/>
        <v>616.04099999999994</v>
      </c>
      <c r="M205" s="4">
        <f>M203</f>
        <v>3.8730000000000002</v>
      </c>
      <c r="N205" s="4">
        <f t="shared" si="41"/>
        <v>1</v>
      </c>
      <c r="O205" s="4" t="s">
        <v>67</v>
      </c>
      <c r="P205" s="4">
        <f t="shared" si="42"/>
        <v>1</v>
      </c>
      <c r="Q205" s="4" t="s">
        <v>22</v>
      </c>
      <c r="R205" s="4" t="s">
        <v>22</v>
      </c>
      <c r="S205" s="4">
        <v>2</v>
      </c>
      <c r="T205" s="4" t="str">
        <f t="shared" si="45"/>
        <v>SMALL</v>
      </c>
      <c r="U205" s="4" t="s">
        <v>19</v>
      </c>
      <c r="V205" s="4">
        <v>1</v>
      </c>
      <c r="W205" s="4">
        <v>0.25900000000000001</v>
      </c>
      <c r="X205" s="4">
        <v>0.25900000000000001</v>
      </c>
      <c r="Y205" s="4" t="s">
        <v>21</v>
      </c>
      <c r="Z205" s="21">
        <f t="shared" si="43"/>
        <v>6.6873224890265939E-2</v>
      </c>
      <c r="AA205" s="4" t="s">
        <v>21</v>
      </c>
      <c r="AB205" s="4" t="str">
        <f t="shared" si="49"/>
        <v>NA</v>
      </c>
      <c r="AC205" s="4">
        <v>15</v>
      </c>
      <c r="AD205" s="4">
        <v>4</v>
      </c>
      <c r="AE205" s="4">
        <v>0</v>
      </c>
      <c r="AF205" s="4">
        <v>4</v>
      </c>
      <c r="AG205" s="4">
        <v>7</v>
      </c>
      <c r="AH205" s="4">
        <v>0</v>
      </c>
      <c r="AI205" s="4">
        <v>0</v>
      </c>
      <c r="AJ205" s="20">
        <f t="shared" si="44"/>
        <v>1.4609417230346684</v>
      </c>
    </row>
    <row r="206" spans="1:36" x14ac:dyDescent="0.25">
      <c r="A206" s="19" t="s">
        <v>143</v>
      </c>
      <c r="B206" s="1" t="s">
        <v>147</v>
      </c>
      <c r="C206" s="1" t="s">
        <v>145</v>
      </c>
      <c r="D206" t="str">
        <f t="shared" si="50"/>
        <v>2022/09/21</v>
      </c>
      <c r="E206" t="str">
        <f t="shared" si="51"/>
        <v>20227913</v>
      </c>
      <c r="F206" s="1" t="s">
        <v>146</v>
      </c>
      <c r="G206" s="5">
        <f t="shared" si="52"/>
        <v>9.2166666666666668</v>
      </c>
      <c r="H206" s="5" t="str">
        <f>LOOKUP(A206,INDEX!$A$2:$A$28,INDEX!$F$2:$F$28)</f>
        <v>43°10'50.9"N</v>
      </c>
      <c r="I206" s="5" t="str">
        <f>LOOKUP(B206,INDEX!$A$2:$A$28,INDEX!$G$2:$G$28)</f>
        <v>79°14'38.5"W</v>
      </c>
      <c r="J206">
        <f>LOOKUP(A206,INDEX!$A$2:$A$28,INDEX!$H$2:$H$28)</f>
        <v>21</v>
      </c>
      <c r="K206" t="str">
        <f>LOOKUP(A206,INDEX!$A$2:$A$28,INDEX!$I$2:$I$28)</f>
        <v>Mostly Cloudy</v>
      </c>
      <c r="L206">
        <f t="shared" si="53"/>
        <v>616.04099999999994</v>
      </c>
      <c r="M206">
        <f>SUM(W206:W208)</f>
        <v>155.52699999999999</v>
      </c>
      <c r="N206">
        <f t="shared" si="41"/>
        <v>1</v>
      </c>
      <c r="O206" t="s">
        <v>67</v>
      </c>
      <c r="P206">
        <f t="shared" si="42"/>
        <v>0</v>
      </c>
      <c r="Q206" t="s">
        <v>15</v>
      </c>
      <c r="R206" t="s">
        <v>22</v>
      </c>
      <c r="S206">
        <v>2</v>
      </c>
      <c r="T206" t="str">
        <f t="shared" si="45"/>
        <v>SMALL</v>
      </c>
      <c r="U206" t="s">
        <v>16</v>
      </c>
      <c r="V206">
        <v>50</v>
      </c>
      <c r="W206">
        <v>73.406999999999996</v>
      </c>
      <c r="X206">
        <v>1.468</v>
      </c>
      <c r="Y206">
        <v>1.6539999999999999</v>
      </c>
      <c r="Z206" s="2">
        <f t="shared" si="43"/>
        <v>0.47198878651295273</v>
      </c>
      <c r="AA206" t="s">
        <v>21</v>
      </c>
      <c r="AB206" t="str">
        <f t="shared" si="49"/>
        <v>NA</v>
      </c>
      <c r="AC206">
        <v>15</v>
      </c>
      <c r="AD206">
        <v>4</v>
      </c>
      <c r="AE206">
        <v>0</v>
      </c>
      <c r="AF206">
        <v>4</v>
      </c>
      <c r="AG206">
        <v>7</v>
      </c>
      <c r="AH206">
        <v>0</v>
      </c>
      <c r="AI206">
        <v>0</v>
      </c>
      <c r="AJ206" s="5">
        <f t="shared" si="44"/>
        <v>1.4609417230346684</v>
      </c>
    </row>
    <row r="207" spans="1:36" x14ac:dyDescent="0.25">
      <c r="A207" s="19" t="s">
        <v>143</v>
      </c>
      <c r="B207" s="1" t="s">
        <v>147</v>
      </c>
      <c r="C207" s="1" t="s">
        <v>145</v>
      </c>
      <c r="D207" t="str">
        <f t="shared" si="50"/>
        <v>2022/09/21</v>
      </c>
      <c r="E207" t="str">
        <f t="shared" si="51"/>
        <v>20227913</v>
      </c>
      <c r="F207" s="1" t="s">
        <v>146</v>
      </c>
      <c r="G207" s="5">
        <f t="shared" si="52"/>
        <v>9.2166666666666668</v>
      </c>
      <c r="H207" s="5" t="str">
        <f>LOOKUP(A207,INDEX!$A$2:$A$28,INDEX!$F$2:$F$28)</f>
        <v>43°10'50.9"N</v>
      </c>
      <c r="I207" s="5" t="str">
        <f>LOOKUP(B207,INDEX!$A$2:$A$28,INDEX!$G$2:$G$28)</f>
        <v>79°14'38.5"W</v>
      </c>
      <c r="J207">
        <f>LOOKUP(A207,INDEX!$A$2:$A$28,INDEX!$H$2:$H$28)</f>
        <v>21</v>
      </c>
      <c r="K207" t="str">
        <f>LOOKUP(A207,INDEX!$A$2:$A$28,INDEX!$I$2:$I$28)</f>
        <v>Mostly Cloudy</v>
      </c>
      <c r="L207">
        <f t="shared" si="53"/>
        <v>616.04099999999994</v>
      </c>
      <c r="M207">
        <f>M206</f>
        <v>155.52699999999999</v>
      </c>
      <c r="N207">
        <f t="shared" si="41"/>
        <v>1</v>
      </c>
      <c r="O207" t="s">
        <v>67</v>
      </c>
      <c r="P207">
        <f t="shared" si="42"/>
        <v>0</v>
      </c>
      <c r="Q207" t="s">
        <v>15</v>
      </c>
      <c r="R207" t="s">
        <v>22</v>
      </c>
      <c r="S207">
        <v>2</v>
      </c>
      <c r="T207" t="str">
        <f t="shared" si="45"/>
        <v>SMALL</v>
      </c>
      <c r="U207" t="s">
        <v>18</v>
      </c>
      <c r="V207">
        <v>46</v>
      </c>
      <c r="W207">
        <v>67.281999999999996</v>
      </c>
      <c r="X207">
        <v>1.4630000000000001</v>
      </c>
      <c r="Y207">
        <v>0.94799999999999995</v>
      </c>
      <c r="Z207" s="2">
        <f t="shared" si="43"/>
        <v>0.4326065570608319</v>
      </c>
      <c r="AA207">
        <v>80</v>
      </c>
      <c r="AB207">
        <f t="shared" si="49"/>
        <v>71.341517790791002</v>
      </c>
      <c r="AC207">
        <v>15</v>
      </c>
      <c r="AD207">
        <v>4</v>
      </c>
      <c r="AE207">
        <v>0</v>
      </c>
      <c r="AF207">
        <v>4</v>
      </c>
      <c r="AG207">
        <v>7</v>
      </c>
      <c r="AH207">
        <v>0</v>
      </c>
      <c r="AI207">
        <v>0</v>
      </c>
      <c r="AJ207" s="5">
        <f t="shared" si="44"/>
        <v>1.4609417230346684</v>
      </c>
    </row>
    <row r="208" spans="1:36" x14ac:dyDescent="0.25">
      <c r="A208" s="19" t="s">
        <v>143</v>
      </c>
      <c r="B208" s="1" t="s">
        <v>147</v>
      </c>
      <c r="C208" s="1" t="s">
        <v>145</v>
      </c>
      <c r="D208" t="str">
        <f t="shared" si="50"/>
        <v>2022/09/21</v>
      </c>
      <c r="E208" t="str">
        <f t="shared" si="51"/>
        <v>20227913</v>
      </c>
      <c r="F208" s="1" t="s">
        <v>146</v>
      </c>
      <c r="G208" s="5">
        <f t="shared" si="52"/>
        <v>9.2166666666666668</v>
      </c>
      <c r="H208" s="5" t="str">
        <f>LOOKUP(A208,INDEX!$A$2:$A$28,INDEX!$F$2:$F$28)</f>
        <v>43°10'50.9"N</v>
      </c>
      <c r="I208" s="5" t="str">
        <f>LOOKUP(B208,INDEX!$A$2:$A$28,INDEX!$G$2:$G$28)</f>
        <v>79°14'38.5"W</v>
      </c>
      <c r="J208">
        <f>LOOKUP(A208,INDEX!$A$2:$A$28,INDEX!$H$2:$H$28)</f>
        <v>21</v>
      </c>
      <c r="K208" t="str">
        <f>LOOKUP(A208,INDEX!$A$2:$A$28,INDEX!$I$2:$I$28)</f>
        <v>Mostly Cloudy</v>
      </c>
      <c r="L208">
        <f t="shared" si="53"/>
        <v>616.04099999999994</v>
      </c>
      <c r="M208">
        <f>M206</f>
        <v>155.52699999999999</v>
      </c>
      <c r="N208">
        <f t="shared" si="41"/>
        <v>1</v>
      </c>
      <c r="O208" t="s">
        <v>67</v>
      </c>
      <c r="P208">
        <f t="shared" si="42"/>
        <v>0</v>
      </c>
      <c r="Q208" t="s">
        <v>15</v>
      </c>
      <c r="R208" t="s">
        <v>22</v>
      </c>
      <c r="S208">
        <v>2</v>
      </c>
      <c r="T208" t="str">
        <f t="shared" si="45"/>
        <v>SMALL</v>
      </c>
      <c r="U208" t="s">
        <v>19</v>
      </c>
      <c r="V208">
        <v>12</v>
      </c>
      <c r="W208">
        <v>14.837999999999999</v>
      </c>
      <c r="X208">
        <v>1.236</v>
      </c>
      <c r="Y208">
        <v>0.77600000000000002</v>
      </c>
      <c r="Z208" s="2">
        <f t="shared" si="43"/>
        <v>9.5404656426215387E-2</v>
      </c>
      <c r="AA208" t="s">
        <v>21</v>
      </c>
      <c r="AB208" t="str">
        <f t="shared" si="49"/>
        <v>NA</v>
      </c>
      <c r="AC208">
        <v>15</v>
      </c>
      <c r="AD208">
        <v>4</v>
      </c>
      <c r="AE208">
        <v>0</v>
      </c>
      <c r="AF208">
        <v>4</v>
      </c>
      <c r="AG208">
        <v>7</v>
      </c>
      <c r="AH208">
        <v>0</v>
      </c>
      <c r="AI208">
        <v>0</v>
      </c>
      <c r="AJ208" s="5">
        <f t="shared" si="44"/>
        <v>1.4609417230346684</v>
      </c>
    </row>
    <row r="209" spans="1:36" x14ac:dyDescent="0.25">
      <c r="A209" s="19" t="s">
        <v>143</v>
      </c>
      <c r="B209" s="19" t="s">
        <v>147</v>
      </c>
      <c r="C209" s="19" t="s">
        <v>145</v>
      </c>
      <c r="D209" s="4" t="str">
        <f t="shared" si="50"/>
        <v>2022/09/21</v>
      </c>
      <c r="E209" s="4" t="str">
        <f t="shared" si="51"/>
        <v>20227913</v>
      </c>
      <c r="F209" s="19" t="s">
        <v>146</v>
      </c>
      <c r="G209" s="20">
        <f t="shared" si="52"/>
        <v>9.2166666666666668</v>
      </c>
      <c r="H209" s="20" t="str">
        <f>LOOKUP(A209,INDEX!$A$2:$A$28,INDEX!$F$2:$F$28)</f>
        <v>43°10'50.9"N</v>
      </c>
      <c r="I209" s="20" t="str">
        <f>LOOKUP(B209,INDEX!$A$2:$A$28,INDEX!$G$2:$G$28)</f>
        <v>79°14'38.5"W</v>
      </c>
      <c r="J209" s="4">
        <f>LOOKUP(A209,INDEX!$A$2:$A$28,INDEX!$H$2:$H$28)</f>
        <v>21</v>
      </c>
      <c r="K209" s="4" t="str">
        <f>LOOKUP(A209,INDEX!$A$2:$A$28,INDEX!$I$2:$I$28)</f>
        <v>Mostly Cloudy</v>
      </c>
      <c r="L209" s="4">
        <f t="shared" si="53"/>
        <v>616.04099999999994</v>
      </c>
      <c r="M209" s="4">
        <f>SUM(W209:W211)</f>
        <v>41.763999999999996</v>
      </c>
      <c r="N209" s="4">
        <f t="shared" si="41"/>
        <v>1</v>
      </c>
      <c r="O209" s="4" t="s">
        <v>67</v>
      </c>
      <c r="P209" s="4">
        <f t="shared" si="42"/>
        <v>1</v>
      </c>
      <c r="Q209" s="4" t="s">
        <v>22</v>
      </c>
      <c r="R209" s="4" t="s">
        <v>22</v>
      </c>
      <c r="S209" s="4">
        <v>2</v>
      </c>
      <c r="T209" s="4" t="str">
        <f t="shared" si="45"/>
        <v>SMALL</v>
      </c>
      <c r="U209" s="4" t="s">
        <v>16</v>
      </c>
      <c r="V209" s="4">
        <v>12</v>
      </c>
      <c r="W209" s="4">
        <v>23.297999999999998</v>
      </c>
      <c r="X209" s="4">
        <v>1.9419999999999999</v>
      </c>
      <c r="Y209" s="4">
        <v>1.129</v>
      </c>
      <c r="Z209" s="21">
        <f t="shared" si="43"/>
        <v>0.55784886505124032</v>
      </c>
      <c r="AA209" s="4" t="s">
        <v>21</v>
      </c>
      <c r="AB209" s="4" t="str">
        <f t="shared" si="49"/>
        <v>NA</v>
      </c>
      <c r="AC209" s="4">
        <v>15</v>
      </c>
      <c r="AD209" s="4">
        <v>4</v>
      </c>
      <c r="AE209" s="4">
        <v>0</v>
      </c>
      <c r="AF209" s="4">
        <v>4</v>
      </c>
      <c r="AG209" s="4">
        <v>7</v>
      </c>
      <c r="AH209" s="4">
        <v>0</v>
      </c>
      <c r="AI209" s="4">
        <v>0</v>
      </c>
      <c r="AJ209" s="20">
        <f t="shared" si="44"/>
        <v>1.4609417230346684</v>
      </c>
    </row>
    <row r="210" spans="1:36" x14ac:dyDescent="0.25">
      <c r="A210" s="19" t="s">
        <v>143</v>
      </c>
      <c r="B210" s="19" t="s">
        <v>147</v>
      </c>
      <c r="C210" s="19" t="s">
        <v>145</v>
      </c>
      <c r="D210" s="4" t="str">
        <f t="shared" si="50"/>
        <v>2022/09/21</v>
      </c>
      <c r="E210" s="4" t="str">
        <f t="shared" si="51"/>
        <v>20227913</v>
      </c>
      <c r="F210" s="19" t="s">
        <v>146</v>
      </c>
      <c r="G210" s="20">
        <f t="shared" si="52"/>
        <v>9.2166666666666668</v>
      </c>
      <c r="H210" s="20" t="str">
        <f>LOOKUP(A210,INDEX!$A$2:$A$28,INDEX!$F$2:$F$28)</f>
        <v>43°10'50.9"N</v>
      </c>
      <c r="I210" s="20" t="str">
        <f>LOOKUP(B210,INDEX!$A$2:$A$28,INDEX!$G$2:$G$28)</f>
        <v>79°14'38.5"W</v>
      </c>
      <c r="J210" s="4">
        <f>LOOKUP(A210,INDEX!$A$2:$A$28,INDEX!$H$2:$H$28)</f>
        <v>21</v>
      </c>
      <c r="K210" s="4" t="str">
        <f>LOOKUP(A210,INDEX!$A$2:$A$28,INDEX!$I$2:$I$28)</f>
        <v>Mostly Cloudy</v>
      </c>
      <c r="L210" s="4">
        <f t="shared" si="53"/>
        <v>616.04099999999994</v>
      </c>
      <c r="M210" s="4">
        <f>M209</f>
        <v>41.763999999999996</v>
      </c>
      <c r="N210" s="4">
        <f t="shared" si="41"/>
        <v>1</v>
      </c>
      <c r="O210" s="4" t="s">
        <v>67</v>
      </c>
      <c r="P210" s="4">
        <f t="shared" si="42"/>
        <v>1</v>
      </c>
      <c r="Q210" s="4" t="s">
        <v>22</v>
      </c>
      <c r="R210" s="4" t="s">
        <v>22</v>
      </c>
      <c r="S210" s="4">
        <v>2</v>
      </c>
      <c r="T210" s="4" t="str">
        <f t="shared" si="45"/>
        <v>SMALL</v>
      </c>
      <c r="U210" s="4" t="s">
        <v>18</v>
      </c>
      <c r="V210" s="4">
        <v>9</v>
      </c>
      <c r="W210" s="4">
        <v>16.992999999999999</v>
      </c>
      <c r="X210" s="4">
        <v>1.8879999999999999</v>
      </c>
      <c r="Y210" s="4">
        <v>1.1279999999999999</v>
      </c>
      <c r="Z210" s="21">
        <f t="shared" si="43"/>
        <v>0.40688152475816491</v>
      </c>
      <c r="AA210" s="4">
        <v>16</v>
      </c>
      <c r="AB210" s="4">
        <f t="shared" si="49"/>
        <v>56.493850408991946</v>
      </c>
      <c r="AC210" s="4">
        <v>15</v>
      </c>
      <c r="AD210" s="4">
        <v>4</v>
      </c>
      <c r="AE210" s="4">
        <v>0</v>
      </c>
      <c r="AF210" s="4">
        <v>4</v>
      </c>
      <c r="AG210" s="4">
        <v>7</v>
      </c>
      <c r="AH210" s="4">
        <v>0</v>
      </c>
      <c r="AI210" s="4">
        <v>0</v>
      </c>
      <c r="AJ210" s="20">
        <f t="shared" si="44"/>
        <v>1.4609417230346684</v>
      </c>
    </row>
    <row r="211" spans="1:36" x14ac:dyDescent="0.25">
      <c r="A211" s="19" t="s">
        <v>143</v>
      </c>
      <c r="B211" s="19" t="s">
        <v>147</v>
      </c>
      <c r="C211" s="19" t="s">
        <v>145</v>
      </c>
      <c r="D211" s="4" t="str">
        <f t="shared" si="50"/>
        <v>2022/09/21</v>
      </c>
      <c r="E211" s="4" t="str">
        <f t="shared" si="51"/>
        <v>20227913</v>
      </c>
      <c r="F211" s="19" t="s">
        <v>146</v>
      </c>
      <c r="G211" s="20">
        <f t="shared" si="52"/>
        <v>9.2166666666666668</v>
      </c>
      <c r="H211" s="20" t="str">
        <f>LOOKUP(A211,INDEX!$A$2:$A$28,INDEX!$F$2:$F$28)</f>
        <v>43°10'50.9"N</v>
      </c>
      <c r="I211" s="20" t="str">
        <f>LOOKUP(B211,INDEX!$A$2:$A$28,INDEX!$G$2:$G$28)</f>
        <v>79°14'38.5"W</v>
      </c>
      <c r="J211" s="4">
        <f>LOOKUP(A211,INDEX!$A$2:$A$28,INDEX!$H$2:$H$28)</f>
        <v>21</v>
      </c>
      <c r="K211" s="4" t="str">
        <f>LOOKUP(A211,INDEX!$A$2:$A$28,INDEX!$I$2:$I$28)</f>
        <v>Mostly Cloudy</v>
      </c>
      <c r="L211" s="4">
        <f t="shared" si="53"/>
        <v>616.04099999999994</v>
      </c>
      <c r="M211" s="4">
        <f>M209</f>
        <v>41.763999999999996</v>
      </c>
      <c r="N211" s="4">
        <f t="shared" si="41"/>
        <v>1</v>
      </c>
      <c r="O211" s="4" t="s">
        <v>67</v>
      </c>
      <c r="P211" s="4">
        <f t="shared" si="42"/>
        <v>1</v>
      </c>
      <c r="Q211" s="4" t="s">
        <v>22</v>
      </c>
      <c r="R211" s="4" t="s">
        <v>22</v>
      </c>
      <c r="S211" s="4">
        <v>2</v>
      </c>
      <c r="T211" s="4" t="str">
        <f t="shared" si="45"/>
        <v>SMALL</v>
      </c>
      <c r="U211" s="4" t="s">
        <v>19</v>
      </c>
      <c r="V211" s="4">
        <v>2</v>
      </c>
      <c r="W211" s="4">
        <v>1.4730000000000001</v>
      </c>
      <c r="X211" s="4">
        <v>0.73599999999999999</v>
      </c>
      <c r="Y211" s="4">
        <v>2E-3</v>
      </c>
      <c r="Z211" s="21">
        <f t="shared" si="43"/>
        <v>3.5269610190594776E-2</v>
      </c>
      <c r="AA211" s="4" t="s">
        <v>21</v>
      </c>
      <c r="AB211" s="4" t="str">
        <f t="shared" si="49"/>
        <v>NA</v>
      </c>
      <c r="AC211" s="4">
        <v>15</v>
      </c>
      <c r="AD211" s="4">
        <v>4</v>
      </c>
      <c r="AE211" s="4">
        <v>0</v>
      </c>
      <c r="AF211" s="4">
        <v>4</v>
      </c>
      <c r="AG211" s="4">
        <v>7</v>
      </c>
      <c r="AH211" s="4">
        <v>0</v>
      </c>
      <c r="AI211" s="4">
        <v>0</v>
      </c>
      <c r="AJ211" s="20">
        <f t="shared" si="44"/>
        <v>1.4609417230346684</v>
      </c>
    </row>
    <row r="212" spans="1:36" x14ac:dyDescent="0.25">
      <c r="A212" s="19" t="s">
        <v>148</v>
      </c>
      <c r="B212" s="1" t="s">
        <v>149</v>
      </c>
      <c r="C212" s="1" t="s">
        <v>150</v>
      </c>
      <c r="D212" t="str">
        <f t="shared" si="50"/>
        <v>2022/09/28</v>
      </c>
      <c r="E212" t="str">
        <f t="shared" si="51"/>
        <v>20227920</v>
      </c>
      <c r="F212" s="1" t="s">
        <v>151</v>
      </c>
      <c r="G212" s="5">
        <f t="shared" si="52"/>
        <v>8.0833333333333339</v>
      </c>
      <c r="H212" s="5" t="str">
        <f>LOOKUP(A212,INDEX!$A$2:$A$28,INDEX!$F$2:$F$28)</f>
        <v>43°10'50.9"N</v>
      </c>
      <c r="I212" s="5" t="str">
        <f>LOOKUP(B212,INDEX!$A$2:$A$28,INDEX!$G$2:$G$28)</f>
        <v>79°14'38.5"W</v>
      </c>
      <c r="J212">
        <f>LOOKUP(A212,INDEX!$A$2:$A$28,INDEX!$H$2:$H$28)</f>
        <v>21</v>
      </c>
      <c r="K212" t="str">
        <f>LOOKUP(A212,INDEX!$A$2:$A$28,INDEX!$I$2:$I$28)</f>
        <v>Mostly Cloudy</v>
      </c>
      <c r="L212">
        <f>496.986</f>
        <v>496.98599999999999</v>
      </c>
      <c r="M212">
        <f>SUM(W212:W214)</f>
        <v>31.504999999999999</v>
      </c>
      <c r="N212">
        <f t="shared" si="41"/>
        <v>1</v>
      </c>
      <c r="O212" t="s">
        <v>67</v>
      </c>
      <c r="P212">
        <f t="shared" si="42"/>
        <v>1</v>
      </c>
      <c r="Q212" t="s">
        <v>22</v>
      </c>
      <c r="R212" t="s">
        <v>22</v>
      </c>
      <c r="S212">
        <v>2</v>
      </c>
      <c r="T212" t="str">
        <f t="shared" si="45"/>
        <v>SMALL</v>
      </c>
      <c r="U212" t="s">
        <v>16</v>
      </c>
      <c r="V212">
        <v>6</v>
      </c>
      <c r="W212">
        <v>9.4459999999999997</v>
      </c>
      <c r="X212">
        <v>1.5740000000000001</v>
      </c>
      <c r="Y212">
        <v>0.72099999999999997</v>
      </c>
      <c r="Z212" s="2">
        <f t="shared" si="43"/>
        <v>0.29982542453578798</v>
      </c>
      <c r="AA212" t="s">
        <v>21</v>
      </c>
      <c r="AB212" t="str">
        <f t="shared" si="49"/>
        <v>NA</v>
      </c>
      <c r="AC212">
        <v>48</v>
      </c>
      <c r="AD212">
        <v>1</v>
      </c>
      <c r="AE212">
        <v>0</v>
      </c>
      <c r="AF212">
        <v>2</v>
      </c>
      <c r="AG212">
        <v>45</v>
      </c>
      <c r="AH212">
        <v>1</v>
      </c>
      <c r="AI212">
        <v>0</v>
      </c>
      <c r="AJ212" s="5">
        <f t="shared" si="44"/>
        <v>5.7949318491868995</v>
      </c>
    </row>
    <row r="213" spans="1:36" x14ac:dyDescent="0.25">
      <c r="A213" s="19" t="s">
        <v>148</v>
      </c>
      <c r="B213" s="1" t="s">
        <v>149</v>
      </c>
      <c r="C213" s="1" t="s">
        <v>150</v>
      </c>
      <c r="D213" t="str">
        <f t="shared" si="50"/>
        <v>2022/09/28</v>
      </c>
      <c r="E213" t="str">
        <f t="shared" si="51"/>
        <v>20227920</v>
      </c>
      <c r="F213" s="1" t="s">
        <v>151</v>
      </c>
      <c r="G213" s="5">
        <f t="shared" si="52"/>
        <v>8.0833333333333339</v>
      </c>
      <c r="H213" s="5" t="str">
        <f>LOOKUP(A213,INDEX!$A$2:$A$28,INDEX!$F$2:$F$28)</f>
        <v>43°10'50.9"N</v>
      </c>
      <c r="I213" s="5" t="str">
        <f>LOOKUP(B213,INDEX!$A$2:$A$28,INDEX!$G$2:$G$28)</f>
        <v>79°14'38.5"W</v>
      </c>
      <c r="J213">
        <f>LOOKUP(A213,INDEX!$A$2:$A$28,INDEX!$H$2:$H$28)</f>
        <v>21</v>
      </c>
      <c r="K213" t="str">
        <f>LOOKUP(A213,INDEX!$A$2:$A$28,INDEX!$I$2:$I$28)</f>
        <v>Mostly Cloudy</v>
      </c>
      <c r="L213">
        <f t="shared" ref="L213:L214" si="54">496.986</f>
        <v>496.98599999999999</v>
      </c>
      <c r="M213">
        <f>M212</f>
        <v>31.504999999999999</v>
      </c>
      <c r="N213">
        <f t="shared" si="41"/>
        <v>1</v>
      </c>
      <c r="O213" t="s">
        <v>67</v>
      </c>
      <c r="P213">
        <f t="shared" si="42"/>
        <v>1</v>
      </c>
      <c r="Q213" t="s">
        <v>22</v>
      </c>
      <c r="R213" t="s">
        <v>22</v>
      </c>
      <c r="S213">
        <v>2</v>
      </c>
      <c r="T213" t="str">
        <f t="shared" si="45"/>
        <v>SMALL</v>
      </c>
      <c r="U213" t="s">
        <v>18</v>
      </c>
      <c r="V213">
        <v>6</v>
      </c>
      <c r="W213">
        <v>4.5149999999999997</v>
      </c>
      <c r="X213">
        <v>0.753</v>
      </c>
      <c r="Y213">
        <v>0.27600000000000002</v>
      </c>
      <c r="Z213" s="2">
        <f t="shared" si="43"/>
        <v>0.14331058562132995</v>
      </c>
      <c r="AA213">
        <v>6</v>
      </c>
      <c r="AB213">
        <f t="shared" si="49"/>
        <v>79.734219269102994</v>
      </c>
      <c r="AC213">
        <v>48</v>
      </c>
      <c r="AD213">
        <v>1</v>
      </c>
      <c r="AE213">
        <v>0</v>
      </c>
      <c r="AF213">
        <v>2</v>
      </c>
      <c r="AG213">
        <v>45</v>
      </c>
      <c r="AH213">
        <v>1</v>
      </c>
      <c r="AI213">
        <v>0</v>
      </c>
      <c r="AJ213" s="5">
        <f t="shared" si="44"/>
        <v>5.7949318491868995</v>
      </c>
    </row>
    <row r="214" spans="1:36" x14ac:dyDescent="0.25">
      <c r="A214" s="19" t="s">
        <v>148</v>
      </c>
      <c r="B214" s="1" t="s">
        <v>149</v>
      </c>
      <c r="C214" s="1" t="s">
        <v>150</v>
      </c>
      <c r="D214" t="str">
        <f t="shared" si="50"/>
        <v>2022/09/28</v>
      </c>
      <c r="E214" t="str">
        <f t="shared" si="51"/>
        <v>20227920</v>
      </c>
      <c r="F214" s="1" t="s">
        <v>151</v>
      </c>
      <c r="G214" s="5">
        <f t="shared" si="52"/>
        <v>8.0833333333333339</v>
      </c>
      <c r="H214" s="5" t="str">
        <f>LOOKUP(A214,INDEX!$A$2:$A$28,INDEX!$F$2:$F$28)</f>
        <v>43°10'50.9"N</v>
      </c>
      <c r="I214" s="5" t="str">
        <f>LOOKUP(B214,INDEX!$A$2:$A$28,INDEX!$G$2:$G$28)</f>
        <v>79°14'38.5"W</v>
      </c>
      <c r="J214">
        <f>LOOKUP(A214,INDEX!$A$2:$A$28,INDEX!$H$2:$H$28)</f>
        <v>21</v>
      </c>
      <c r="K214" t="str">
        <f>LOOKUP(A214,INDEX!$A$2:$A$28,INDEX!$I$2:$I$28)</f>
        <v>Mostly Cloudy</v>
      </c>
      <c r="L214">
        <f t="shared" si="54"/>
        <v>496.98599999999999</v>
      </c>
      <c r="M214">
        <f>M212</f>
        <v>31.504999999999999</v>
      </c>
      <c r="N214">
        <f t="shared" si="41"/>
        <v>1</v>
      </c>
      <c r="O214" t="s">
        <v>67</v>
      </c>
      <c r="P214">
        <f t="shared" si="42"/>
        <v>1</v>
      </c>
      <c r="Q214" t="s">
        <v>22</v>
      </c>
      <c r="R214" t="s">
        <v>22</v>
      </c>
      <c r="S214">
        <v>2</v>
      </c>
      <c r="T214" t="str">
        <f t="shared" si="45"/>
        <v>SMALL</v>
      </c>
      <c r="U214" t="s">
        <v>19</v>
      </c>
      <c r="V214">
        <v>10</v>
      </c>
      <c r="W214">
        <v>17.544</v>
      </c>
      <c r="X214">
        <v>1.754</v>
      </c>
      <c r="Y214">
        <v>0.98899999999999999</v>
      </c>
      <c r="Z214" s="2">
        <f t="shared" si="43"/>
        <v>0.5568639898428821</v>
      </c>
      <c r="AA214" t="s">
        <v>21</v>
      </c>
      <c r="AB214" t="str">
        <f t="shared" si="49"/>
        <v>NA</v>
      </c>
      <c r="AC214">
        <v>48</v>
      </c>
      <c r="AD214">
        <v>1</v>
      </c>
      <c r="AE214">
        <v>0</v>
      </c>
      <c r="AF214">
        <v>2</v>
      </c>
      <c r="AG214">
        <v>45</v>
      </c>
      <c r="AH214">
        <v>1</v>
      </c>
      <c r="AI214">
        <v>0</v>
      </c>
      <c r="AJ214" s="5">
        <f t="shared" si="44"/>
        <v>5.7949318491868995</v>
      </c>
    </row>
    <row r="215" spans="1:36" x14ac:dyDescent="0.25">
      <c r="A215" s="19" t="s">
        <v>148</v>
      </c>
      <c r="B215" s="19" t="s">
        <v>152</v>
      </c>
      <c r="C215" s="19" t="s">
        <v>150</v>
      </c>
      <c r="D215" s="4" t="str">
        <f t="shared" si="50"/>
        <v>2022/09/28</v>
      </c>
      <c r="E215" s="4" t="str">
        <f t="shared" si="51"/>
        <v>20227920</v>
      </c>
      <c r="F215" s="19" t="s">
        <v>151</v>
      </c>
      <c r="G215" s="20">
        <f t="shared" si="52"/>
        <v>8.0833333333333339</v>
      </c>
      <c r="H215" s="20" t="str">
        <f>LOOKUP(A215,INDEX!$A$2:$A$28,INDEX!$F$2:$F$28)</f>
        <v>43°10'50.9"N</v>
      </c>
      <c r="I215" s="20" t="str">
        <f>LOOKUP(B215,INDEX!$A$2:$A$28,INDEX!$G$2:$G$28)</f>
        <v>79°14'38.5"W</v>
      </c>
      <c r="J215" s="4">
        <f>LOOKUP(A215,INDEX!$A$2:$A$28,INDEX!$H$2:$H$28)</f>
        <v>21</v>
      </c>
      <c r="K215" s="4" t="str">
        <f>LOOKUP(A215,INDEX!$A$2:$A$28,INDEX!$I$2:$I$28)</f>
        <v>Mostly Cloudy</v>
      </c>
      <c r="L215" s="4">
        <f>496.986</f>
        <v>496.98599999999999</v>
      </c>
      <c r="M215" s="4">
        <f>SUM(W215:W217)</f>
        <v>18.994999999999997</v>
      </c>
      <c r="N215" s="4">
        <f t="shared" si="41"/>
        <v>1</v>
      </c>
      <c r="O215" s="4" t="s">
        <v>67</v>
      </c>
      <c r="P215" s="4">
        <f t="shared" si="42"/>
        <v>1</v>
      </c>
      <c r="Q215" s="4" t="s">
        <v>22</v>
      </c>
      <c r="R215" s="4" t="s">
        <v>22</v>
      </c>
      <c r="S215" s="4">
        <v>2</v>
      </c>
      <c r="T215" s="4" t="str">
        <f t="shared" si="45"/>
        <v>SMALL</v>
      </c>
      <c r="U215" s="4" t="s">
        <v>16</v>
      </c>
      <c r="V215" s="4">
        <v>6</v>
      </c>
      <c r="W215" s="4">
        <v>8.5039999999999996</v>
      </c>
      <c r="X215" s="4">
        <v>1.417</v>
      </c>
      <c r="Y215" s="4">
        <v>1.0189999999999999</v>
      </c>
      <c r="Z215" s="21">
        <f t="shared" si="43"/>
        <v>0.44769676230587002</v>
      </c>
      <c r="AA215" s="4" t="s">
        <v>21</v>
      </c>
      <c r="AB215" s="4" t="str">
        <f t="shared" si="49"/>
        <v>NA</v>
      </c>
      <c r="AC215" s="4">
        <v>48</v>
      </c>
      <c r="AD215" s="4">
        <v>1</v>
      </c>
      <c r="AE215" s="4">
        <v>0</v>
      </c>
      <c r="AF215" s="4">
        <v>2</v>
      </c>
      <c r="AG215" s="4">
        <v>45</v>
      </c>
      <c r="AH215" s="4">
        <v>0</v>
      </c>
      <c r="AI215" s="4">
        <v>0</v>
      </c>
      <c r="AJ215" s="20">
        <f t="shared" si="44"/>
        <v>5.7949318491868995</v>
      </c>
    </row>
    <row r="216" spans="1:36" x14ac:dyDescent="0.25">
      <c r="A216" s="19" t="s">
        <v>148</v>
      </c>
      <c r="B216" s="19" t="s">
        <v>152</v>
      </c>
      <c r="C216" s="19" t="s">
        <v>150</v>
      </c>
      <c r="D216" s="4" t="str">
        <f t="shared" si="50"/>
        <v>2022/09/28</v>
      </c>
      <c r="E216" s="4" t="str">
        <f t="shared" si="51"/>
        <v>20227920</v>
      </c>
      <c r="F216" s="19" t="s">
        <v>151</v>
      </c>
      <c r="G216" s="20">
        <f t="shared" si="52"/>
        <v>8.0833333333333339</v>
      </c>
      <c r="H216" s="20" t="str">
        <f>LOOKUP(A216,INDEX!$A$2:$A$28,INDEX!$F$2:$F$28)</f>
        <v>43°10'50.9"N</v>
      </c>
      <c r="I216" s="20" t="str">
        <f>LOOKUP(B216,INDEX!$A$2:$A$28,INDEX!$G$2:$G$28)</f>
        <v>79°14'38.5"W</v>
      </c>
      <c r="J216" s="4">
        <f>LOOKUP(A216,INDEX!$A$2:$A$28,INDEX!$H$2:$H$28)</f>
        <v>21</v>
      </c>
      <c r="K216" s="4" t="str">
        <f>LOOKUP(A216,INDEX!$A$2:$A$28,INDEX!$I$2:$I$28)</f>
        <v>Mostly Cloudy</v>
      </c>
      <c r="L216" s="4">
        <f t="shared" ref="L216:L217" si="55">496.986</f>
        <v>496.98599999999999</v>
      </c>
      <c r="M216" s="4">
        <f>M215</f>
        <v>18.994999999999997</v>
      </c>
      <c r="N216" s="4">
        <f t="shared" si="41"/>
        <v>1</v>
      </c>
      <c r="O216" s="4" t="s">
        <v>67</v>
      </c>
      <c r="P216" s="4">
        <f t="shared" si="42"/>
        <v>1</v>
      </c>
      <c r="Q216" s="4" t="s">
        <v>22</v>
      </c>
      <c r="R216" s="4" t="s">
        <v>22</v>
      </c>
      <c r="S216" s="4">
        <v>2</v>
      </c>
      <c r="T216" s="4" t="str">
        <f t="shared" si="45"/>
        <v>SMALL</v>
      </c>
      <c r="U216" s="4" t="s">
        <v>18</v>
      </c>
      <c r="V216" s="4">
        <v>3</v>
      </c>
      <c r="W216" s="4">
        <v>1.748</v>
      </c>
      <c r="X216" s="4">
        <v>0.58299999999999996</v>
      </c>
      <c r="Y216" s="4">
        <v>0.14199999999999999</v>
      </c>
      <c r="Z216" s="21">
        <f t="shared" si="43"/>
        <v>9.2024216899184011E-2</v>
      </c>
      <c r="AA216" s="4">
        <v>2</v>
      </c>
      <c r="AB216" s="4">
        <f t="shared" si="49"/>
        <v>68.649885583524039</v>
      </c>
      <c r="AC216" s="4">
        <v>48</v>
      </c>
      <c r="AD216" s="4">
        <v>1</v>
      </c>
      <c r="AE216" s="4">
        <v>0</v>
      </c>
      <c r="AF216" s="4">
        <v>2</v>
      </c>
      <c r="AG216" s="4">
        <v>45</v>
      </c>
      <c r="AH216" s="4">
        <v>0</v>
      </c>
      <c r="AI216" s="4">
        <v>0</v>
      </c>
      <c r="AJ216" s="20">
        <f t="shared" si="44"/>
        <v>5.7949318491868995</v>
      </c>
    </row>
    <row r="217" spans="1:36" x14ac:dyDescent="0.25">
      <c r="A217" s="19" t="s">
        <v>148</v>
      </c>
      <c r="B217" s="19" t="s">
        <v>152</v>
      </c>
      <c r="C217" s="19" t="s">
        <v>150</v>
      </c>
      <c r="D217" s="4" t="str">
        <f t="shared" si="50"/>
        <v>2022/09/28</v>
      </c>
      <c r="E217" s="4" t="str">
        <f t="shared" si="51"/>
        <v>20227920</v>
      </c>
      <c r="F217" s="19" t="s">
        <v>151</v>
      </c>
      <c r="G217" s="20">
        <f t="shared" si="52"/>
        <v>8.0833333333333339</v>
      </c>
      <c r="H217" s="20" t="str">
        <f>LOOKUP(A217,INDEX!$A$2:$A$28,INDEX!$F$2:$F$28)</f>
        <v>43°10'50.9"N</v>
      </c>
      <c r="I217" s="20" t="str">
        <f>LOOKUP(B217,INDEX!$A$2:$A$28,INDEX!$G$2:$G$28)</f>
        <v>79°14'38.5"W</v>
      </c>
      <c r="J217" s="4">
        <f>LOOKUP(A217,INDEX!$A$2:$A$28,INDEX!$H$2:$H$28)</f>
        <v>21</v>
      </c>
      <c r="K217" s="4" t="str">
        <f>LOOKUP(A217,INDEX!$A$2:$A$28,INDEX!$I$2:$I$28)</f>
        <v>Mostly Cloudy</v>
      </c>
      <c r="L217" s="4">
        <f t="shared" si="55"/>
        <v>496.98599999999999</v>
      </c>
      <c r="M217" s="4">
        <f>M215</f>
        <v>18.994999999999997</v>
      </c>
      <c r="N217" s="4">
        <f t="shared" si="41"/>
        <v>1</v>
      </c>
      <c r="O217" s="4" t="s">
        <v>67</v>
      </c>
      <c r="P217" s="4">
        <f t="shared" si="42"/>
        <v>1</v>
      </c>
      <c r="Q217" s="4" t="s">
        <v>22</v>
      </c>
      <c r="R217" s="4" t="s">
        <v>22</v>
      </c>
      <c r="S217" s="4">
        <v>2</v>
      </c>
      <c r="T217" s="4" t="str">
        <f t="shared" si="45"/>
        <v>SMALL</v>
      </c>
      <c r="U217" s="4" t="s">
        <v>19</v>
      </c>
      <c r="V217" s="4">
        <v>6</v>
      </c>
      <c r="W217" s="4">
        <v>8.7430000000000003</v>
      </c>
      <c r="X217" s="4">
        <v>1.4570000000000001</v>
      </c>
      <c r="Y217" s="4">
        <v>1.167</v>
      </c>
      <c r="Z217" s="21">
        <f t="shared" si="43"/>
        <v>0.46027902079494609</v>
      </c>
      <c r="AA217" s="4" t="s">
        <v>21</v>
      </c>
      <c r="AB217" s="4" t="str">
        <f t="shared" si="49"/>
        <v>NA</v>
      </c>
      <c r="AC217" s="4">
        <v>48</v>
      </c>
      <c r="AD217" s="4">
        <v>1</v>
      </c>
      <c r="AE217" s="4">
        <v>0</v>
      </c>
      <c r="AF217" s="4">
        <v>2</v>
      </c>
      <c r="AG217" s="4">
        <v>45</v>
      </c>
      <c r="AH217" s="4">
        <v>0</v>
      </c>
      <c r="AI217" s="4">
        <v>0</v>
      </c>
      <c r="AJ217" s="20">
        <f t="shared" si="44"/>
        <v>5.7949318491868995</v>
      </c>
    </row>
    <row r="218" spans="1:36" x14ac:dyDescent="0.25">
      <c r="A218" s="19" t="s">
        <v>153</v>
      </c>
      <c r="B218" s="1" t="s">
        <v>154</v>
      </c>
      <c r="C218" s="1" t="s">
        <v>150</v>
      </c>
      <c r="D218" t="str">
        <f t="shared" si="50"/>
        <v>2022/09/28</v>
      </c>
      <c r="E218" t="str">
        <f t="shared" si="51"/>
        <v>20227920</v>
      </c>
      <c r="F218" s="1" t="s">
        <v>155</v>
      </c>
      <c r="G218" s="5">
        <f t="shared" si="52"/>
        <v>8.3166666666666664</v>
      </c>
      <c r="H218" s="5" t="str">
        <f>LOOKUP(A218,INDEX!$A$2:$A$28,INDEX!$F$2:$F$28)</f>
        <v>43°10'39.6"N</v>
      </c>
      <c r="I218" s="5" t="str">
        <f>LOOKUP(B218,INDEX!$A$2:$A$28,INDEX!$G$2:$G$28)</f>
        <v>79°14'38.5"W</v>
      </c>
      <c r="J218">
        <f>LOOKUP(A218,INDEX!$A$2:$A$28,INDEX!$H$2:$H$28)</f>
        <v>13</v>
      </c>
      <c r="K218" t="str">
        <f>LOOKUP(A218,INDEX!$A$2:$A$28,INDEX!$I$2:$I$28)</f>
        <v>Cloudy</v>
      </c>
      <c r="L218">
        <f>121.524</f>
        <v>121.524</v>
      </c>
      <c r="M218">
        <f>SUM(W218:W220)</f>
        <v>28.739000000000001</v>
      </c>
      <c r="N218">
        <f t="shared" si="41"/>
        <v>1</v>
      </c>
      <c r="O218" t="s">
        <v>67</v>
      </c>
      <c r="P218">
        <f t="shared" si="42"/>
        <v>1</v>
      </c>
      <c r="Q218" t="s">
        <v>22</v>
      </c>
      <c r="R218" t="s">
        <v>22</v>
      </c>
      <c r="S218">
        <v>10</v>
      </c>
      <c r="T218" t="str">
        <f t="shared" si="45"/>
        <v>LARGE</v>
      </c>
      <c r="U218" t="s">
        <v>16</v>
      </c>
      <c r="V218">
        <v>5</v>
      </c>
      <c r="W218">
        <v>7.7460000000000004</v>
      </c>
      <c r="X218">
        <v>1.5489999999999999</v>
      </c>
      <c r="Y218">
        <v>1.419</v>
      </c>
      <c r="Z218" s="2">
        <f t="shared" si="43"/>
        <v>0.26952921117645012</v>
      </c>
      <c r="AA218" t="s">
        <v>21</v>
      </c>
      <c r="AB218" t="str">
        <f t="shared" si="49"/>
        <v>NA</v>
      </c>
      <c r="AC218">
        <v>4</v>
      </c>
      <c r="AD218">
        <v>0</v>
      </c>
      <c r="AE218">
        <v>0</v>
      </c>
      <c r="AF218">
        <v>1</v>
      </c>
      <c r="AG218">
        <v>3</v>
      </c>
      <c r="AH218">
        <v>0</v>
      </c>
      <c r="AI218">
        <v>0</v>
      </c>
      <c r="AJ218" s="5">
        <f t="shared" si="44"/>
        <v>1.9749185346104474</v>
      </c>
    </row>
    <row r="219" spans="1:36" x14ac:dyDescent="0.25">
      <c r="A219" s="19" t="s">
        <v>153</v>
      </c>
      <c r="B219" s="1" t="s">
        <v>154</v>
      </c>
      <c r="C219" s="1" t="s">
        <v>150</v>
      </c>
      <c r="D219" t="str">
        <f t="shared" si="50"/>
        <v>2022/09/28</v>
      </c>
      <c r="E219" t="str">
        <f t="shared" si="51"/>
        <v>20227920</v>
      </c>
      <c r="F219" s="1" t="s">
        <v>155</v>
      </c>
      <c r="G219" s="5">
        <f t="shared" si="52"/>
        <v>8.3166666666666664</v>
      </c>
      <c r="H219" s="5" t="str">
        <f>LOOKUP(A219,INDEX!$A$2:$A$28,INDEX!$F$2:$F$28)</f>
        <v>43°10'39.6"N</v>
      </c>
      <c r="I219" s="5" t="str">
        <f>LOOKUP(B219,INDEX!$A$2:$A$28,INDEX!$G$2:$G$28)</f>
        <v>79°14'38.5"W</v>
      </c>
      <c r="J219">
        <f>LOOKUP(A219,INDEX!$A$2:$A$28,INDEX!$H$2:$H$28)</f>
        <v>13</v>
      </c>
      <c r="K219" t="str">
        <f>LOOKUP(A219,INDEX!$A$2:$A$28,INDEX!$I$2:$I$28)</f>
        <v>Cloudy</v>
      </c>
      <c r="L219">
        <f t="shared" ref="L219:L247" si="56">121.524</f>
        <v>121.524</v>
      </c>
      <c r="M219">
        <f>M218</f>
        <v>28.739000000000001</v>
      </c>
      <c r="N219">
        <f t="shared" si="41"/>
        <v>1</v>
      </c>
      <c r="O219" t="s">
        <v>67</v>
      </c>
      <c r="P219">
        <f t="shared" si="42"/>
        <v>1</v>
      </c>
      <c r="Q219" t="s">
        <v>22</v>
      </c>
      <c r="R219" t="s">
        <v>22</v>
      </c>
      <c r="S219">
        <v>10</v>
      </c>
      <c r="T219" t="str">
        <f t="shared" si="45"/>
        <v>LARGE</v>
      </c>
      <c r="U219" t="s">
        <v>18</v>
      </c>
      <c r="V219">
        <v>4</v>
      </c>
      <c r="W219">
        <v>7.4939999999999998</v>
      </c>
      <c r="X219">
        <v>1.873</v>
      </c>
      <c r="Y219">
        <v>1.921</v>
      </c>
      <c r="Z219" s="2">
        <f t="shared" si="43"/>
        <v>0.26076063885312639</v>
      </c>
      <c r="AA219">
        <v>13</v>
      </c>
      <c r="AB219">
        <f t="shared" si="49"/>
        <v>104.08326661329063</v>
      </c>
      <c r="AC219">
        <v>4</v>
      </c>
      <c r="AD219">
        <v>0</v>
      </c>
      <c r="AE219">
        <v>0</v>
      </c>
      <c r="AF219">
        <v>1</v>
      </c>
      <c r="AG219">
        <v>3</v>
      </c>
      <c r="AH219">
        <v>0</v>
      </c>
      <c r="AI219">
        <v>0</v>
      </c>
      <c r="AJ219" s="5">
        <f t="shared" si="44"/>
        <v>1.9749185346104474</v>
      </c>
    </row>
    <row r="220" spans="1:36" x14ac:dyDescent="0.25">
      <c r="A220" s="19" t="s">
        <v>153</v>
      </c>
      <c r="B220" s="1" t="s">
        <v>154</v>
      </c>
      <c r="C220" s="1" t="s">
        <v>150</v>
      </c>
      <c r="D220" t="str">
        <f t="shared" si="50"/>
        <v>2022/09/28</v>
      </c>
      <c r="E220" t="str">
        <f t="shared" si="51"/>
        <v>20227920</v>
      </c>
      <c r="F220" s="1" t="s">
        <v>155</v>
      </c>
      <c r="G220" s="5">
        <f t="shared" si="52"/>
        <v>8.3166666666666664</v>
      </c>
      <c r="H220" s="5" t="str">
        <f>LOOKUP(A220,INDEX!$A$2:$A$28,INDEX!$F$2:$F$28)</f>
        <v>43°10'39.6"N</v>
      </c>
      <c r="I220" s="5" t="str">
        <f>LOOKUP(B220,INDEX!$A$2:$A$28,INDEX!$G$2:$G$28)</f>
        <v>79°14'38.5"W</v>
      </c>
      <c r="J220">
        <f>LOOKUP(A220,INDEX!$A$2:$A$28,INDEX!$H$2:$H$28)</f>
        <v>13</v>
      </c>
      <c r="K220" t="str">
        <f>LOOKUP(A220,INDEX!$A$2:$A$28,INDEX!$I$2:$I$28)</f>
        <v>Cloudy</v>
      </c>
      <c r="L220">
        <f t="shared" si="56"/>
        <v>121.524</v>
      </c>
      <c r="M220">
        <f>M218</f>
        <v>28.739000000000001</v>
      </c>
      <c r="N220">
        <f t="shared" si="41"/>
        <v>1</v>
      </c>
      <c r="O220" t="s">
        <v>67</v>
      </c>
      <c r="P220">
        <f t="shared" si="42"/>
        <v>1</v>
      </c>
      <c r="Q220" t="s">
        <v>22</v>
      </c>
      <c r="R220" t="s">
        <v>22</v>
      </c>
      <c r="S220">
        <v>10</v>
      </c>
      <c r="T220" t="str">
        <f t="shared" si="45"/>
        <v>LARGE</v>
      </c>
      <c r="U220" t="s">
        <v>19</v>
      </c>
      <c r="V220">
        <v>10</v>
      </c>
      <c r="W220">
        <v>13.499000000000001</v>
      </c>
      <c r="X220">
        <v>1.35</v>
      </c>
      <c r="Y220">
        <v>1.1259999999999999</v>
      </c>
      <c r="Z220" s="2">
        <f t="shared" si="43"/>
        <v>0.46971014997042349</v>
      </c>
      <c r="AA220" t="s">
        <v>21</v>
      </c>
      <c r="AB220" t="str">
        <f t="shared" si="49"/>
        <v>NA</v>
      </c>
      <c r="AC220">
        <v>4</v>
      </c>
      <c r="AD220">
        <v>0</v>
      </c>
      <c r="AE220">
        <v>0</v>
      </c>
      <c r="AF220">
        <v>1</v>
      </c>
      <c r="AG220">
        <v>3</v>
      </c>
      <c r="AH220">
        <v>0</v>
      </c>
      <c r="AI220">
        <v>0</v>
      </c>
      <c r="AJ220" s="5">
        <f t="shared" si="44"/>
        <v>1.9749185346104474</v>
      </c>
    </row>
    <row r="221" spans="1:36" x14ac:dyDescent="0.25">
      <c r="A221" s="19" t="s">
        <v>153</v>
      </c>
      <c r="B221" s="19" t="s">
        <v>156</v>
      </c>
      <c r="C221" s="19" t="s">
        <v>150</v>
      </c>
      <c r="D221" s="4" t="str">
        <f t="shared" si="50"/>
        <v>2022/09/28</v>
      </c>
      <c r="E221" s="4" t="str">
        <f t="shared" si="51"/>
        <v>20227920</v>
      </c>
      <c r="F221" s="19" t="s">
        <v>155</v>
      </c>
      <c r="G221" s="20">
        <f t="shared" si="52"/>
        <v>8.3166666666666664</v>
      </c>
      <c r="H221" s="20" t="str">
        <f>LOOKUP(A221,INDEX!$A$2:$A$28,INDEX!$F$2:$F$28)</f>
        <v>43°10'39.6"N</v>
      </c>
      <c r="I221" s="20" t="str">
        <f>LOOKUP(B221,INDEX!$A$2:$A$28,INDEX!$G$2:$G$28)</f>
        <v>79°14'38.5"W</v>
      </c>
      <c r="J221" s="4">
        <f>LOOKUP(A221,INDEX!$A$2:$A$28,INDEX!$H$2:$H$28)</f>
        <v>13</v>
      </c>
      <c r="K221" s="4" t="str">
        <f>LOOKUP(A221,INDEX!$A$2:$A$28,INDEX!$I$2:$I$28)</f>
        <v>Cloudy</v>
      </c>
      <c r="L221" s="4">
        <f t="shared" si="56"/>
        <v>121.524</v>
      </c>
      <c r="M221" s="4">
        <f>SUM(W221:W223)</f>
        <v>38.001999999999995</v>
      </c>
      <c r="N221" s="4">
        <f t="shared" si="41"/>
        <v>1</v>
      </c>
      <c r="O221" s="4" t="s">
        <v>67</v>
      </c>
      <c r="P221" s="4">
        <f t="shared" si="42"/>
        <v>1</v>
      </c>
      <c r="Q221" s="4" t="s">
        <v>22</v>
      </c>
      <c r="R221" s="4" t="s">
        <v>22</v>
      </c>
      <c r="S221" s="4">
        <v>10</v>
      </c>
      <c r="T221" s="4" t="str">
        <f t="shared" si="45"/>
        <v>LARGE</v>
      </c>
      <c r="U221" s="4" t="s">
        <v>16</v>
      </c>
      <c r="V221" s="4">
        <v>9</v>
      </c>
      <c r="W221" s="4">
        <v>13.092000000000001</v>
      </c>
      <c r="X221" s="4">
        <v>1.4550000000000001</v>
      </c>
      <c r="Y221" s="4">
        <v>1.571</v>
      </c>
      <c r="Z221" s="21">
        <f t="shared" si="43"/>
        <v>0.34450818377980114</v>
      </c>
      <c r="AA221" s="4" t="s">
        <v>21</v>
      </c>
      <c r="AB221" s="4" t="str">
        <f t="shared" si="49"/>
        <v>NA</v>
      </c>
      <c r="AC221" s="4">
        <v>4</v>
      </c>
      <c r="AD221" s="4">
        <v>0</v>
      </c>
      <c r="AE221" s="4">
        <v>0</v>
      </c>
      <c r="AF221" s="4">
        <v>1</v>
      </c>
      <c r="AG221" s="4">
        <v>3</v>
      </c>
      <c r="AH221" s="4">
        <v>0</v>
      </c>
      <c r="AI221" s="4">
        <v>0</v>
      </c>
      <c r="AJ221" s="20">
        <f t="shared" si="44"/>
        <v>1.9749185346104474</v>
      </c>
    </row>
    <row r="222" spans="1:36" x14ac:dyDescent="0.25">
      <c r="A222" s="19" t="s">
        <v>153</v>
      </c>
      <c r="B222" s="19" t="s">
        <v>156</v>
      </c>
      <c r="C222" s="19" t="s">
        <v>150</v>
      </c>
      <c r="D222" s="4" t="str">
        <f t="shared" si="50"/>
        <v>2022/09/28</v>
      </c>
      <c r="E222" s="4" t="str">
        <f t="shared" si="51"/>
        <v>20227920</v>
      </c>
      <c r="F222" s="19" t="s">
        <v>155</v>
      </c>
      <c r="G222" s="20">
        <f t="shared" si="52"/>
        <v>8.3166666666666664</v>
      </c>
      <c r="H222" s="20" t="str">
        <f>LOOKUP(A222,INDEX!$A$2:$A$28,INDEX!$F$2:$F$28)</f>
        <v>43°10'39.6"N</v>
      </c>
      <c r="I222" s="20" t="str">
        <f>LOOKUP(B222,INDEX!$A$2:$A$28,INDEX!$G$2:$G$28)</f>
        <v>79°14'38.5"W</v>
      </c>
      <c r="J222" s="4">
        <f>LOOKUP(A222,INDEX!$A$2:$A$28,INDEX!$H$2:$H$28)</f>
        <v>13</v>
      </c>
      <c r="K222" s="4" t="str">
        <f>LOOKUP(A222,INDEX!$A$2:$A$28,INDEX!$I$2:$I$28)</f>
        <v>Cloudy</v>
      </c>
      <c r="L222" s="4">
        <f t="shared" si="56"/>
        <v>121.524</v>
      </c>
      <c r="M222" s="4">
        <f>M221</f>
        <v>38.001999999999995</v>
      </c>
      <c r="N222" s="4">
        <f t="shared" si="41"/>
        <v>1</v>
      </c>
      <c r="O222" s="4" t="s">
        <v>67</v>
      </c>
      <c r="P222" s="4">
        <f t="shared" si="42"/>
        <v>1</v>
      </c>
      <c r="Q222" s="4" t="s">
        <v>22</v>
      </c>
      <c r="R222" s="4" t="s">
        <v>22</v>
      </c>
      <c r="S222" s="4">
        <v>10</v>
      </c>
      <c r="T222" s="4" t="str">
        <f t="shared" si="45"/>
        <v>LARGE</v>
      </c>
      <c r="U222" s="4" t="s">
        <v>18</v>
      </c>
      <c r="V222" s="4">
        <v>6</v>
      </c>
      <c r="W222" s="4">
        <v>9.7449999999999992</v>
      </c>
      <c r="X222" s="4">
        <v>1.6240000000000001</v>
      </c>
      <c r="Y222" s="4">
        <v>1.4550000000000001</v>
      </c>
      <c r="Z222" s="21">
        <f t="shared" si="43"/>
        <v>0.25643387190147887</v>
      </c>
      <c r="AA222" s="4">
        <v>9</v>
      </c>
      <c r="AB222" s="4">
        <f t="shared" si="49"/>
        <v>55.413032324268862</v>
      </c>
      <c r="AC222" s="4">
        <v>4</v>
      </c>
      <c r="AD222" s="4">
        <v>0</v>
      </c>
      <c r="AE222" s="4">
        <v>0</v>
      </c>
      <c r="AF222" s="4">
        <v>1</v>
      </c>
      <c r="AG222" s="4">
        <v>3</v>
      </c>
      <c r="AH222" s="4">
        <v>0</v>
      </c>
      <c r="AI222" s="4">
        <v>0</v>
      </c>
      <c r="AJ222" s="20">
        <f t="shared" si="44"/>
        <v>1.9749185346104474</v>
      </c>
    </row>
    <row r="223" spans="1:36" x14ac:dyDescent="0.25">
      <c r="A223" s="19" t="s">
        <v>153</v>
      </c>
      <c r="B223" s="19" t="s">
        <v>156</v>
      </c>
      <c r="C223" s="19" t="s">
        <v>150</v>
      </c>
      <c r="D223" s="4" t="str">
        <f t="shared" si="50"/>
        <v>2022/09/28</v>
      </c>
      <c r="E223" s="4" t="str">
        <f t="shared" si="51"/>
        <v>20227920</v>
      </c>
      <c r="F223" s="19" t="s">
        <v>155</v>
      </c>
      <c r="G223" s="20">
        <f t="shared" si="52"/>
        <v>8.3166666666666664</v>
      </c>
      <c r="H223" s="20" t="str">
        <f>LOOKUP(A223,INDEX!$A$2:$A$28,INDEX!$F$2:$F$28)</f>
        <v>43°10'39.6"N</v>
      </c>
      <c r="I223" s="20" t="str">
        <f>LOOKUP(B223,INDEX!$A$2:$A$28,INDEX!$G$2:$G$28)</f>
        <v>79°14'38.5"W</v>
      </c>
      <c r="J223" s="4">
        <f>LOOKUP(A223,INDEX!$A$2:$A$28,INDEX!$H$2:$H$28)</f>
        <v>13</v>
      </c>
      <c r="K223" s="4" t="str">
        <f>LOOKUP(A223,INDEX!$A$2:$A$28,INDEX!$I$2:$I$28)</f>
        <v>Cloudy</v>
      </c>
      <c r="L223" s="4">
        <f t="shared" si="56"/>
        <v>121.524</v>
      </c>
      <c r="M223" s="4">
        <f>M221</f>
        <v>38.001999999999995</v>
      </c>
      <c r="N223" s="4">
        <f t="shared" si="41"/>
        <v>1</v>
      </c>
      <c r="O223" s="4" t="s">
        <v>67</v>
      </c>
      <c r="P223" s="4">
        <f t="shared" si="42"/>
        <v>1</v>
      </c>
      <c r="Q223" s="4" t="s">
        <v>22</v>
      </c>
      <c r="R223" s="4" t="s">
        <v>22</v>
      </c>
      <c r="S223" s="4">
        <v>10</v>
      </c>
      <c r="T223" s="4" t="str">
        <f t="shared" si="45"/>
        <v>LARGE</v>
      </c>
      <c r="U223" s="4" t="s">
        <v>19</v>
      </c>
      <c r="V223" s="4">
        <v>14</v>
      </c>
      <c r="W223" s="4">
        <v>15.164999999999999</v>
      </c>
      <c r="X223" s="4">
        <v>1.083</v>
      </c>
      <c r="Y223" s="4">
        <v>1.024</v>
      </c>
      <c r="Z223" s="21">
        <f t="shared" si="43"/>
        <v>0.3990579443187201</v>
      </c>
      <c r="AA223" s="4" t="s">
        <v>21</v>
      </c>
      <c r="AB223" s="4" t="str">
        <f t="shared" si="49"/>
        <v>NA</v>
      </c>
      <c r="AC223" s="4">
        <v>4</v>
      </c>
      <c r="AD223" s="4">
        <v>0</v>
      </c>
      <c r="AE223" s="4">
        <v>0</v>
      </c>
      <c r="AF223" s="4">
        <v>1</v>
      </c>
      <c r="AG223" s="4">
        <v>3</v>
      </c>
      <c r="AH223" s="4">
        <v>0</v>
      </c>
      <c r="AI223" s="4">
        <v>0</v>
      </c>
      <c r="AJ223" s="20">
        <f t="shared" si="44"/>
        <v>1.9749185346104474</v>
      </c>
    </row>
    <row r="224" spans="1:36" x14ac:dyDescent="0.25">
      <c r="A224" s="19" t="s">
        <v>153</v>
      </c>
      <c r="B224" s="1" t="s">
        <v>157</v>
      </c>
      <c r="C224" s="1" t="s">
        <v>150</v>
      </c>
      <c r="D224" t="str">
        <f t="shared" si="50"/>
        <v>2022/09/28</v>
      </c>
      <c r="E224" t="str">
        <f t="shared" si="51"/>
        <v>20227920</v>
      </c>
      <c r="F224" s="1" t="s">
        <v>155</v>
      </c>
      <c r="G224" s="5">
        <f t="shared" si="52"/>
        <v>8.3166666666666664</v>
      </c>
      <c r="H224" s="5" t="str">
        <f>LOOKUP(A224,INDEX!$A$2:$A$28,INDEX!$F$2:$F$28)</f>
        <v>43°10'39.6"N</v>
      </c>
      <c r="I224" s="5" t="str">
        <f>LOOKUP(B224,INDEX!$A$2:$A$28,INDEX!$G$2:$G$28)</f>
        <v>79°14'38.5"W</v>
      </c>
      <c r="J224">
        <f>LOOKUP(A224,INDEX!$A$2:$A$28,INDEX!$H$2:$H$28)</f>
        <v>13</v>
      </c>
      <c r="K224" t="str">
        <f>LOOKUP(A224,INDEX!$A$2:$A$28,INDEX!$I$2:$I$28)</f>
        <v>Cloudy</v>
      </c>
      <c r="L224">
        <f t="shared" si="56"/>
        <v>121.524</v>
      </c>
      <c r="M224">
        <f>SUM(W224:W226)</f>
        <v>33.239000000000004</v>
      </c>
      <c r="N224">
        <f t="shared" si="41"/>
        <v>1</v>
      </c>
      <c r="O224" t="s">
        <v>67</v>
      </c>
      <c r="P224">
        <f t="shared" si="42"/>
        <v>1</v>
      </c>
      <c r="Q224" t="s">
        <v>22</v>
      </c>
      <c r="R224" t="s">
        <v>22</v>
      </c>
      <c r="S224">
        <v>10</v>
      </c>
      <c r="T224" t="str">
        <f t="shared" si="45"/>
        <v>LARGE</v>
      </c>
      <c r="U224" t="s">
        <v>16</v>
      </c>
      <c r="V224">
        <v>10</v>
      </c>
      <c r="W224">
        <v>10.739000000000001</v>
      </c>
      <c r="X224">
        <v>1.0740000000000001</v>
      </c>
      <c r="Y224">
        <v>0.95</v>
      </c>
      <c r="Z224" s="2">
        <f t="shared" si="43"/>
        <v>0.32308432865007969</v>
      </c>
      <c r="AA224" t="s">
        <v>21</v>
      </c>
      <c r="AB224" t="str">
        <f t="shared" si="49"/>
        <v>NA</v>
      </c>
      <c r="AC224">
        <v>4</v>
      </c>
      <c r="AD224">
        <v>0</v>
      </c>
      <c r="AE224">
        <v>0</v>
      </c>
      <c r="AF224">
        <v>1</v>
      </c>
      <c r="AG224">
        <v>3</v>
      </c>
      <c r="AH224">
        <v>0</v>
      </c>
      <c r="AI224">
        <v>0</v>
      </c>
      <c r="AJ224" s="5">
        <f t="shared" si="44"/>
        <v>1.9749185346104474</v>
      </c>
    </row>
    <row r="225" spans="1:36" x14ac:dyDescent="0.25">
      <c r="A225" s="19" t="s">
        <v>153</v>
      </c>
      <c r="B225" s="1" t="s">
        <v>157</v>
      </c>
      <c r="C225" s="1" t="s">
        <v>150</v>
      </c>
      <c r="D225" t="str">
        <f t="shared" si="50"/>
        <v>2022/09/28</v>
      </c>
      <c r="E225" t="str">
        <f t="shared" si="51"/>
        <v>20227920</v>
      </c>
      <c r="F225" s="1" t="s">
        <v>155</v>
      </c>
      <c r="G225" s="5">
        <f t="shared" si="52"/>
        <v>8.3166666666666664</v>
      </c>
      <c r="H225" s="5" t="str">
        <f>LOOKUP(A225,INDEX!$A$2:$A$28,INDEX!$F$2:$F$28)</f>
        <v>43°10'39.6"N</v>
      </c>
      <c r="I225" s="5" t="str">
        <f>LOOKUP(B225,INDEX!$A$2:$A$28,INDEX!$G$2:$G$28)</f>
        <v>79°14'38.5"W</v>
      </c>
      <c r="J225">
        <f>LOOKUP(A225,INDEX!$A$2:$A$28,INDEX!$H$2:$H$28)</f>
        <v>13</v>
      </c>
      <c r="K225" t="str">
        <f>LOOKUP(A225,INDEX!$A$2:$A$28,INDEX!$I$2:$I$28)</f>
        <v>Cloudy</v>
      </c>
      <c r="L225">
        <f t="shared" si="56"/>
        <v>121.524</v>
      </c>
      <c r="M225">
        <f>M224</f>
        <v>33.239000000000004</v>
      </c>
      <c r="N225">
        <f t="shared" si="41"/>
        <v>1</v>
      </c>
      <c r="O225" t="s">
        <v>67</v>
      </c>
      <c r="P225">
        <f t="shared" si="42"/>
        <v>1</v>
      </c>
      <c r="Q225" t="s">
        <v>22</v>
      </c>
      <c r="R225" t="s">
        <v>22</v>
      </c>
      <c r="S225">
        <v>10</v>
      </c>
      <c r="T225" t="str">
        <f t="shared" si="45"/>
        <v>LARGE</v>
      </c>
      <c r="U225" t="s">
        <v>18</v>
      </c>
      <c r="V225">
        <v>9</v>
      </c>
      <c r="W225">
        <v>17.001000000000001</v>
      </c>
      <c r="X225">
        <v>1.889</v>
      </c>
      <c r="Y225">
        <v>2.41</v>
      </c>
      <c r="Z225" s="2">
        <f t="shared" si="43"/>
        <v>0.51147748127199977</v>
      </c>
      <c r="AA225">
        <v>24</v>
      </c>
      <c r="AB225">
        <f t="shared" si="49"/>
        <v>84.700899947061941</v>
      </c>
      <c r="AC225">
        <v>4</v>
      </c>
      <c r="AD225">
        <v>0</v>
      </c>
      <c r="AE225">
        <v>0</v>
      </c>
      <c r="AF225">
        <v>1</v>
      </c>
      <c r="AG225">
        <v>3</v>
      </c>
      <c r="AH225">
        <v>0</v>
      </c>
      <c r="AI225">
        <v>0</v>
      </c>
      <c r="AJ225" s="5">
        <f t="shared" si="44"/>
        <v>1.9749185346104474</v>
      </c>
    </row>
    <row r="226" spans="1:36" x14ac:dyDescent="0.25">
      <c r="A226" s="19" t="s">
        <v>153</v>
      </c>
      <c r="B226" s="1" t="s">
        <v>157</v>
      </c>
      <c r="C226" s="1" t="s">
        <v>150</v>
      </c>
      <c r="D226" t="str">
        <f t="shared" si="50"/>
        <v>2022/09/28</v>
      </c>
      <c r="E226" t="str">
        <f t="shared" si="51"/>
        <v>20227920</v>
      </c>
      <c r="F226" s="1" t="s">
        <v>155</v>
      </c>
      <c r="G226" s="5">
        <f t="shared" si="52"/>
        <v>8.3166666666666664</v>
      </c>
      <c r="H226" s="5" t="str">
        <f>LOOKUP(A226,INDEX!$A$2:$A$28,INDEX!$F$2:$F$28)</f>
        <v>43°10'39.6"N</v>
      </c>
      <c r="I226" s="5" t="str">
        <f>LOOKUP(B226,INDEX!$A$2:$A$28,INDEX!$G$2:$G$28)</f>
        <v>79°14'38.5"W</v>
      </c>
      <c r="J226">
        <f>LOOKUP(A226,INDEX!$A$2:$A$28,INDEX!$H$2:$H$28)</f>
        <v>13</v>
      </c>
      <c r="K226" t="str">
        <f>LOOKUP(A226,INDEX!$A$2:$A$28,INDEX!$I$2:$I$28)</f>
        <v>Cloudy</v>
      </c>
      <c r="L226">
        <f t="shared" si="56"/>
        <v>121.524</v>
      </c>
      <c r="M226">
        <f>M224</f>
        <v>33.239000000000004</v>
      </c>
      <c r="N226">
        <f t="shared" si="41"/>
        <v>1</v>
      </c>
      <c r="O226" t="s">
        <v>67</v>
      </c>
      <c r="P226">
        <f t="shared" si="42"/>
        <v>1</v>
      </c>
      <c r="Q226" t="s">
        <v>22</v>
      </c>
      <c r="R226" t="s">
        <v>22</v>
      </c>
      <c r="S226">
        <v>10</v>
      </c>
      <c r="T226" t="str">
        <f t="shared" si="45"/>
        <v>LARGE</v>
      </c>
      <c r="U226" t="s">
        <v>19</v>
      </c>
      <c r="V226">
        <v>8</v>
      </c>
      <c r="W226">
        <v>5.4989999999999997</v>
      </c>
      <c r="X226">
        <v>0.68700000000000006</v>
      </c>
      <c r="Y226">
        <v>0.59399999999999997</v>
      </c>
      <c r="Z226" s="2">
        <f t="shared" si="43"/>
        <v>0.16543819007792049</v>
      </c>
      <c r="AA226" t="s">
        <v>21</v>
      </c>
      <c r="AB226" t="str">
        <f t="shared" si="49"/>
        <v>NA</v>
      </c>
      <c r="AC226">
        <v>4</v>
      </c>
      <c r="AD226">
        <v>0</v>
      </c>
      <c r="AE226">
        <v>0</v>
      </c>
      <c r="AF226">
        <v>1</v>
      </c>
      <c r="AG226">
        <v>3</v>
      </c>
      <c r="AH226">
        <v>0</v>
      </c>
      <c r="AI226">
        <v>0</v>
      </c>
      <c r="AJ226" s="5">
        <f t="shared" si="44"/>
        <v>1.9749185346104474</v>
      </c>
    </row>
    <row r="227" spans="1:36" x14ac:dyDescent="0.25">
      <c r="A227" s="19" t="s">
        <v>153</v>
      </c>
      <c r="B227" s="19" t="s">
        <v>158</v>
      </c>
      <c r="C227" s="19" t="s">
        <v>150</v>
      </c>
      <c r="D227" s="4" t="str">
        <f t="shared" si="50"/>
        <v>2022/09/28</v>
      </c>
      <c r="E227" s="4" t="str">
        <f t="shared" si="51"/>
        <v>20227920</v>
      </c>
      <c r="F227" s="19" t="s">
        <v>155</v>
      </c>
      <c r="G227" s="20">
        <f t="shared" si="52"/>
        <v>8.3166666666666664</v>
      </c>
      <c r="H227" s="20" t="str">
        <f>LOOKUP(A227,INDEX!$A$2:$A$28,INDEX!$F$2:$F$28)</f>
        <v>43°10'39.6"N</v>
      </c>
      <c r="I227" s="20" t="str">
        <f>LOOKUP(B227,INDEX!$A$2:$A$28,INDEX!$G$2:$G$28)</f>
        <v>79°14'38.5"W</v>
      </c>
      <c r="J227" s="4">
        <f>LOOKUP(A227,INDEX!$A$2:$A$28,INDEX!$H$2:$H$28)</f>
        <v>13</v>
      </c>
      <c r="K227" s="4" t="str">
        <f>LOOKUP(A227,INDEX!$A$2:$A$28,INDEX!$I$2:$I$28)</f>
        <v>Cloudy</v>
      </c>
      <c r="L227" s="4">
        <f t="shared" si="56"/>
        <v>121.524</v>
      </c>
      <c r="M227" s="4">
        <f>SUM(W227:W229)</f>
        <v>26.996000000000002</v>
      </c>
      <c r="N227" s="4">
        <f t="shared" si="41"/>
        <v>1</v>
      </c>
      <c r="O227" s="4" t="s">
        <v>67</v>
      </c>
      <c r="P227" s="4">
        <f t="shared" si="42"/>
        <v>1</v>
      </c>
      <c r="Q227" s="4" t="s">
        <v>22</v>
      </c>
      <c r="R227" s="4" t="s">
        <v>22</v>
      </c>
      <c r="S227" s="4">
        <v>10</v>
      </c>
      <c r="T227" s="4" t="str">
        <f t="shared" si="45"/>
        <v>LARGE</v>
      </c>
      <c r="U227" s="4" t="s">
        <v>16</v>
      </c>
      <c r="V227" s="4">
        <v>1</v>
      </c>
      <c r="W227" s="4">
        <v>0.249</v>
      </c>
      <c r="X227" s="4">
        <v>0.249</v>
      </c>
      <c r="Y227" s="4" t="s">
        <v>21</v>
      </c>
      <c r="Z227" s="21">
        <f t="shared" si="43"/>
        <v>9.2235886798044155E-3</v>
      </c>
      <c r="AA227" s="4" t="s">
        <v>21</v>
      </c>
      <c r="AB227" s="4" t="str">
        <f t="shared" si="49"/>
        <v>NA</v>
      </c>
      <c r="AC227" s="4">
        <v>4</v>
      </c>
      <c r="AD227" s="4">
        <v>0</v>
      </c>
      <c r="AE227" s="4">
        <v>0</v>
      </c>
      <c r="AF227" s="4">
        <v>1</v>
      </c>
      <c r="AG227" s="4">
        <v>3</v>
      </c>
      <c r="AH227" s="4">
        <v>0</v>
      </c>
      <c r="AI227" s="4">
        <v>0</v>
      </c>
      <c r="AJ227" s="20">
        <f t="shared" si="44"/>
        <v>1.9749185346104474</v>
      </c>
    </row>
    <row r="228" spans="1:36" x14ac:dyDescent="0.25">
      <c r="A228" s="19" t="s">
        <v>153</v>
      </c>
      <c r="B228" s="19" t="s">
        <v>158</v>
      </c>
      <c r="C228" s="19" t="s">
        <v>150</v>
      </c>
      <c r="D228" s="4" t="str">
        <f t="shared" si="50"/>
        <v>2022/09/28</v>
      </c>
      <c r="E228" s="4" t="str">
        <f t="shared" si="51"/>
        <v>20227920</v>
      </c>
      <c r="F228" s="19" t="s">
        <v>155</v>
      </c>
      <c r="G228" s="20">
        <f t="shared" si="52"/>
        <v>8.3166666666666664</v>
      </c>
      <c r="H228" s="20" t="str">
        <f>LOOKUP(A228,INDEX!$A$2:$A$28,INDEX!$F$2:$F$28)</f>
        <v>43°10'39.6"N</v>
      </c>
      <c r="I228" s="20" t="str">
        <f>LOOKUP(B228,INDEX!$A$2:$A$28,INDEX!$G$2:$G$28)</f>
        <v>79°14'38.5"W</v>
      </c>
      <c r="J228" s="4">
        <f>LOOKUP(A228,INDEX!$A$2:$A$28,INDEX!$H$2:$H$28)</f>
        <v>13</v>
      </c>
      <c r="K228" s="4" t="str">
        <f>LOOKUP(A228,INDEX!$A$2:$A$28,INDEX!$I$2:$I$28)</f>
        <v>Cloudy</v>
      </c>
      <c r="L228" s="4">
        <f t="shared" si="56"/>
        <v>121.524</v>
      </c>
      <c r="M228" s="4">
        <f>M227</f>
        <v>26.996000000000002</v>
      </c>
      <c r="N228" s="4">
        <f t="shared" si="41"/>
        <v>1</v>
      </c>
      <c r="O228" s="4" t="s">
        <v>67</v>
      </c>
      <c r="P228" s="4">
        <f t="shared" si="42"/>
        <v>1</v>
      </c>
      <c r="Q228" s="4" t="s">
        <v>22</v>
      </c>
      <c r="R228" s="4" t="s">
        <v>22</v>
      </c>
      <c r="S228" s="4">
        <v>10</v>
      </c>
      <c r="T228" s="4" t="str">
        <f t="shared" si="45"/>
        <v>LARGE</v>
      </c>
      <c r="U228" s="4" t="s">
        <v>18</v>
      </c>
      <c r="V228" s="4">
        <v>3</v>
      </c>
      <c r="W228" s="4">
        <v>13.75</v>
      </c>
      <c r="X228" s="4">
        <v>4.5830000000000002</v>
      </c>
      <c r="Y228" s="4">
        <v>4.141</v>
      </c>
      <c r="Z228" s="21">
        <f t="shared" si="43"/>
        <v>0.50933471625425986</v>
      </c>
      <c r="AA228" s="4">
        <v>22</v>
      </c>
      <c r="AB228" s="4">
        <f t="shared" si="49"/>
        <v>96</v>
      </c>
      <c r="AC228" s="4">
        <v>4</v>
      </c>
      <c r="AD228" s="4">
        <v>0</v>
      </c>
      <c r="AE228" s="4">
        <v>0</v>
      </c>
      <c r="AF228" s="4">
        <v>1</v>
      </c>
      <c r="AG228" s="4">
        <v>3</v>
      </c>
      <c r="AH228" s="4">
        <v>0</v>
      </c>
      <c r="AI228" s="4">
        <v>0</v>
      </c>
      <c r="AJ228" s="20">
        <f t="shared" si="44"/>
        <v>1.9749185346104474</v>
      </c>
    </row>
    <row r="229" spans="1:36" x14ac:dyDescent="0.25">
      <c r="A229" s="19" t="s">
        <v>153</v>
      </c>
      <c r="B229" s="19" t="s">
        <v>158</v>
      </c>
      <c r="C229" s="19" t="s">
        <v>150</v>
      </c>
      <c r="D229" s="4" t="str">
        <f t="shared" si="50"/>
        <v>2022/09/28</v>
      </c>
      <c r="E229" s="4" t="str">
        <f t="shared" si="51"/>
        <v>20227920</v>
      </c>
      <c r="F229" s="19" t="s">
        <v>155</v>
      </c>
      <c r="G229" s="20">
        <f t="shared" si="52"/>
        <v>8.3166666666666664</v>
      </c>
      <c r="H229" s="20" t="str">
        <f>LOOKUP(A229,INDEX!$A$2:$A$28,INDEX!$F$2:$F$28)</f>
        <v>43°10'39.6"N</v>
      </c>
      <c r="I229" s="20" t="str">
        <f>LOOKUP(B229,INDEX!$A$2:$A$28,INDEX!$G$2:$G$28)</f>
        <v>79°14'38.5"W</v>
      </c>
      <c r="J229" s="4">
        <f>LOOKUP(A229,INDEX!$A$2:$A$28,INDEX!$H$2:$H$28)</f>
        <v>13</v>
      </c>
      <c r="K229" s="4" t="str">
        <f>LOOKUP(A229,INDEX!$A$2:$A$28,INDEX!$I$2:$I$28)</f>
        <v>Cloudy</v>
      </c>
      <c r="L229" s="4">
        <f t="shared" si="56"/>
        <v>121.524</v>
      </c>
      <c r="M229" s="4">
        <f>M227</f>
        <v>26.996000000000002</v>
      </c>
      <c r="N229" s="4">
        <f t="shared" si="41"/>
        <v>1</v>
      </c>
      <c r="O229" s="4" t="s">
        <v>67</v>
      </c>
      <c r="P229" s="4">
        <f t="shared" si="42"/>
        <v>1</v>
      </c>
      <c r="Q229" s="4" t="s">
        <v>22</v>
      </c>
      <c r="R229" s="4" t="s">
        <v>22</v>
      </c>
      <c r="S229" s="4">
        <v>10</v>
      </c>
      <c r="T229" s="4" t="str">
        <f t="shared" si="45"/>
        <v>LARGE</v>
      </c>
      <c r="U229" s="4" t="s">
        <v>19</v>
      </c>
      <c r="V229" s="4">
        <v>7</v>
      </c>
      <c r="W229" s="4">
        <v>12.997</v>
      </c>
      <c r="X229" s="4">
        <v>1.857</v>
      </c>
      <c r="Y229" s="4">
        <v>1.264</v>
      </c>
      <c r="Z229" s="21">
        <f t="shared" si="43"/>
        <v>0.48144169506593565</v>
      </c>
      <c r="AA229" s="4" t="s">
        <v>21</v>
      </c>
      <c r="AB229" s="4" t="str">
        <f t="shared" si="49"/>
        <v>NA</v>
      </c>
      <c r="AC229" s="4">
        <v>4</v>
      </c>
      <c r="AD229" s="4">
        <v>0</v>
      </c>
      <c r="AE229" s="4">
        <v>0</v>
      </c>
      <c r="AF229" s="4">
        <v>1</v>
      </c>
      <c r="AG229" s="4">
        <v>3</v>
      </c>
      <c r="AH229" s="4">
        <v>0</v>
      </c>
      <c r="AI229" s="4">
        <v>0</v>
      </c>
      <c r="AJ229" s="20">
        <f t="shared" si="44"/>
        <v>1.9749185346104474</v>
      </c>
    </row>
    <row r="230" spans="1:36" x14ac:dyDescent="0.25">
      <c r="A230" s="19" t="s">
        <v>153</v>
      </c>
      <c r="B230" s="1" t="s">
        <v>159</v>
      </c>
      <c r="C230" s="1" t="s">
        <v>150</v>
      </c>
      <c r="D230" t="str">
        <f t="shared" si="50"/>
        <v>2022/09/28</v>
      </c>
      <c r="E230" t="str">
        <f t="shared" si="51"/>
        <v>20227920</v>
      </c>
      <c r="F230" s="1" t="s">
        <v>155</v>
      </c>
      <c r="G230" s="5">
        <f t="shared" si="52"/>
        <v>8.3166666666666664</v>
      </c>
      <c r="H230" s="5" t="str">
        <f>LOOKUP(A230,INDEX!$A$2:$A$28,INDEX!$F$2:$F$28)</f>
        <v>43°10'39.6"N</v>
      </c>
      <c r="I230" s="5" t="str">
        <f>LOOKUP(B230,INDEX!$A$2:$A$28,INDEX!$G$2:$G$28)</f>
        <v>79°14'38.5"W</v>
      </c>
      <c r="J230">
        <f>LOOKUP(A230,INDEX!$A$2:$A$28,INDEX!$H$2:$H$28)</f>
        <v>13</v>
      </c>
      <c r="K230" t="str">
        <f>LOOKUP(A230,INDEX!$A$2:$A$28,INDEX!$I$2:$I$28)</f>
        <v>Cloudy</v>
      </c>
      <c r="L230">
        <f t="shared" si="56"/>
        <v>121.524</v>
      </c>
      <c r="M230">
        <f>SUM(W230:W232)</f>
        <v>9.745000000000001</v>
      </c>
      <c r="N230">
        <f t="shared" si="41"/>
        <v>1</v>
      </c>
      <c r="O230" t="s">
        <v>67</v>
      </c>
      <c r="P230">
        <f t="shared" si="42"/>
        <v>1</v>
      </c>
      <c r="Q230" t="s">
        <v>22</v>
      </c>
      <c r="R230" t="s">
        <v>22</v>
      </c>
      <c r="S230">
        <v>10</v>
      </c>
      <c r="T230" t="str">
        <f t="shared" si="45"/>
        <v>LARGE</v>
      </c>
      <c r="U230" t="s">
        <v>16</v>
      </c>
      <c r="V230">
        <v>0</v>
      </c>
      <c r="W230">
        <v>0</v>
      </c>
      <c r="X230">
        <v>0</v>
      </c>
      <c r="Y230" t="s">
        <v>21</v>
      </c>
      <c r="Z230" s="2">
        <f t="shared" si="43"/>
        <v>0</v>
      </c>
      <c r="AA230" t="s">
        <v>21</v>
      </c>
      <c r="AB230" t="str">
        <f t="shared" si="49"/>
        <v>NA</v>
      </c>
      <c r="AC230">
        <v>4</v>
      </c>
      <c r="AD230">
        <v>0</v>
      </c>
      <c r="AE230">
        <v>0</v>
      </c>
      <c r="AF230">
        <v>1</v>
      </c>
      <c r="AG230">
        <v>3</v>
      </c>
      <c r="AH230">
        <v>0</v>
      </c>
      <c r="AI230">
        <v>0</v>
      </c>
      <c r="AJ230" s="5">
        <f t="shared" si="44"/>
        <v>1.9749185346104474</v>
      </c>
    </row>
    <row r="231" spans="1:36" x14ac:dyDescent="0.25">
      <c r="A231" s="19" t="s">
        <v>153</v>
      </c>
      <c r="B231" s="1" t="s">
        <v>159</v>
      </c>
      <c r="C231" s="1" t="s">
        <v>150</v>
      </c>
      <c r="D231" t="str">
        <f t="shared" si="50"/>
        <v>2022/09/28</v>
      </c>
      <c r="E231" t="str">
        <f t="shared" si="51"/>
        <v>20227920</v>
      </c>
      <c r="F231" s="1" t="s">
        <v>155</v>
      </c>
      <c r="G231" s="5">
        <f t="shared" si="52"/>
        <v>8.3166666666666664</v>
      </c>
      <c r="H231" s="5" t="str">
        <f>LOOKUP(A231,INDEX!$A$2:$A$28,INDEX!$F$2:$F$28)</f>
        <v>43°10'39.6"N</v>
      </c>
      <c r="I231" s="5" t="str">
        <f>LOOKUP(B231,INDEX!$A$2:$A$28,INDEX!$G$2:$G$28)</f>
        <v>79°14'38.5"W</v>
      </c>
      <c r="J231">
        <f>LOOKUP(A231,INDEX!$A$2:$A$28,INDEX!$H$2:$H$28)</f>
        <v>13</v>
      </c>
      <c r="K231" t="str">
        <f>LOOKUP(A231,INDEX!$A$2:$A$28,INDEX!$I$2:$I$28)</f>
        <v>Cloudy</v>
      </c>
      <c r="L231">
        <f t="shared" si="56"/>
        <v>121.524</v>
      </c>
      <c r="M231">
        <f>M230</f>
        <v>9.745000000000001</v>
      </c>
      <c r="N231">
        <f t="shared" si="41"/>
        <v>1</v>
      </c>
      <c r="O231" t="s">
        <v>67</v>
      </c>
      <c r="P231">
        <f t="shared" si="42"/>
        <v>1</v>
      </c>
      <c r="Q231" t="s">
        <v>22</v>
      </c>
      <c r="R231" t="s">
        <v>22</v>
      </c>
      <c r="S231">
        <v>10</v>
      </c>
      <c r="T231" t="str">
        <f t="shared" si="45"/>
        <v>LARGE</v>
      </c>
      <c r="U231" t="s">
        <v>18</v>
      </c>
      <c r="V231">
        <v>3</v>
      </c>
      <c r="W231">
        <v>5.4980000000000002</v>
      </c>
      <c r="X231">
        <v>1.833</v>
      </c>
      <c r="Y231">
        <v>1.528</v>
      </c>
      <c r="Z231" s="2">
        <f t="shared" si="43"/>
        <v>0.56418676244227806</v>
      </c>
      <c r="AA231">
        <v>8</v>
      </c>
      <c r="AB231">
        <f t="shared" si="49"/>
        <v>87.304474354310642</v>
      </c>
      <c r="AC231">
        <v>4</v>
      </c>
      <c r="AD231">
        <v>0</v>
      </c>
      <c r="AE231">
        <v>0</v>
      </c>
      <c r="AF231">
        <v>1</v>
      </c>
      <c r="AG231">
        <v>3</v>
      </c>
      <c r="AH231">
        <v>0</v>
      </c>
      <c r="AI231">
        <v>0</v>
      </c>
      <c r="AJ231" s="5">
        <f t="shared" si="44"/>
        <v>1.9749185346104474</v>
      </c>
    </row>
    <row r="232" spans="1:36" x14ac:dyDescent="0.25">
      <c r="A232" s="19" t="s">
        <v>153</v>
      </c>
      <c r="B232" s="1" t="s">
        <v>159</v>
      </c>
      <c r="C232" s="1" t="s">
        <v>150</v>
      </c>
      <c r="D232" t="str">
        <f t="shared" si="50"/>
        <v>2022/09/28</v>
      </c>
      <c r="E232" t="str">
        <f t="shared" si="51"/>
        <v>20227920</v>
      </c>
      <c r="F232" s="1" t="s">
        <v>155</v>
      </c>
      <c r="G232" s="5">
        <f t="shared" si="52"/>
        <v>8.3166666666666664</v>
      </c>
      <c r="H232" s="5" t="str">
        <f>LOOKUP(A232,INDEX!$A$2:$A$28,INDEX!$F$2:$F$28)</f>
        <v>43°10'39.6"N</v>
      </c>
      <c r="I232" s="5" t="str">
        <f>LOOKUP(B232,INDEX!$A$2:$A$28,INDEX!$G$2:$G$28)</f>
        <v>79°14'38.5"W</v>
      </c>
      <c r="J232">
        <f>LOOKUP(A232,INDEX!$A$2:$A$28,INDEX!$H$2:$H$28)</f>
        <v>13</v>
      </c>
      <c r="K232" t="str">
        <f>LOOKUP(A232,INDEX!$A$2:$A$28,INDEX!$I$2:$I$28)</f>
        <v>Cloudy</v>
      </c>
      <c r="L232">
        <f t="shared" si="56"/>
        <v>121.524</v>
      </c>
      <c r="M232">
        <f>M230</f>
        <v>9.745000000000001</v>
      </c>
      <c r="N232">
        <f t="shared" si="41"/>
        <v>1</v>
      </c>
      <c r="O232" t="s">
        <v>67</v>
      </c>
      <c r="P232">
        <f t="shared" si="42"/>
        <v>1</v>
      </c>
      <c r="Q232" t="s">
        <v>22</v>
      </c>
      <c r="R232" t="s">
        <v>22</v>
      </c>
      <c r="S232">
        <v>10</v>
      </c>
      <c r="T232" t="str">
        <f t="shared" si="45"/>
        <v>LARGE</v>
      </c>
      <c r="U232" t="s">
        <v>19</v>
      </c>
      <c r="V232">
        <v>5</v>
      </c>
      <c r="W232">
        <v>4.2469999999999999</v>
      </c>
      <c r="X232">
        <v>0.84899999999999998</v>
      </c>
      <c r="Y232">
        <v>0.48799999999999999</v>
      </c>
      <c r="Z232" s="2">
        <f t="shared" si="43"/>
        <v>0.43581323755772183</v>
      </c>
      <c r="AA232" t="s">
        <v>21</v>
      </c>
      <c r="AB232" t="str">
        <f t="shared" si="49"/>
        <v>NA</v>
      </c>
      <c r="AC232">
        <v>4</v>
      </c>
      <c r="AD232">
        <v>0</v>
      </c>
      <c r="AE232">
        <v>0</v>
      </c>
      <c r="AF232">
        <v>1</v>
      </c>
      <c r="AG232">
        <v>3</v>
      </c>
      <c r="AH232">
        <v>0</v>
      </c>
      <c r="AI232">
        <v>0</v>
      </c>
      <c r="AJ232" s="5">
        <f t="shared" si="44"/>
        <v>1.9749185346104474</v>
      </c>
    </row>
    <row r="233" spans="1:36" x14ac:dyDescent="0.25">
      <c r="A233" s="19" t="s">
        <v>153</v>
      </c>
      <c r="B233" s="19" t="s">
        <v>160</v>
      </c>
      <c r="C233" s="19" t="s">
        <v>150</v>
      </c>
      <c r="D233" s="4" t="str">
        <f t="shared" si="50"/>
        <v>2022/09/28</v>
      </c>
      <c r="E233" s="4" t="str">
        <f t="shared" si="51"/>
        <v>20227920</v>
      </c>
      <c r="F233" s="19" t="s">
        <v>155</v>
      </c>
      <c r="G233" s="20">
        <f t="shared" si="52"/>
        <v>8.3166666666666664</v>
      </c>
      <c r="H233" s="20" t="str">
        <f>LOOKUP(A233,INDEX!$A$2:$A$28,INDEX!$F$2:$F$28)</f>
        <v>43°10'39.6"N</v>
      </c>
      <c r="I233" s="20" t="str">
        <f>LOOKUP(B233,INDEX!$A$2:$A$28,INDEX!$G$2:$G$28)</f>
        <v>79°14'38.5"W</v>
      </c>
      <c r="J233" s="4">
        <f>LOOKUP(A233,INDEX!$A$2:$A$28,INDEX!$H$2:$H$28)</f>
        <v>13</v>
      </c>
      <c r="K233" s="4" t="str">
        <f>LOOKUP(A233,INDEX!$A$2:$A$28,INDEX!$I$2:$I$28)</f>
        <v>Cloudy</v>
      </c>
      <c r="L233" s="4">
        <f t="shared" si="56"/>
        <v>121.524</v>
      </c>
      <c r="M233" s="4">
        <f>SUM(W233:W235)</f>
        <v>21.997</v>
      </c>
      <c r="N233" s="4">
        <f t="shared" si="41"/>
        <v>1</v>
      </c>
      <c r="O233" s="4" t="s">
        <v>67</v>
      </c>
      <c r="P233" s="4">
        <f t="shared" si="42"/>
        <v>1</v>
      </c>
      <c r="Q233" s="4" t="s">
        <v>22</v>
      </c>
      <c r="R233" s="4" t="s">
        <v>22</v>
      </c>
      <c r="S233" s="4">
        <v>10</v>
      </c>
      <c r="T233" s="4" t="str">
        <f t="shared" si="45"/>
        <v>LARGE</v>
      </c>
      <c r="U233" s="4" t="s">
        <v>16</v>
      </c>
      <c r="V233" s="4">
        <v>8</v>
      </c>
      <c r="W233" s="4">
        <v>8.4890000000000008</v>
      </c>
      <c r="X233" s="4">
        <v>1.0609999999999999</v>
      </c>
      <c r="Y233" s="4">
        <v>0.98</v>
      </c>
      <c r="Z233" s="21">
        <f t="shared" si="43"/>
        <v>0.38591626130836026</v>
      </c>
      <c r="AA233" s="4" t="s">
        <v>21</v>
      </c>
      <c r="AB233" s="4" t="str">
        <f t="shared" si="49"/>
        <v>NA</v>
      </c>
      <c r="AC233" s="4">
        <v>4</v>
      </c>
      <c r="AD233" s="4">
        <v>0</v>
      </c>
      <c r="AE233" s="4">
        <v>0</v>
      </c>
      <c r="AF233" s="4">
        <v>1</v>
      </c>
      <c r="AG233" s="4">
        <v>3</v>
      </c>
      <c r="AH233" s="4">
        <v>0</v>
      </c>
      <c r="AI233" s="4">
        <v>0</v>
      </c>
      <c r="AJ233" s="20">
        <f t="shared" si="44"/>
        <v>1.9749185346104474</v>
      </c>
    </row>
    <row r="234" spans="1:36" x14ac:dyDescent="0.25">
      <c r="A234" s="19" t="s">
        <v>153</v>
      </c>
      <c r="B234" s="19" t="s">
        <v>160</v>
      </c>
      <c r="C234" s="19" t="s">
        <v>150</v>
      </c>
      <c r="D234" s="4" t="str">
        <f t="shared" si="50"/>
        <v>2022/09/28</v>
      </c>
      <c r="E234" s="4" t="str">
        <f t="shared" si="51"/>
        <v>20227920</v>
      </c>
      <c r="F234" s="19" t="s">
        <v>155</v>
      </c>
      <c r="G234" s="20">
        <f t="shared" si="52"/>
        <v>8.3166666666666664</v>
      </c>
      <c r="H234" s="20" t="str">
        <f>LOOKUP(A234,INDEX!$A$2:$A$28,INDEX!$F$2:$F$28)</f>
        <v>43°10'39.6"N</v>
      </c>
      <c r="I234" s="20" t="str">
        <f>LOOKUP(B234,INDEX!$A$2:$A$28,INDEX!$G$2:$G$28)</f>
        <v>79°14'38.5"W</v>
      </c>
      <c r="J234" s="4">
        <f>LOOKUP(A234,INDEX!$A$2:$A$28,INDEX!$H$2:$H$28)</f>
        <v>13</v>
      </c>
      <c r="K234" s="4" t="str">
        <f>LOOKUP(A234,INDEX!$A$2:$A$28,INDEX!$I$2:$I$28)</f>
        <v>Cloudy</v>
      </c>
      <c r="L234" s="4">
        <f t="shared" si="56"/>
        <v>121.524</v>
      </c>
      <c r="M234" s="4">
        <f>M233</f>
        <v>21.997</v>
      </c>
      <c r="N234" s="4">
        <f t="shared" si="41"/>
        <v>1</v>
      </c>
      <c r="O234" s="4" t="s">
        <v>67</v>
      </c>
      <c r="P234" s="4">
        <f t="shared" si="42"/>
        <v>1</v>
      </c>
      <c r="Q234" s="4" t="s">
        <v>22</v>
      </c>
      <c r="R234" s="4" t="s">
        <v>22</v>
      </c>
      <c r="S234" s="4">
        <v>10</v>
      </c>
      <c r="T234" s="4" t="str">
        <f t="shared" si="45"/>
        <v>LARGE</v>
      </c>
      <c r="U234" s="4" t="s">
        <v>18</v>
      </c>
      <c r="V234" s="4">
        <v>8</v>
      </c>
      <c r="W234" s="4">
        <v>11.759</v>
      </c>
      <c r="X234" s="4">
        <v>1.47</v>
      </c>
      <c r="Y234" s="4">
        <v>1.4670000000000001</v>
      </c>
      <c r="Z234" s="21">
        <f t="shared" si="43"/>
        <v>0.53457289630404148</v>
      </c>
      <c r="AA234" s="4">
        <v>18</v>
      </c>
      <c r="AB234" s="4">
        <f t="shared" si="49"/>
        <v>91.844544604133006</v>
      </c>
      <c r="AC234" s="4">
        <v>4</v>
      </c>
      <c r="AD234" s="4">
        <v>0</v>
      </c>
      <c r="AE234" s="4">
        <v>0</v>
      </c>
      <c r="AF234" s="4">
        <v>1</v>
      </c>
      <c r="AG234" s="4">
        <v>3</v>
      </c>
      <c r="AH234" s="4">
        <v>0</v>
      </c>
      <c r="AI234" s="4">
        <v>0</v>
      </c>
      <c r="AJ234" s="20">
        <f t="shared" si="44"/>
        <v>1.9749185346104474</v>
      </c>
    </row>
    <row r="235" spans="1:36" x14ac:dyDescent="0.25">
      <c r="A235" s="19" t="s">
        <v>153</v>
      </c>
      <c r="B235" s="19" t="s">
        <v>160</v>
      </c>
      <c r="C235" s="19" t="s">
        <v>150</v>
      </c>
      <c r="D235" s="4" t="str">
        <f t="shared" si="50"/>
        <v>2022/09/28</v>
      </c>
      <c r="E235" s="4" t="str">
        <f t="shared" si="51"/>
        <v>20227920</v>
      </c>
      <c r="F235" s="19" t="s">
        <v>155</v>
      </c>
      <c r="G235" s="20">
        <f t="shared" si="52"/>
        <v>8.3166666666666664</v>
      </c>
      <c r="H235" s="20" t="str">
        <f>LOOKUP(A235,INDEX!$A$2:$A$28,INDEX!$F$2:$F$28)</f>
        <v>43°10'39.6"N</v>
      </c>
      <c r="I235" s="20" t="str">
        <f>LOOKUP(B235,INDEX!$A$2:$A$28,INDEX!$G$2:$G$28)</f>
        <v>79°14'38.5"W</v>
      </c>
      <c r="J235" s="4">
        <f>LOOKUP(A235,INDEX!$A$2:$A$28,INDEX!$H$2:$H$28)</f>
        <v>13</v>
      </c>
      <c r="K235" s="4" t="str">
        <f>LOOKUP(A235,INDEX!$A$2:$A$28,INDEX!$I$2:$I$28)</f>
        <v>Cloudy</v>
      </c>
      <c r="L235" s="4">
        <f t="shared" si="56"/>
        <v>121.524</v>
      </c>
      <c r="M235" s="4">
        <f>M233</f>
        <v>21.997</v>
      </c>
      <c r="N235" s="4">
        <f t="shared" si="41"/>
        <v>1</v>
      </c>
      <c r="O235" s="4" t="s">
        <v>67</v>
      </c>
      <c r="P235" s="4">
        <f t="shared" si="42"/>
        <v>1</v>
      </c>
      <c r="Q235" s="4" t="s">
        <v>22</v>
      </c>
      <c r="R235" s="4" t="s">
        <v>22</v>
      </c>
      <c r="S235" s="4">
        <v>10</v>
      </c>
      <c r="T235" s="4" t="str">
        <f t="shared" si="45"/>
        <v>LARGE</v>
      </c>
      <c r="U235" s="4" t="s">
        <v>19</v>
      </c>
      <c r="V235" s="4">
        <v>2</v>
      </c>
      <c r="W235" s="4">
        <v>1.7490000000000001</v>
      </c>
      <c r="X235" s="4">
        <v>0.874</v>
      </c>
      <c r="Y235" s="4">
        <v>0.53</v>
      </c>
      <c r="Z235" s="21">
        <f t="shared" si="43"/>
        <v>7.9510842387598313E-2</v>
      </c>
      <c r="AA235" s="4" t="s">
        <v>21</v>
      </c>
      <c r="AB235" s="4" t="str">
        <f t="shared" si="49"/>
        <v>NA</v>
      </c>
      <c r="AC235" s="4">
        <v>4</v>
      </c>
      <c r="AD235" s="4">
        <v>0</v>
      </c>
      <c r="AE235" s="4">
        <v>0</v>
      </c>
      <c r="AF235" s="4">
        <v>1</v>
      </c>
      <c r="AG235" s="4">
        <v>3</v>
      </c>
      <c r="AH235" s="4">
        <v>0</v>
      </c>
      <c r="AI235" s="4">
        <v>0</v>
      </c>
      <c r="AJ235" s="20">
        <f t="shared" si="44"/>
        <v>1.9749185346104474</v>
      </c>
    </row>
    <row r="236" spans="1:36" x14ac:dyDescent="0.25">
      <c r="A236" s="19" t="s">
        <v>153</v>
      </c>
      <c r="B236" s="1" t="s">
        <v>161</v>
      </c>
      <c r="C236" s="1" t="s">
        <v>150</v>
      </c>
      <c r="D236" t="str">
        <f t="shared" si="50"/>
        <v>2022/09/28</v>
      </c>
      <c r="E236" t="str">
        <f t="shared" si="51"/>
        <v>20227920</v>
      </c>
      <c r="F236" s="1" t="s">
        <v>155</v>
      </c>
      <c r="G236" s="5">
        <f t="shared" si="52"/>
        <v>8.3166666666666664</v>
      </c>
      <c r="H236" s="5" t="str">
        <f>LOOKUP(A236,INDEX!$A$2:$A$28,INDEX!$F$2:$F$28)</f>
        <v>43°10'39.6"N</v>
      </c>
      <c r="I236" s="5" t="str">
        <f>LOOKUP(B236,INDEX!$A$2:$A$28,INDEX!$G$2:$G$28)</f>
        <v>79°14'38.5"W</v>
      </c>
      <c r="J236">
        <f>LOOKUP(A236,INDEX!$A$2:$A$28,INDEX!$H$2:$H$28)</f>
        <v>13</v>
      </c>
      <c r="K236" t="str">
        <f>LOOKUP(A236,INDEX!$A$2:$A$28,INDEX!$I$2:$I$28)</f>
        <v>Cloudy</v>
      </c>
      <c r="L236">
        <f t="shared" si="56"/>
        <v>121.524</v>
      </c>
      <c r="M236">
        <f>SUM(W236:W238)</f>
        <v>8.5</v>
      </c>
      <c r="N236">
        <f t="shared" si="41"/>
        <v>1</v>
      </c>
      <c r="O236" t="s">
        <v>67</v>
      </c>
      <c r="P236">
        <f t="shared" si="42"/>
        <v>1</v>
      </c>
      <c r="Q236" t="s">
        <v>22</v>
      </c>
      <c r="R236" t="s">
        <v>22</v>
      </c>
      <c r="S236">
        <v>10</v>
      </c>
      <c r="T236" t="str">
        <f t="shared" si="45"/>
        <v>LARGE</v>
      </c>
      <c r="U236" t="s">
        <v>16</v>
      </c>
      <c r="V236">
        <v>3</v>
      </c>
      <c r="W236">
        <v>2.4980000000000002</v>
      </c>
      <c r="X236">
        <v>0.83299999999999996</v>
      </c>
      <c r="Y236">
        <v>0.628</v>
      </c>
      <c r="Z236" s="2">
        <f t="shared" si="43"/>
        <v>0.29388235294117648</v>
      </c>
      <c r="AA236" t="s">
        <v>21</v>
      </c>
      <c r="AB236" t="str">
        <f t="shared" si="49"/>
        <v>NA</v>
      </c>
      <c r="AC236">
        <v>4</v>
      </c>
      <c r="AD236">
        <v>0</v>
      </c>
      <c r="AE236">
        <v>0</v>
      </c>
      <c r="AF236">
        <v>1</v>
      </c>
      <c r="AG236">
        <v>3</v>
      </c>
      <c r="AH236">
        <v>0</v>
      </c>
      <c r="AI236">
        <v>0</v>
      </c>
      <c r="AJ236" s="5">
        <f t="shared" si="44"/>
        <v>1.9749185346104474</v>
      </c>
    </row>
    <row r="237" spans="1:36" x14ac:dyDescent="0.25">
      <c r="A237" s="19" t="s">
        <v>153</v>
      </c>
      <c r="B237" s="1" t="s">
        <v>161</v>
      </c>
      <c r="C237" s="1" t="s">
        <v>150</v>
      </c>
      <c r="D237" t="str">
        <f t="shared" si="50"/>
        <v>2022/09/28</v>
      </c>
      <c r="E237" t="str">
        <f t="shared" si="51"/>
        <v>20227920</v>
      </c>
      <c r="F237" s="1" t="s">
        <v>155</v>
      </c>
      <c r="G237" s="5">
        <f t="shared" si="52"/>
        <v>8.3166666666666664</v>
      </c>
      <c r="H237" s="5" t="str">
        <f>LOOKUP(A237,INDEX!$A$2:$A$28,INDEX!$F$2:$F$28)</f>
        <v>43°10'39.6"N</v>
      </c>
      <c r="I237" s="5" t="str">
        <f>LOOKUP(B237,INDEX!$A$2:$A$28,INDEX!$G$2:$G$28)</f>
        <v>79°14'38.5"W</v>
      </c>
      <c r="J237">
        <f>LOOKUP(A237,INDEX!$A$2:$A$28,INDEX!$H$2:$H$28)</f>
        <v>13</v>
      </c>
      <c r="K237" t="str">
        <f>LOOKUP(A237,INDEX!$A$2:$A$28,INDEX!$I$2:$I$28)</f>
        <v>Cloudy</v>
      </c>
      <c r="L237">
        <f t="shared" si="56"/>
        <v>121.524</v>
      </c>
      <c r="M237">
        <f>M236</f>
        <v>8.5</v>
      </c>
      <c r="N237">
        <f t="shared" si="41"/>
        <v>1</v>
      </c>
      <c r="O237" t="s">
        <v>67</v>
      </c>
      <c r="P237">
        <f t="shared" si="42"/>
        <v>1</v>
      </c>
      <c r="Q237" t="s">
        <v>22</v>
      </c>
      <c r="R237" t="s">
        <v>22</v>
      </c>
      <c r="S237">
        <v>10</v>
      </c>
      <c r="T237" t="str">
        <f t="shared" si="45"/>
        <v>LARGE</v>
      </c>
      <c r="U237" t="s">
        <v>18</v>
      </c>
      <c r="V237">
        <v>3</v>
      </c>
      <c r="W237">
        <v>2.996</v>
      </c>
      <c r="X237">
        <v>0.999</v>
      </c>
      <c r="Y237">
        <v>1.0900000000000001</v>
      </c>
      <c r="Z237" s="2">
        <f t="shared" si="43"/>
        <v>0.35247058823529409</v>
      </c>
      <c r="AA237">
        <v>7</v>
      </c>
      <c r="AB237">
        <f t="shared" si="49"/>
        <v>140.18691588785046</v>
      </c>
      <c r="AC237">
        <v>4</v>
      </c>
      <c r="AD237">
        <v>0</v>
      </c>
      <c r="AE237">
        <v>0</v>
      </c>
      <c r="AF237">
        <v>1</v>
      </c>
      <c r="AG237">
        <v>3</v>
      </c>
      <c r="AH237">
        <v>0</v>
      </c>
      <c r="AI237">
        <v>0</v>
      </c>
      <c r="AJ237" s="5">
        <f t="shared" si="44"/>
        <v>1.9749185346104474</v>
      </c>
    </row>
    <row r="238" spans="1:36" x14ac:dyDescent="0.25">
      <c r="A238" s="19" t="s">
        <v>153</v>
      </c>
      <c r="B238" s="1" t="s">
        <v>161</v>
      </c>
      <c r="C238" s="1" t="s">
        <v>150</v>
      </c>
      <c r="D238" t="str">
        <f t="shared" si="50"/>
        <v>2022/09/28</v>
      </c>
      <c r="E238" t="str">
        <f t="shared" si="51"/>
        <v>20227920</v>
      </c>
      <c r="F238" s="1" t="s">
        <v>155</v>
      </c>
      <c r="G238" s="5">
        <f t="shared" si="52"/>
        <v>8.3166666666666664</v>
      </c>
      <c r="H238" s="5" t="str">
        <f>LOOKUP(A238,INDEX!$A$2:$A$28,INDEX!$F$2:$F$28)</f>
        <v>43°10'39.6"N</v>
      </c>
      <c r="I238" s="5" t="str">
        <f>LOOKUP(B238,INDEX!$A$2:$A$28,INDEX!$G$2:$G$28)</f>
        <v>79°14'38.5"W</v>
      </c>
      <c r="J238">
        <f>LOOKUP(A238,INDEX!$A$2:$A$28,INDEX!$H$2:$H$28)</f>
        <v>13</v>
      </c>
      <c r="K238" t="str">
        <f>LOOKUP(A238,INDEX!$A$2:$A$28,INDEX!$I$2:$I$28)</f>
        <v>Cloudy</v>
      </c>
      <c r="L238">
        <f t="shared" si="56"/>
        <v>121.524</v>
      </c>
      <c r="M238">
        <f>M236</f>
        <v>8.5</v>
      </c>
      <c r="N238">
        <f t="shared" si="41"/>
        <v>1</v>
      </c>
      <c r="O238" t="s">
        <v>67</v>
      </c>
      <c r="P238">
        <f t="shared" si="42"/>
        <v>1</v>
      </c>
      <c r="Q238" t="s">
        <v>22</v>
      </c>
      <c r="R238" t="s">
        <v>22</v>
      </c>
      <c r="S238">
        <v>10</v>
      </c>
      <c r="T238" t="str">
        <f t="shared" si="45"/>
        <v>LARGE</v>
      </c>
      <c r="U238" t="s">
        <v>19</v>
      </c>
      <c r="V238">
        <v>3</v>
      </c>
      <c r="W238">
        <v>3.0059999999999998</v>
      </c>
      <c r="X238">
        <v>1.002</v>
      </c>
      <c r="Y238">
        <v>0.66300000000000003</v>
      </c>
      <c r="Z238" s="2">
        <f t="shared" si="43"/>
        <v>0.35364705882352937</v>
      </c>
      <c r="AA238" t="s">
        <v>21</v>
      </c>
      <c r="AB238" t="str">
        <f t="shared" si="49"/>
        <v>NA</v>
      </c>
      <c r="AC238">
        <v>4</v>
      </c>
      <c r="AD238">
        <v>0</v>
      </c>
      <c r="AE238">
        <v>0</v>
      </c>
      <c r="AF238">
        <v>1</v>
      </c>
      <c r="AG238">
        <v>3</v>
      </c>
      <c r="AH238">
        <v>0</v>
      </c>
      <c r="AI238">
        <v>0</v>
      </c>
      <c r="AJ238" s="5">
        <f t="shared" si="44"/>
        <v>1.9749185346104474</v>
      </c>
    </row>
    <row r="239" spans="1:36" x14ac:dyDescent="0.25">
      <c r="A239" s="19" t="s">
        <v>153</v>
      </c>
      <c r="B239" s="19" t="s">
        <v>162</v>
      </c>
      <c r="C239" s="19" t="s">
        <v>150</v>
      </c>
      <c r="D239" s="4" t="str">
        <f t="shared" si="50"/>
        <v>2022/09/28</v>
      </c>
      <c r="E239" s="4" t="str">
        <f t="shared" si="51"/>
        <v>20227920</v>
      </c>
      <c r="F239" s="19" t="s">
        <v>155</v>
      </c>
      <c r="G239" s="20">
        <f t="shared" si="52"/>
        <v>8.3166666666666664</v>
      </c>
      <c r="H239" s="20" t="str">
        <f>LOOKUP(A239,INDEX!$A$2:$A$28,INDEX!$F$2:$F$28)</f>
        <v>43°10'39.6"N</v>
      </c>
      <c r="I239" s="20" t="str">
        <f>LOOKUP(B239,INDEX!$A$2:$A$28,INDEX!$G$2:$G$28)</f>
        <v>79°14'38.5"W</v>
      </c>
      <c r="J239" s="4">
        <f>LOOKUP(A239,INDEX!$A$2:$A$28,INDEX!$H$2:$H$28)</f>
        <v>13</v>
      </c>
      <c r="K239" s="4" t="str">
        <f>LOOKUP(A239,INDEX!$A$2:$A$28,INDEX!$I$2:$I$28)</f>
        <v>Cloudy</v>
      </c>
      <c r="L239" s="4">
        <f t="shared" si="56"/>
        <v>121.524</v>
      </c>
      <c r="M239" s="4">
        <f>SUM(W239:W241)</f>
        <v>7.4969999999999999</v>
      </c>
      <c r="N239" s="4">
        <f t="shared" si="41"/>
        <v>1</v>
      </c>
      <c r="O239" s="4" t="s">
        <v>67</v>
      </c>
      <c r="P239" s="4">
        <f t="shared" si="42"/>
        <v>1</v>
      </c>
      <c r="Q239" s="4" t="s">
        <v>22</v>
      </c>
      <c r="R239" s="4" t="s">
        <v>22</v>
      </c>
      <c r="S239" s="4">
        <v>10</v>
      </c>
      <c r="T239" s="4" t="str">
        <f t="shared" si="45"/>
        <v>LARGE</v>
      </c>
      <c r="U239" s="4" t="s">
        <v>16</v>
      </c>
      <c r="V239" s="4">
        <v>1</v>
      </c>
      <c r="W239" s="4">
        <v>1.4990000000000001</v>
      </c>
      <c r="X239" s="4">
        <v>1.4990000000000001</v>
      </c>
      <c r="Y239" s="4" t="s">
        <v>21</v>
      </c>
      <c r="Z239" s="21">
        <f t="shared" si="43"/>
        <v>0.19994664532479661</v>
      </c>
      <c r="AA239" s="4" t="s">
        <v>21</v>
      </c>
      <c r="AB239" s="4" t="str">
        <f t="shared" si="49"/>
        <v>NA</v>
      </c>
      <c r="AC239" s="4">
        <v>4</v>
      </c>
      <c r="AD239" s="4">
        <v>0</v>
      </c>
      <c r="AE239" s="4">
        <v>0</v>
      </c>
      <c r="AF239" s="4">
        <v>1</v>
      </c>
      <c r="AG239" s="4">
        <v>3</v>
      </c>
      <c r="AH239" s="4">
        <v>0</v>
      </c>
      <c r="AI239" s="4">
        <v>0</v>
      </c>
      <c r="AJ239" s="20">
        <f t="shared" si="44"/>
        <v>1.9749185346104474</v>
      </c>
    </row>
    <row r="240" spans="1:36" x14ac:dyDescent="0.25">
      <c r="A240" s="19" t="s">
        <v>153</v>
      </c>
      <c r="B240" s="19" t="s">
        <v>162</v>
      </c>
      <c r="C240" s="19" t="s">
        <v>150</v>
      </c>
      <c r="D240" s="4" t="str">
        <f t="shared" si="50"/>
        <v>2022/09/28</v>
      </c>
      <c r="E240" s="4" t="str">
        <f t="shared" si="51"/>
        <v>20227920</v>
      </c>
      <c r="F240" s="19" t="s">
        <v>155</v>
      </c>
      <c r="G240" s="20">
        <f t="shared" si="52"/>
        <v>8.3166666666666664</v>
      </c>
      <c r="H240" s="20" t="str">
        <f>LOOKUP(A240,INDEX!$A$2:$A$28,INDEX!$F$2:$F$28)</f>
        <v>43°10'39.6"N</v>
      </c>
      <c r="I240" s="20" t="str">
        <f>LOOKUP(B240,INDEX!$A$2:$A$28,INDEX!$G$2:$G$28)</f>
        <v>79°14'38.5"W</v>
      </c>
      <c r="J240" s="4">
        <f>LOOKUP(A240,INDEX!$A$2:$A$28,INDEX!$H$2:$H$28)</f>
        <v>13</v>
      </c>
      <c r="K240" s="4" t="str">
        <f>LOOKUP(A240,INDEX!$A$2:$A$28,INDEX!$I$2:$I$28)</f>
        <v>Cloudy</v>
      </c>
      <c r="L240" s="4">
        <f t="shared" si="56"/>
        <v>121.524</v>
      </c>
      <c r="M240" s="4">
        <f>M239</f>
        <v>7.4969999999999999</v>
      </c>
      <c r="N240" s="4">
        <f t="shared" si="41"/>
        <v>1</v>
      </c>
      <c r="O240" s="4" t="s">
        <v>67</v>
      </c>
      <c r="P240" s="4">
        <f t="shared" si="42"/>
        <v>1</v>
      </c>
      <c r="Q240" s="4" t="s">
        <v>22</v>
      </c>
      <c r="R240" s="4" t="s">
        <v>22</v>
      </c>
      <c r="S240" s="4">
        <v>10</v>
      </c>
      <c r="T240" s="4" t="str">
        <f t="shared" si="45"/>
        <v>LARGE</v>
      </c>
      <c r="U240" s="4" t="s">
        <v>18</v>
      </c>
      <c r="V240" s="4">
        <v>1</v>
      </c>
      <c r="W240" s="4">
        <v>1.25</v>
      </c>
      <c r="X240" s="4">
        <v>1.25</v>
      </c>
      <c r="Y240" s="4" t="s">
        <v>21</v>
      </c>
      <c r="Z240" s="21">
        <f t="shared" si="43"/>
        <v>0.16673336001067093</v>
      </c>
      <c r="AA240" s="4">
        <v>3</v>
      </c>
      <c r="AB240" s="4">
        <f t="shared" si="49"/>
        <v>144</v>
      </c>
      <c r="AC240" s="4">
        <v>4</v>
      </c>
      <c r="AD240" s="4">
        <v>0</v>
      </c>
      <c r="AE240" s="4">
        <v>0</v>
      </c>
      <c r="AF240" s="4">
        <v>1</v>
      </c>
      <c r="AG240" s="4">
        <v>3</v>
      </c>
      <c r="AH240" s="4">
        <v>0</v>
      </c>
      <c r="AI240" s="4">
        <v>0</v>
      </c>
      <c r="AJ240" s="20">
        <f t="shared" si="44"/>
        <v>1.9749185346104474</v>
      </c>
    </row>
    <row r="241" spans="1:36" x14ac:dyDescent="0.25">
      <c r="A241" s="19" t="s">
        <v>153</v>
      </c>
      <c r="B241" s="19" t="s">
        <v>162</v>
      </c>
      <c r="C241" s="19" t="s">
        <v>150</v>
      </c>
      <c r="D241" s="4" t="str">
        <f t="shared" si="50"/>
        <v>2022/09/28</v>
      </c>
      <c r="E241" s="4" t="str">
        <f t="shared" si="51"/>
        <v>20227920</v>
      </c>
      <c r="F241" s="19" t="s">
        <v>155</v>
      </c>
      <c r="G241" s="20">
        <f t="shared" si="52"/>
        <v>8.3166666666666664</v>
      </c>
      <c r="H241" s="20" t="str">
        <f>LOOKUP(A241,INDEX!$A$2:$A$28,INDEX!$F$2:$F$28)</f>
        <v>43°10'39.6"N</v>
      </c>
      <c r="I241" s="20" t="str">
        <f>LOOKUP(B241,INDEX!$A$2:$A$28,INDEX!$G$2:$G$28)</f>
        <v>79°14'38.5"W</v>
      </c>
      <c r="J241" s="4">
        <f>LOOKUP(A241,INDEX!$A$2:$A$28,INDEX!$H$2:$H$28)</f>
        <v>13</v>
      </c>
      <c r="K241" s="4" t="str">
        <f>LOOKUP(A241,INDEX!$A$2:$A$28,INDEX!$I$2:$I$28)</f>
        <v>Cloudy</v>
      </c>
      <c r="L241" s="4">
        <f t="shared" si="56"/>
        <v>121.524</v>
      </c>
      <c r="M241" s="4">
        <f>M239</f>
        <v>7.4969999999999999</v>
      </c>
      <c r="N241" s="4">
        <f t="shared" si="41"/>
        <v>1</v>
      </c>
      <c r="O241" s="4" t="s">
        <v>67</v>
      </c>
      <c r="P241" s="4">
        <f t="shared" si="42"/>
        <v>1</v>
      </c>
      <c r="Q241" s="4" t="s">
        <v>22</v>
      </c>
      <c r="R241" s="4" t="s">
        <v>22</v>
      </c>
      <c r="S241" s="4">
        <v>10</v>
      </c>
      <c r="T241" s="4" t="str">
        <f t="shared" si="45"/>
        <v>LARGE</v>
      </c>
      <c r="U241" s="4" t="s">
        <v>19</v>
      </c>
      <c r="V241" s="4">
        <v>3</v>
      </c>
      <c r="W241" s="4">
        <v>4.7480000000000002</v>
      </c>
      <c r="X241" s="4">
        <v>1.583</v>
      </c>
      <c r="Y241" s="4">
        <v>1.26</v>
      </c>
      <c r="Z241" s="21">
        <f t="shared" si="43"/>
        <v>0.63331999466453248</v>
      </c>
      <c r="AA241" s="4" t="s">
        <v>21</v>
      </c>
      <c r="AB241" s="4" t="str">
        <f t="shared" si="49"/>
        <v>NA</v>
      </c>
      <c r="AC241" s="4">
        <v>4</v>
      </c>
      <c r="AD241" s="4">
        <v>0</v>
      </c>
      <c r="AE241" s="4">
        <v>0</v>
      </c>
      <c r="AF241" s="4">
        <v>1</v>
      </c>
      <c r="AG241" s="4">
        <v>3</v>
      </c>
      <c r="AH241" s="4">
        <v>0</v>
      </c>
      <c r="AI241" s="4">
        <v>0</v>
      </c>
      <c r="AJ241" s="20">
        <f t="shared" si="44"/>
        <v>1.9749185346104474</v>
      </c>
    </row>
    <row r="242" spans="1:36" x14ac:dyDescent="0.25">
      <c r="A242" s="19" t="s">
        <v>153</v>
      </c>
      <c r="B242" s="1" t="s">
        <v>163</v>
      </c>
      <c r="C242" s="1" t="s">
        <v>150</v>
      </c>
      <c r="D242" t="str">
        <f t="shared" si="50"/>
        <v>2022/09/28</v>
      </c>
      <c r="E242" t="str">
        <f t="shared" si="51"/>
        <v>20227920</v>
      </c>
      <c r="F242" s="1" t="s">
        <v>155</v>
      </c>
      <c r="G242" s="5">
        <f t="shared" si="52"/>
        <v>8.3166666666666664</v>
      </c>
      <c r="H242" s="5" t="str">
        <f>LOOKUP(A242,INDEX!$A$2:$A$28,INDEX!$F$2:$F$28)</f>
        <v>43°10'39.6"N</v>
      </c>
      <c r="I242" s="5" t="str">
        <f>LOOKUP(B242,INDEX!$A$2:$A$28,INDEX!$G$2:$G$28)</f>
        <v>79°14'38.5"W</v>
      </c>
      <c r="J242">
        <f>LOOKUP(A242,INDEX!$A$2:$A$28,INDEX!$H$2:$H$28)</f>
        <v>13</v>
      </c>
      <c r="K242" t="str">
        <f>LOOKUP(A242,INDEX!$A$2:$A$28,INDEX!$I$2:$I$28)</f>
        <v>Cloudy</v>
      </c>
      <c r="L242">
        <f t="shared" si="56"/>
        <v>121.524</v>
      </c>
      <c r="M242">
        <f>SUM(W242:W244)</f>
        <v>20.245000000000001</v>
      </c>
      <c r="N242">
        <f t="shared" si="41"/>
        <v>1</v>
      </c>
      <c r="O242" t="s">
        <v>67</v>
      </c>
      <c r="P242">
        <f t="shared" si="42"/>
        <v>1</v>
      </c>
      <c r="Q242" t="s">
        <v>22</v>
      </c>
      <c r="R242" t="s">
        <v>22</v>
      </c>
      <c r="S242">
        <v>10</v>
      </c>
      <c r="T242" t="str">
        <f t="shared" si="45"/>
        <v>LARGE</v>
      </c>
      <c r="U242" t="s">
        <v>16</v>
      </c>
      <c r="V242">
        <v>8</v>
      </c>
      <c r="W242">
        <v>5.4950000000000001</v>
      </c>
      <c r="X242">
        <v>0.68700000000000006</v>
      </c>
      <c r="Y242">
        <v>0.82099999999999995</v>
      </c>
      <c r="Z242" s="2">
        <f t="shared" si="43"/>
        <v>0.27142504322054828</v>
      </c>
      <c r="AA242" t="s">
        <v>21</v>
      </c>
      <c r="AB242" t="str">
        <f t="shared" si="49"/>
        <v>NA</v>
      </c>
      <c r="AC242">
        <v>4</v>
      </c>
      <c r="AD242">
        <v>0</v>
      </c>
      <c r="AE242">
        <v>0</v>
      </c>
      <c r="AF242">
        <v>1</v>
      </c>
      <c r="AG242">
        <v>3</v>
      </c>
      <c r="AH242">
        <v>0</v>
      </c>
      <c r="AI242">
        <v>0</v>
      </c>
      <c r="AJ242" s="5">
        <f t="shared" si="44"/>
        <v>1.9749185346104474</v>
      </c>
    </row>
    <row r="243" spans="1:36" x14ac:dyDescent="0.25">
      <c r="A243" s="19" t="s">
        <v>153</v>
      </c>
      <c r="B243" s="1" t="s">
        <v>163</v>
      </c>
      <c r="C243" s="1" t="s">
        <v>150</v>
      </c>
      <c r="D243" t="str">
        <f t="shared" si="50"/>
        <v>2022/09/28</v>
      </c>
      <c r="E243" t="str">
        <f t="shared" si="51"/>
        <v>20227920</v>
      </c>
      <c r="F243" s="1" t="s">
        <v>155</v>
      </c>
      <c r="G243" s="5">
        <f t="shared" si="52"/>
        <v>8.3166666666666664</v>
      </c>
      <c r="H243" s="5" t="str">
        <f>LOOKUP(A243,INDEX!$A$2:$A$28,INDEX!$F$2:$F$28)</f>
        <v>43°10'39.6"N</v>
      </c>
      <c r="I243" s="5" t="str">
        <f>LOOKUP(B243,INDEX!$A$2:$A$28,INDEX!$G$2:$G$28)</f>
        <v>79°14'38.5"W</v>
      </c>
      <c r="J243">
        <f>LOOKUP(A243,INDEX!$A$2:$A$28,INDEX!$H$2:$H$28)</f>
        <v>13</v>
      </c>
      <c r="K243" t="str">
        <f>LOOKUP(A243,INDEX!$A$2:$A$28,INDEX!$I$2:$I$28)</f>
        <v>Cloudy</v>
      </c>
      <c r="L243">
        <f t="shared" si="56"/>
        <v>121.524</v>
      </c>
      <c r="M243">
        <f>M242</f>
        <v>20.245000000000001</v>
      </c>
      <c r="N243">
        <f t="shared" si="41"/>
        <v>1</v>
      </c>
      <c r="O243" t="s">
        <v>67</v>
      </c>
      <c r="P243">
        <f t="shared" si="42"/>
        <v>1</v>
      </c>
      <c r="Q243" t="s">
        <v>22</v>
      </c>
      <c r="R243" t="s">
        <v>22</v>
      </c>
      <c r="S243">
        <v>10</v>
      </c>
      <c r="T243" t="str">
        <f t="shared" si="45"/>
        <v>LARGE</v>
      </c>
      <c r="U243" t="s">
        <v>18</v>
      </c>
      <c r="V243">
        <v>8</v>
      </c>
      <c r="W243">
        <v>12.253</v>
      </c>
      <c r="X243">
        <v>1.532</v>
      </c>
      <c r="Y243">
        <v>1.327</v>
      </c>
      <c r="Z243" s="2">
        <f t="shared" si="43"/>
        <v>0.60523586070634727</v>
      </c>
      <c r="AA243">
        <v>19</v>
      </c>
      <c r="AB243">
        <f t="shared" si="49"/>
        <v>93.038439565820624</v>
      </c>
      <c r="AC243">
        <v>4</v>
      </c>
      <c r="AD243">
        <v>0</v>
      </c>
      <c r="AE243">
        <v>0</v>
      </c>
      <c r="AF243">
        <v>1</v>
      </c>
      <c r="AG243">
        <v>3</v>
      </c>
      <c r="AH243">
        <v>0</v>
      </c>
      <c r="AI243">
        <v>0</v>
      </c>
      <c r="AJ243" s="5">
        <f t="shared" si="44"/>
        <v>1.9749185346104474</v>
      </c>
    </row>
    <row r="244" spans="1:36" x14ac:dyDescent="0.25">
      <c r="A244" s="19" t="s">
        <v>153</v>
      </c>
      <c r="B244" s="1" t="s">
        <v>163</v>
      </c>
      <c r="C244" s="1" t="s">
        <v>150</v>
      </c>
      <c r="D244" t="str">
        <f t="shared" si="50"/>
        <v>2022/09/28</v>
      </c>
      <c r="E244" t="str">
        <f t="shared" si="51"/>
        <v>20227920</v>
      </c>
      <c r="F244" s="1" t="s">
        <v>155</v>
      </c>
      <c r="G244" s="5">
        <f t="shared" si="52"/>
        <v>8.3166666666666664</v>
      </c>
      <c r="H244" s="5" t="str">
        <f>LOOKUP(A244,INDEX!$A$2:$A$28,INDEX!$F$2:$F$28)</f>
        <v>43°10'39.6"N</v>
      </c>
      <c r="I244" s="5" t="str">
        <f>LOOKUP(B244,INDEX!$A$2:$A$28,INDEX!$G$2:$G$28)</f>
        <v>79°14'38.5"W</v>
      </c>
      <c r="J244">
        <f>LOOKUP(A244,INDEX!$A$2:$A$28,INDEX!$H$2:$H$28)</f>
        <v>13</v>
      </c>
      <c r="K244" t="str">
        <f>LOOKUP(A244,INDEX!$A$2:$A$28,INDEX!$I$2:$I$28)</f>
        <v>Cloudy</v>
      </c>
      <c r="L244">
        <f t="shared" si="56"/>
        <v>121.524</v>
      </c>
      <c r="M244">
        <f>M242</f>
        <v>20.245000000000001</v>
      </c>
      <c r="N244">
        <f t="shared" si="41"/>
        <v>1</v>
      </c>
      <c r="O244" t="s">
        <v>67</v>
      </c>
      <c r="P244">
        <f t="shared" si="42"/>
        <v>1</v>
      </c>
      <c r="Q244" t="s">
        <v>22</v>
      </c>
      <c r="R244" t="s">
        <v>22</v>
      </c>
      <c r="S244">
        <v>10</v>
      </c>
      <c r="T244" t="str">
        <f t="shared" si="45"/>
        <v>LARGE</v>
      </c>
      <c r="U244" t="s">
        <v>19</v>
      </c>
      <c r="V244">
        <v>3</v>
      </c>
      <c r="W244">
        <v>2.4969999999999999</v>
      </c>
      <c r="X244">
        <v>0.83199999999999996</v>
      </c>
      <c r="Y244">
        <v>0.628</v>
      </c>
      <c r="Z244" s="2">
        <f t="shared" si="43"/>
        <v>0.12333909607310446</v>
      </c>
      <c r="AA244" t="s">
        <v>21</v>
      </c>
      <c r="AB244" t="str">
        <f t="shared" si="49"/>
        <v>NA</v>
      </c>
      <c r="AC244">
        <v>4</v>
      </c>
      <c r="AD244">
        <v>0</v>
      </c>
      <c r="AE244">
        <v>0</v>
      </c>
      <c r="AF244">
        <v>1</v>
      </c>
      <c r="AG244">
        <v>3</v>
      </c>
      <c r="AH244">
        <v>0</v>
      </c>
      <c r="AI244">
        <v>0</v>
      </c>
      <c r="AJ244" s="5">
        <f t="shared" si="44"/>
        <v>1.9749185346104474</v>
      </c>
    </row>
    <row r="245" spans="1:36" x14ac:dyDescent="0.25">
      <c r="A245" s="19" t="s">
        <v>153</v>
      </c>
      <c r="B245" s="19" t="s">
        <v>164</v>
      </c>
      <c r="C245" s="19" t="s">
        <v>150</v>
      </c>
      <c r="D245" s="4" t="str">
        <f t="shared" si="50"/>
        <v>2022/09/28</v>
      </c>
      <c r="E245" s="4" t="str">
        <f t="shared" si="51"/>
        <v>20227920</v>
      </c>
      <c r="F245" s="19" t="s">
        <v>155</v>
      </c>
      <c r="G245" s="20">
        <f t="shared" si="52"/>
        <v>8.3166666666666664</v>
      </c>
      <c r="H245" s="20" t="str">
        <f>LOOKUP(A245,INDEX!$A$2:$A$28,INDEX!$F$2:$F$28)</f>
        <v>43°10'39.6"N</v>
      </c>
      <c r="I245" s="20" t="str">
        <f>LOOKUP(B245,INDEX!$A$2:$A$28,INDEX!$G$2:$G$28)</f>
        <v>79°14'38.5"W</v>
      </c>
      <c r="J245" s="4">
        <f>LOOKUP(A245,INDEX!$A$2:$A$28,INDEX!$H$2:$H$28)</f>
        <v>13</v>
      </c>
      <c r="K245" s="4" t="str">
        <f>LOOKUP(A245,INDEX!$A$2:$A$28,INDEX!$I$2:$I$28)</f>
        <v>Cloudy</v>
      </c>
      <c r="L245" s="4">
        <f t="shared" si="56"/>
        <v>121.524</v>
      </c>
      <c r="M245" s="4">
        <f>SUM(W245:W247)</f>
        <v>18.5</v>
      </c>
      <c r="N245" s="4">
        <f t="shared" si="41"/>
        <v>1</v>
      </c>
      <c r="O245" s="4" t="s">
        <v>67</v>
      </c>
      <c r="P245" s="4">
        <f t="shared" si="42"/>
        <v>1</v>
      </c>
      <c r="Q245" s="4" t="s">
        <v>22</v>
      </c>
      <c r="R245" s="4" t="s">
        <v>22</v>
      </c>
      <c r="S245" s="4">
        <v>10</v>
      </c>
      <c r="T245" s="4" t="str">
        <f t="shared" si="45"/>
        <v>LARGE</v>
      </c>
      <c r="U245" s="4" t="s">
        <v>16</v>
      </c>
      <c r="V245" s="4">
        <v>5</v>
      </c>
      <c r="W245" s="4">
        <v>5.258</v>
      </c>
      <c r="X245" s="4">
        <v>1.052</v>
      </c>
      <c r="Y245" s="4">
        <v>0.20499999999999999</v>
      </c>
      <c r="Z245" s="21">
        <f t="shared" si="43"/>
        <v>0.28421621621621623</v>
      </c>
      <c r="AA245" s="4" t="s">
        <v>21</v>
      </c>
      <c r="AB245" s="4" t="str">
        <f t="shared" si="49"/>
        <v>NA</v>
      </c>
      <c r="AC245" s="4">
        <v>4</v>
      </c>
      <c r="AD245" s="4">
        <v>0</v>
      </c>
      <c r="AE245" s="4">
        <v>0</v>
      </c>
      <c r="AF245" s="4">
        <v>1</v>
      </c>
      <c r="AG245" s="4">
        <v>3</v>
      </c>
      <c r="AH245" s="4">
        <v>0</v>
      </c>
      <c r="AI245" s="4">
        <v>0</v>
      </c>
      <c r="AJ245" s="20">
        <f t="shared" si="44"/>
        <v>1.9749185346104474</v>
      </c>
    </row>
    <row r="246" spans="1:36" x14ac:dyDescent="0.25">
      <c r="A246" s="19" t="s">
        <v>153</v>
      </c>
      <c r="B246" s="19" t="s">
        <v>164</v>
      </c>
      <c r="C246" s="19" t="s">
        <v>150</v>
      </c>
      <c r="D246" s="4" t="str">
        <f t="shared" si="50"/>
        <v>2022/09/28</v>
      </c>
      <c r="E246" s="4" t="str">
        <f t="shared" si="51"/>
        <v>20227920</v>
      </c>
      <c r="F246" s="19" t="s">
        <v>155</v>
      </c>
      <c r="G246" s="20">
        <f t="shared" si="52"/>
        <v>8.3166666666666664</v>
      </c>
      <c r="H246" s="20" t="str">
        <f>LOOKUP(A246,INDEX!$A$2:$A$28,INDEX!$F$2:$F$28)</f>
        <v>43°10'39.6"N</v>
      </c>
      <c r="I246" s="20" t="str">
        <f>LOOKUP(B246,INDEX!$A$2:$A$28,INDEX!$G$2:$G$28)</f>
        <v>79°14'38.5"W</v>
      </c>
      <c r="J246" s="4">
        <f>LOOKUP(A246,INDEX!$A$2:$A$28,INDEX!$H$2:$H$28)</f>
        <v>13</v>
      </c>
      <c r="K246" s="4" t="str">
        <f>LOOKUP(A246,INDEX!$A$2:$A$28,INDEX!$I$2:$I$28)</f>
        <v>Cloudy</v>
      </c>
      <c r="L246" s="4">
        <f t="shared" si="56"/>
        <v>121.524</v>
      </c>
      <c r="M246" s="4">
        <f>M245</f>
        <v>18.5</v>
      </c>
      <c r="N246" s="4">
        <f t="shared" si="41"/>
        <v>1</v>
      </c>
      <c r="O246" s="4" t="s">
        <v>67</v>
      </c>
      <c r="P246" s="4">
        <f t="shared" si="42"/>
        <v>1</v>
      </c>
      <c r="Q246" s="4" t="s">
        <v>22</v>
      </c>
      <c r="R246" s="4" t="s">
        <v>22</v>
      </c>
      <c r="S246" s="4">
        <v>10</v>
      </c>
      <c r="T246" s="4" t="str">
        <f t="shared" si="45"/>
        <v>LARGE</v>
      </c>
      <c r="U246" s="4" t="s">
        <v>18</v>
      </c>
      <c r="V246" s="4">
        <v>4</v>
      </c>
      <c r="W246" s="4">
        <v>9.7460000000000004</v>
      </c>
      <c r="X246" s="4">
        <v>2.4359999999999999</v>
      </c>
      <c r="Y246" s="4">
        <v>1.599</v>
      </c>
      <c r="Z246" s="21">
        <f t="shared" si="43"/>
        <v>0.52681081081081083</v>
      </c>
      <c r="AA246" s="4">
        <v>11</v>
      </c>
      <c r="AB246" s="4">
        <f t="shared" si="49"/>
        <v>67.720090293453723</v>
      </c>
      <c r="AC246" s="4">
        <v>4</v>
      </c>
      <c r="AD246" s="4">
        <v>0</v>
      </c>
      <c r="AE246" s="4">
        <v>0</v>
      </c>
      <c r="AF246" s="4">
        <v>1</v>
      </c>
      <c r="AG246" s="4">
        <v>3</v>
      </c>
      <c r="AH246" s="4">
        <v>0</v>
      </c>
      <c r="AI246" s="4">
        <v>0</v>
      </c>
      <c r="AJ246" s="20">
        <f t="shared" si="44"/>
        <v>1.9749185346104474</v>
      </c>
    </row>
    <row r="247" spans="1:36" x14ac:dyDescent="0.25">
      <c r="A247" s="19" t="s">
        <v>153</v>
      </c>
      <c r="B247" s="19" t="s">
        <v>164</v>
      </c>
      <c r="C247" s="19" t="s">
        <v>150</v>
      </c>
      <c r="D247" s="4" t="str">
        <f t="shared" si="50"/>
        <v>2022/09/28</v>
      </c>
      <c r="E247" s="4" t="str">
        <f t="shared" si="51"/>
        <v>20227920</v>
      </c>
      <c r="F247" s="19" t="s">
        <v>155</v>
      </c>
      <c r="G247" s="20">
        <f t="shared" si="52"/>
        <v>8.3166666666666664</v>
      </c>
      <c r="H247" s="20" t="str">
        <f>LOOKUP(A247,INDEX!$A$2:$A$28,INDEX!$F$2:$F$28)</f>
        <v>43°10'39.6"N</v>
      </c>
      <c r="I247" s="20" t="str">
        <f>LOOKUP(B247,INDEX!$A$2:$A$28,INDEX!$G$2:$G$28)</f>
        <v>79°14'38.5"W</v>
      </c>
      <c r="J247" s="4">
        <f>LOOKUP(A247,INDEX!$A$2:$A$28,INDEX!$H$2:$H$28)</f>
        <v>13</v>
      </c>
      <c r="K247" s="4" t="str">
        <f>LOOKUP(A247,INDEX!$A$2:$A$28,INDEX!$I$2:$I$28)</f>
        <v>Cloudy</v>
      </c>
      <c r="L247" s="4">
        <f t="shared" si="56"/>
        <v>121.524</v>
      </c>
      <c r="M247" s="4">
        <f>M245</f>
        <v>18.5</v>
      </c>
      <c r="N247" s="4">
        <f t="shared" si="41"/>
        <v>1</v>
      </c>
      <c r="O247" s="4" t="s">
        <v>67</v>
      </c>
      <c r="P247" s="4">
        <f t="shared" si="42"/>
        <v>1</v>
      </c>
      <c r="Q247" s="4" t="s">
        <v>22</v>
      </c>
      <c r="R247" s="4" t="s">
        <v>22</v>
      </c>
      <c r="S247" s="4">
        <v>10</v>
      </c>
      <c r="T247" s="4" t="str">
        <f t="shared" si="45"/>
        <v>LARGE</v>
      </c>
      <c r="U247" s="4" t="s">
        <v>19</v>
      </c>
      <c r="V247" s="4">
        <v>3</v>
      </c>
      <c r="W247" s="4">
        <v>3.496</v>
      </c>
      <c r="X247" s="4">
        <v>1.165</v>
      </c>
      <c r="Y247" s="4">
        <v>0.94599999999999995</v>
      </c>
      <c r="Z247" s="21">
        <f t="shared" si="43"/>
        <v>0.18897297297297297</v>
      </c>
      <c r="AA247" s="4" t="s">
        <v>21</v>
      </c>
      <c r="AB247" s="4" t="str">
        <f t="shared" si="49"/>
        <v>NA</v>
      </c>
      <c r="AC247" s="4">
        <v>4</v>
      </c>
      <c r="AD247" s="4">
        <v>0</v>
      </c>
      <c r="AE247" s="4">
        <v>0</v>
      </c>
      <c r="AF247" s="4">
        <v>1</v>
      </c>
      <c r="AG247" s="4">
        <v>3</v>
      </c>
      <c r="AH247" s="4">
        <v>0</v>
      </c>
      <c r="AI247" s="4">
        <v>0</v>
      </c>
      <c r="AJ247" s="20">
        <f t="shared" si="44"/>
        <v>1.9749185346104474</v>
      </c>
    </row>
    <row r="248" spans="1:36" x14ac:dyDescent="0.25">
      <c r="A248" s="19" t="s">
        <v>195</v>
      </c>
      <c r="B248" s="1" t="s">
        <v>196</v>
      </c>
      <c r="C248" s="1" t="s">
        <v>198</v>
      </c>
      <c r="D248" t="str">
        <f t="shared" si="50"/>
        <v>2022/09/29</v>
      </c>
      <c r="E248" t="str">
        <f t="shared" si="51"/>
        <v>20227921</v>
      </c>
      <c r="F248" s="1" t="s">
        <v>199</v>
      </c>
      <c r="G248" s="5">
        <f t="shared" si="52"/>
        <v>7.6333333333333329</v>
      </c>
      <c r="H248" s="5" t="str">
        <f>LOOKUP(A248,INDEX!$A$2:$A$28,INDEX!$F$2:$F$28)</f>
        <v>43°10'39.6"N</v>
      </c>
      <c r="I248" s="5" t="str">
        <f>LOOKUP(B248,INDEX!$A$2:$A$28,INDEX!$G$2:$G$28)</f>
        <v>79°15'55.9"W</v>
      </c>
      <c r="J248">
        <f>LOOKUP(A248,INDEX!$A$2:$A$28,INDEX!$H$2:$H$28)</f>
        <v>13</v>
      </c>
      <c r="K248" t="str">
        <f>LOOKUP(A248,INDEX!$A$2:$A$28,INDEX!$I$2:$I$28)</f>
        <v>Cloudy</v>
      </c>
      <c r="L248">
        <v>1020.462</v>
      </c>
      <c r="M248">
        <f>SUM(W248:W250)</f>
        <v>39.747999999999998</v>
      </c>
      <c r="N248">
        <f t="shared" si="41"/>
        <v>1</v>
      </c>
      <c r="O248" t="s">
        <v>67</v>
      </c>
      <c r="P248">
        <f t="shared" si="42"/>
        <v>1</v>
      </c>
      <c r="Q248" t="s">
        <v>22</v>
      </c>
      <c r="R248" t="s">
        <v>22</v>
      </c>
      <c r="S248">
        <v>2</v>
      </c>
      <c r="T248" t="str">
        <f t="shared" si="45"/>
        <v>SMALL</v>
      </c>
      <c r="U248" t="s">
        <v>16</v>
      </c>
      <c r="V248">
        <v>14</v>
      </c>
      <c r="W248">
        <v>15.21</v>
      </c>
      <c r="X248">
        <v>1.0860000000000001</v>
      </c>
      <c r="Y248">
        <v>1.1659999999999999</v>
      </c>
      <c r="Z248" s="2">
        <f t="shared" si="43"/>
        <v>0.38266076280567579</v>
      </c>
      <c r="AA248" t="s">
        <v>21</v>
      </c>
      <c r="AB248" t="str">
        <f t="shared" si="49"/>
        <v>NA</v>
      </c>
      <c r="AC248">
        <v>34</v>
      </c>
      <c r="AD248">
        <v>3</v>
      </c>
      <c r="AE248">
        <v>0</v>
      </c>
      <c r="AF248">
        <v>8</v>
      </c>
      <c r="AG248">
        <v>23</v>
      </c>
      <c r="AH248">
        <v>0</v>
      </c>
      <c r="AI248">
        <v>0</v>
      </c>
      <c r="AJ248" s="5">
        <f t="shared" si="44"/>
        <v>1.9990945277727148</v>
      </c>
    </row>
    <row r="249" spans="1:36" x14ac:dyDescent="0.25">
      <c r="A249" s="19" t="s">
        <v>195</v>
      </c>
      <c r="B249" s="1" t="s">
        <v>196</v>
      </c>
      <c r="C249" s="1" t="s">
        <v>198</v>
      </c>
      <c r="D249" t="str">
        <f t="shared" si="50"/>
        <v>2022/09/29</v>
      </c>
      <c r="E249" t="str">
        <f t="shared" si="51"/>
        <v>20227921</v>
      </c>
      <c r="F249" s="1" t="s">
        <v>199</v>
      </c>
      <c r="G249" s="5">
        <f t="shared" si="52"/>
        <v>7.6333333333333329</v>
      </c>
      <c r="H249" s="5" t="str">
        <f>LOOKUP(A249,INDEX!$A$2:$A$28,INDEX!$F$2:$F$28)</f>
        <v>43°10'39.6"N</v>
      </c>
      <c r="I249" s="5" t="str">
        <f>LOOKUP(B249,INDEX!$A$2:$A$28,INDEX!$G$2:$G$28)</f>
        <v>79°15'55.9"W</v>
      </c>
      <c r="J249">
        <f>LOOKUP(A249,INDEX!$A$2:$A$28,INDEX!$H$2:$H$28)</f>
        <v>13</v>
      </c>
      <c r="K249" t="str">
        <f>LOOKUP(A249,INDEX!$A$2:$A$28,INDEX!$I$2:$I$28)</f>
        <v>Cloudy</v>
      </c>
      <c r="L249">
        <v>1020.462</v>
      </c>
      <c r="M249">
        <f>M248</f>
        <v>39.747999999999998</v>
      </c>
      <c r="N249">
        <f t="shared" si="41"/>
        <v>1</v>
      </c>
      <c r="O249" t="s">
        <v>67</v>
      </c>
      <c r="P249">
        <f t="shared" si="42"/>
        <v>1</v>
      </c>
      <c r="Q249" t="s">
        <v>22</v>
      </c>
      <c r="R249" t="s">
        <v>22</v>
      </c>
      <c r="S249">
        <v>2</v>
      </c>
      <c r="T249" t="str">
        <f t="shared" si="45"/>
        <v>SMALL</v>
      </c>
      <c r="U249" t="s">
        <v>18</v>
      </c>
      <c r="V249">
        <v>8</v>
      </c>
      <c r="W249">
        <v>7.7720000000000002</v>
      </c>
      <c r="X249">
        <v>0.97099999999999997</v>
      </c>
      <c r="Y249">
        <v>0.56999999999999995</v>
      </c>
      <c r="Z249" s="2">
        <f t="shared" si="43"/>
        <v>0.19553185065915268</v>
      </c>
      <c r="AA249">
        <v>10</v>
      </c>
      <c r="AB249">
        <f t="shared" si="49"/>
        <v>77.200205867215644</v>
      </c>
      <c r="AC249">
        <v>34</v>
      </c>
      <c r="AD249">
        <v>3</v>
      </c>
      <c r="AE249">
        <v>0</v>
      </c>
      <c r="AF249">
        <v>8</v>
      </c>
      <c r="AG249">
        <v>23</v>
      </c>
      <c r="AH249">
        <v>0</v>
      </c>
      <c r="AI249">
        <v>0</v>
      </c>
      <c r="AJ249" s="5">
        <f t="shared" si="44"/>
        <v>1.9990945277727148</v>
      </c>
    </row>
    <row r="250" spans="1:36" x14ac:dyDescent="0.25">
      <c r="A250" s="19" t="s">
        <v>195</v>
      </c>
      <c r="B250" s="1" t="s">
        <v>196</v>
      </c>
      <c r="C250" s="1" t="s">
        <v>198</v>
      </c>
      <c r="D250" t="str">
        <f t="shared" si="50"/>
        <v>2022/09/29</v>
      </c>
      <c r="E250" t="str">
        <f t="shared" si="51"/>
        <v>20227921</v>
      </c>
      <c r="F250" s="1" t="s">
        <v>199</v>
      </c>
      <c r="G250" s="5">
        <f t="shared" si="52"/>
        <v>7.6333333333333329</v>
      </c>
      <c r="H250" s="5" t="str">
        <f>LOOKUP(A250,INDEX!$A$2:$A$28,INDEX!$F$2:$F$28)</f>
        <v>43°10'39.6"N</v>
      </c>
      <c r="I250" s="5" t="str">
        <f>LOOKUP(B250,INDEX!$A$2:$A$28,INDEX!$G$2:$G$28)</f>
        <v>79°15'55.9"W</v>
      </c>
      <c r="J250">
        <f>LOOKUP(A250,INDEX!$A$2:$A$28,INDEX!$H$2:$H$28)</f>
        <v>13</v>
      </c>
      <c r="K250" t="str">
        <f>LOOKUP(A250,INDEX!$A$2:$A$28,INDEX!$I$2:$I$28)</f>
        <v>Cloudy</v>
      </c>
      <c r="L250">
        <v>1020.462</v>
      </c>
      <c r="M250">
        <f>M248</f>
        <v>39.747999999999998</v>
      </c>
      <c r="N250">
        <f t="shared" si="41"/>
        <v>1</v>
      </c>
      <c r="O250" t="s">
        <v>67</v>
      </c>
      <c r="P250">
        <f t="shared" si="42"/>
        <v>1</v>
      </c>
      <c r="Q250" t="s">
        <v>22</v>
      </c>
      <c r="R250" t="s">
        <v>22</v>
      </c>
      <c r="S250">
        <v>2</v>
      </c>
      <c r="T250" t="str">
        <f t="shared" si="45"/>
        <v>SMALL</v>
      </c>
      <c r="U250" t="s">
        <v>19</v>
      </c>
      <c r="V250">
        <v>16</v>
      </c>
      <c r="W250">
        <v>16.765999999999998</v>
      </c>
      <c r="X250">
        <v>1.048</v>
      </c>
      <c r="Y250">
        <v>0.41</v>
      </c>
      <c r="Z250" s="2">
        <f t="shared" si="43"/>
        <v>0.42180738653517158</v>
      </c>
      <c r="AA250" t="s">
        <v>21</v>
      </c>
      <c r="AB250" t="str">
        <f t="shared" si="49"/>
        <v>NA</v>
      </c>
      <c r="AC250">
        <v>34</v>
      </c>
      <c r="AD250">
        <v>3</v>
      </c>
      <c r="AE250">
        <v>0</v>
      </c>
      <c r="AF250">
        <v>8</v>
      </c>
      <c r="AG250">
        <v>23</v>
      </c>
      <c r="AH250">
        <v>0</v>
      </c>
      <c r="AI250">
        <v>0</v>
      </c>
      <c r="AJ250" s="5">
        <f t="shared" si="44"/>
        <v>1.9990945277727148</v>
      </c>
    </row>
    <row r="251" spans="1:36" x14ac:dyDescent="0.25">
      <c r="A251" s="19" t="s">
        <v>195</v>
      </c>
      <c r="B251" s="19" t="s">
        <v>197</v>
      </c>
      <c r="C251" s="19" t="s">
        <v>198</v>
      </c>
      <c r="D251" s="4" t="str">
        <f t="shared" si="50"/>
        <v>2022/09/29</v>
      </c>
      <c r="E251" s="4" t="str">
        <f t="shared" si="51"/>
        <v>20227921</v>
      </c>
      <c r="F251" s="19" t="s">
        <v>199</v>
      </c>
      <c r="G251" s="20">
        <f t="shared" si="52"/>
        <v>7.6333333333333329</v>
      </c>
      <c r="H251" s="20" t="str">
        <f>LOOKUP(A251,INDEX!$A$2:$A$28,INDEX!$F$2:$F$28)</f>
        <v>43°10'39.6"N</v>
      </c>
      <c r="I251" s="20" t="str">
        <f>LOOKUP(B251,INDEX!$A$2:$A$28,INDEX!$G$2:$G$28)</f>
        <v>79°15'55.9"W</v>
      </c>
      <c r="J251" s="4">
        <f>LOOKUP(A251,INDEX!$A$2:$A$28,INDEX!$H$2:$H$28)</f>
        <v>13</v>
      </c>
      <c r="K251" s="4" t="str">
        <f>LOOKUP(A251,INDEX!$A$2:$A$28,INDEX!$I$2:$I$28)</f>
        <v>Cloudy</v>
      </c>
      <c r="L251" s="4">
        <v>1020.462</v>
      </c>
      <c r="M251" s="4">
        <f>SUM(W251:W253)</f>
        <v>12.998999999999999</v>
      </c>
      <c r="N251" s="4">
        <f t="shared" si="41"/>
        <v>1</v>
      </c>
      <c r="O251" s="4" t="s">
        <v>67</v>
      </c>
      <c r="P251" s="4">
        <f t="shared" si="42"/>
        <v>1</v>
      </c>
      <c r="Q251" s="4" t="s">
        <v>22</v>
      </c>
      <c r="R251" s="4" t="s">
        <v>22</v>
      </c>
      <c r="S251" s="4">
        <v>2</v>
      </c>
      <c r="T251" s="4" t="str">
        <f t="shared" si="45"/>
        <v>SMALL</v>
      </c>
      <c r="U251" s="4" t="s">
        <v>16</v>
      </c>
      <c r="V251" s="4">
        <v>3</v>
      </c>
      <c r="W251" s="4">
        <v>5.282</v>
      </c>
      <c r="X251" s="4">
        <v>1.7609999999999999</v>
      </c>
      <c r="Y251" s="4">
        <v>0.66600000000000004</v>
      </c>
      <c r="Z251" s="21">
        <f t="shared" si="43"/>
        <v>0.40633894914993463</v>
      </c>
      <c r="AA251" s="4" t="s">
        <v>21</v>
      </c>
      <c r="AB251" s="4" t="str">
        <f t="shared" si="49"/>
        <v>NA</v>
      </c>
      <c r="AC251" s="4">
        <v>34</v>
      </c>
      <c r="AD251" s="4">
        <v>3</v>
      </c>
      <c r="AE251" s="4">
        <v>0</v>
      </c>
      <c r="AF251" s="4">
        <v>8</v>
      </c>
      <c r="AG251" s="4">
        <v>23</v>
      </c>
      <c r="AH251" s="4">
        <v>0</v>
      </c>
      <c r="AI251" s="4">
        <v>0</v>
      </c>
      <c r="AJ251" s="20">
        <f t="shared" si="44"/>
        <v>1.9990945277727148</v>
      </c>
    </row>
    <row r="252" spans="1:36" x14ac:dyDescent="0.25">
      <c r="A252" s="19" t="s">
        <v>195</v>
      </c>
      <c r="B252" s="19" t="s">
        <v>197</v>
      </c>
      <c r="C252" s="19" t="s">
        <v>198</v>
      </c>
      <c r="D252" s="4" t="str">
        <f t="shared" si="50"/>
        <v>2022/09/29</v>
      </c>
      <c r="E252" s="4" t="str">
        <f t="shared" si="51"/>
        <v>20227921</v>
      </c>
      <c r="F252" s="19" t="s">
        <v>199</v>
      </c>
      <c r="G252" s="20">
        <f t="shared" si="52"/>
        <v>7.6333333333333329</v>
      </c>
      <c r="H252" s="20" t="str">
        <f>LOOKUP(A252,INDEX!$A$2:$A$28,INDEX!$F$2:$F$28)</f>
        <v>43°10'39.6"N</v>
      </c>
      <c r="I252" s="20" t="str">
        <f>LOOKUP(B252,INDEX!$A$2:$A$28,INDEX!$G$2:$G$28)</f>
        <v>79°15'55.9"W</v>
      </c>
      <c r="J252" s="4">
        <f>LOOKUP(A252,INDEX!$A$2:$A$28,INDEX!$H$2:$H$28)</f>
        <v>13</v>
      </c>
      <c r="K252" s="4" t="str">
        <f>LOOKUP(A252,INDEX!$A$2:$A$28,INDEX!$I$2:$I$28)</f>
        <v>Cloudy</v>
      </c>
      <c r="L252" s="4">
        <v>1020.462</v>
      </c>
      <c r="M252" s="4">
        <f>M251</f>
        <v>12.998999999999999</v>
      </c>
      <c r="N252" s="4">
        <f t="shared" si="41"/>
        <v>1</v>
      </c>
      <c r="O252" s="4" t="s">
        <v>67</v>
      </c>
      <c r="P252" s="4">
        <f t="shared" si="42"/>
        <v>1</v>
      </c>
      <c r="Q252" s="4" t="s">
        <v>22</v>
      </c>
      <c r="R252" s="4" t="s">
        <v>22</v>
      </c>
      <c r="S252" s="4">
        <v>2</v>
      </c>
      <c r="T252" s="4" t="str">
        <f t="shared" si="45"/>
        <v>SMALL</v>
      </c>
      <c r="U252" s="4" t="s">
        <v>18</v>
      </c>
      <c r="V252" s="4">
        <v>3</v>
      </c>
      <c r="W252" s="4">
        <v>1.978</v>
      </c>
      <c r="X252" s="4">
        <v>0.65900000000000003</v>
      </c>
      <c r="Y252" s="4">
        <v>0.39</v>
      </c>
      <c r="Z252" s="21">
        <f t="shared" si="43"/>
        <v>0.15216555119624589</v>
      </c>
      <c r="AA252" s="4">
        <v>2</v>
      </c>
      <c r="AB252" s="4">
        <f t="shared" si="49"/>
        <v>60.667340748230536</v>
      </c>
      <c r="AC252" s="4">
        <v>34</v>
      </c>
      <c r="AD252" s="4">
        <v>3</v>
      </c>
      <c r="AE252" s="4">
        <v>0</v>
      </c>
      <c r="AF252" s="4">
        <v>8</v>
      </c>
      <c r="AG252" s="4">
        <v>23</v>
      </c>
      <c r="AH252" s="4">
        <v>0</v>
      </c>
      <c r="AI252" s="4">
        <v>0</v>
      </c>
      <c r="AJ252" s="20">
        <f t="shared" si="44"/>
        <v>1.9990945277727148</v>
      </c>
    </row>
    <row r="253" spans="1:36" x14ac:dyDescent="0.25">
      <c r="A253" s="19" t="s">
        <v>195</v>
      </c>
      <c r="B253" s="19" t="s">
        <v>197</v>
      </c>
      <c r="C253" s="19" t="s">
        <v>198</v>
      </c>
      <c r="D253" s="4" t="str">
        <f t="shared" si="50"/>
        <v>2022/09/29</v>
      </c>
      <c r="E253" s="4" t="str">
        <f t="shared" si="51"/>
        <v>20227921</v>
      </c>
      <c r="F253" s="19" t="s">
        <v>199</v>
      </c>
      <c r="G253" s="20">
        <f t="shared" si="52"/>
        <v>7.6333333333333329</v>
      </c>
      <c r="H253" s="20" t="str">
        <f>LOOKUP(A253,INDEX!$A$2:$A$28,INDEX!$F$2:$F$28)</f>
        <v>43°10'39.6"N</v>
      </c>
      <c r="I253" s="20" t="str">
        <f>LOOKUP(B253,INDEX!$A$2:$A$28,INDEX!$G$2:$G$28)</f>
        <v>79°15'55.9"W</v>
      </c>
      <c r="J253" s="4">
        <f>LOOKUP(A253,INDEX!$A$2:$A$28,INDEX!$H$2:$H$28)</f>
        <v>13</v>
      </c>
      <c r="K253" s="4" t="str">
        <f>LOOKUP(A253,INDEX!$A$2:$A$28,INDEX!$I$2:$I$28)</f>
        <v>Cloudy</v>
      </c>
      <c r="L253" s="4">
        <v>1020.462</v>
      </c>
      <c r="M253" s="4">
        <f>M251</f>
        <v>12.998999999999999</v>
      </c>
      <c r="N253" s="4">
        <f t="shared" si="41"/>
        <v>1</v>
      </c>
      <c r="O253" s="4" t="s">
        <v>67</v>
      </c>
      <c r="P253" s="4">
        <f t="shared" si="42"/>
        <v>1</v>
      </c>
      <c r="Q253" s="4" t="s">
        <v>22</v>
      </c>
      <c r="R253" s="4" t="s">
        <v>22</v>
      </c>
      <c r="S253" s="4">
        <v>2</v>
      </c>
      <c r="T253" s="4" t="str">
        <f t="shared" si="45"/>
        <v>SMALL</v>
      </c>
      <c r="U253" s="4" t="s">
        <v>19</v>
      </c>
      <c r="V253" s="4">
        <v>6</v>
      </c>
      <c r="W253" s="4">
        <v>5.7389999999999999</v>
      </c>
      <c r="X253" s="4">
        <v>0.95699999999999996</v>
      </c>
      <c r="Y253" s="4">
        <v>0.57799999999999996</v>
      </c>
      <c r="Z253" s="21">
        <f t="shared" si="43"/>
        <v>0.44149549965381957</v>
      </c>
      <c r="AA253" s="4" t="s">
        <v>21</v>
      </c>
      <c r="AB253" s="4" t="str">
        <f t="shared" si="49"/>
        <v>NA</v>
      </c>
      <c r="AC253" s="4">
        <v>34</v>
      </c>
      <c r="AD253" s="4">
        <v>3</v>
      </c>
      <c r="AE253" s="4">
        <v>0</v>
      </c>
      <c r="AF253" s="4">
        <v>8</v>
      </c>
      <c r="AG253" s="4">
        <v>23</v>
      </c>
      <c r="AH253" s="4">
        <v>0</v>
      </c>
      <c r="AI253" s="4">
        <v>0</v>
      </c>
      <c r="AJ253" s="20">
        <f t="shared" si="44"/>
        <v>1.9990945277727148</v>
      </c>
    </row>
    <row r="254" spans="1:36" x14ac:dyDescent="0.25">
      <c r="Z254" s="2"/>
    </row>
    <row r="255" spans="1:36" x14ac:dyDescent="0.25">
      <c r="Z255" s="2"/>
    </row>
    <row r="256" spans="1:36" x14ac:dyDescent="0.25">
      <c r="Z256" s="2"/>
    </row>
    <row r="257" spans="26:26" x14ac:dyDescent="0.25">
      <c r="Z257" s="2"/>
    </row>
    <row r="258" spans="26:26" x14ac:dyDescent="0.25">
      <c r="Z258" s="2"/>
    </row>
    <row r="259" spans="26:26" x14ac:dyDescent="0.25">
      <c r="Z259" s="2"/>
    </row>
    <row r="260" spans="26:26" x14ac:dyDescent="0.25">
      <c r="Z260" s="2"/>
    </row>
    <row r="261" spans="26:26" x14ac:dyDescent="0.25">
      <c r="Z261" s="2"/>
    </row>
    <row r="262" spans="26:26" x14ac:dyDescent="0.25">
      <c r="Z262" s="2"/>
    </row>
    <row r="263" spans="26:26" x14ac:dyDescent="0.25">
      <c r="Z263" s="2"/>
    </row>
    <row r="264" spans="26:26" x14ac:dyDescent="0.25">
      <c r="Z264" s="2"/>
    </row>
    <row r="265" spans="26:26" x14ac:dyDescent="0.25">
      <c r="Z265" s="2"/>
    </row>
    <row r="266" spans="26:26" x14ac:dyDescent="0.25">
      <c r="Z266" s="2"/>
    </row>
    <row r="267" spans="26:26" x14ac:dyDescent="0.25">
      <c r="Z267" s="2"/>
    </row>
    <row r="268" spans="26:26" x14ac:dyDescent="0.25">
      <c r="Z268" s="2"/>
    </row>
    <row r="269" spans="26:26" x14ac:dyDescent="0.25">
      <c r="Z269" s="2"/>
    </row>
    <row r="270" spans="26:26" x14ac:dyDescent="0.25">
      <c r="Z270" s="2"/>
    </row>
    <row r="271" spans="26:26" x14ac:dyDescent="0.25">
      <c r="Z271" s="2"/>
    </row>
    <row r="272" spans="26:26" x14ac:dyDescent="0.25">
      <c r="Z272" s="2"/>
    </row>
    <row r="273" spans="26:26" x14ac:dyDescent="0.25">
      <c r="Z273" s="2"/>
    </row>
    <row r="274" spans="26:26" x14ac:dyDescent="0.25">
      <c r="Z274" s="2"/>
    </row>
    <row r="275" spans="26:26" x14ac:dyDescent="0.25">
      <c r="Z275" s="2"/>
    </row>
    <row r="276" spans="26:26" x14ac:dyDescent="0.25">
      <c r="Z276" s="2"/>
    </row>
    <row r="277" spans="26:26" x14ac:dyDescent="0.25">
      <c r="Z277" s="2"/>
    </row>
    <row r="278" spans="26:26" x14ac:dyDescent="0.25">
      <c r="Z278" s="2"/>
    </row>
    <row r="279" spans="26:26" x14ac:dyDescent="0.25">
      <c r="Z279" s="2"/>
    </row>
    <row r="280" spans="26:26" x14ac:dyDescent="0.25">
      <c r="Z280" s="2"/>
    </row>
    <row r="281" spans="26:26" x14ac:dyDescent="0.25">
      <c r="Z281" s="2"/>
    </row>
    <row r="282" spans="26:26" x14ac:dyDescent="0.25">
      <c r="Z282" s="2"/>
    </row>
    <row r="283" spans="26:26" x14ac:dyDescent="0.25">
      <c r="Z283" s="2"/>
    </row>
    <row r="284" spans="26:26" x14ac:dyDescent="0.25">
      <c r="Z284" s="2"/>
    </row>
    <row r="285" spans="26:26" x14ac:dyDescent="0.25">
      <c r="Z285" s="2"/>
    </row>
    <row r="286" spans="26:26" x14ac:dyDescent="0.25">
      <c r="Z286" s="2"/>
    </row>
    <row r="287" spans="26:26" x14ac:dyDescent="0.25">
      <c r="Z287" s="2"/>
    </row>
    <row r="288" spans="26:26" x14ac:dyDescent="0.25">
      <c r="Z288" s="2"/>
    </row>
    <row r="289" spans="26:26" x14ac:dyDescent="0.25">
      <c r="Z289" s="2"/>
    </row>
    <row r="290" spans="26:26" x14ac:dyDescent="0.25">
      <c r="Z290" s="2"/>
    </row>
    <row r="291" spans="26:26" x14ac:dyDescent="0.25">
      <c r="Z291" s="2"/>
    </row>
    <row r="292" spans="26:26" x14ac:dyDescent="0.25">
      <c r="Z292" s="2"/>
    </row>
    <row r="293" spans="26:26" x14ac:dyDescent="0.25">
      <c r="Z293" s="2"/>
    </row>
    <row r="294" spans="26:26" x14ac:dyDescent="0.25">
      <c r="Z294" s="2"/>
    </row>
    <row r="295" spans="26:26" x14ac:dyDescent="0.25">
      <c r="Z295" s="2"/>
    </row>
    <row r="296" spans="26:26" x14ac:dyDescent="0.25">
      <c r="Z296" s="2"/>
    </row>
    <row r="297" spans="26:26" x14ac:dyDescent="0.25">
      <c r="Z297" s="2"/>
    </row>
    <row r="298" spans="26:26" x14ac:dyDescent="0.25">
      <c r="Z298" s="2"/>
    </row>
    <row r="299" spans="26:26" x14ac:dyDescent="0.25">
      <c r="Z299" s="2"/>
    </row>
    <row r="300" spans="26:26" x14ac:dyDescent="0.25">
      <c r="Z300" s="2"/>
    </row>
    <row r="301" spans="26:26" x14ac:dyDescent="0.25">
      <c r="Z301" s="2"/>
    </row>
    <row r="302" spans="26:26" x14ac:dyDescent="0.25">
      <c r="Z302" s="2"/>
    </row>
    <row r="303" spans="26:26" x14ac:dyDescent="0.25">
      <c r="Z303" s="2"/>
    </row>
    <row r="304" spans="26:26" x14ac:dyDescent="0.25">
      <c r="Z304" s="2"/>
    </row>
    <row r="305" spans="26:26" x14ac:dyDescent="0.25">
      <c r="Z305" s="2"/>
    </row>
    <row r="306" spans="26:26" x14ac:dyDescent="0.25">
      <c r="Z306" s="2"/>
    </row>
    <row r="307" spans="26:26" x14ac:dyDescent="0.25">
      <c r="Z307" s="2"/>
    </row>
    <row r="308" spans="26:26" x14ac:dyDescent="0.25">
      <c r="Z308" s="2"/>
    </row>
    <row r="309" spans="26:26" x14ac:dyDescent="0.25">
      <c r="Z309" s="2"/>
    </row>
    <row r="310" spans="26:26" x14ac:dyDescent="0.25">
      <c r="Z310" s="2"/>
    </row>
    <row r="311" spans="26:26" x14ac:dyDescent="0.25">
      <c r="Z311" s="2"/>
    </row>
    <row r="312" spans="26:26" x14ac:dyDescent="0.25">
      <c r="Z312" s="2"/>
    </row>
    <row r="313" spans="26:26" x14ac:dyDescent="0.25">
      <c r="Z313" s="2"/>
    </row>
    <row r="314" spans="26:26" x14ac:dyDescent="0.25">
      <c r="Z314" s="2"/>
    </row>
    <row r="315" spans="26:26" x14ac:dyDescent="0.25">
      <c r="Z315" s="2"/>
    </row>
    <row r="316" spans="26:26" x14ac:dyDescent="0.25">
      <c r="Z316" s="2"/>
    </row>
    <row r="317" spans="26:26" x14ac:dyDescent="0.25">
      <c r="Z317" s="2"/>
    </row>
    <row r="318" spans="26:26" x14ac:dyDescent="0.25">
      <c r="Z318" s="2"/>
    </row>
    <row r="319" spans="26:26" x14ac:dyDescent="0.25">
      <c r="Z319" s="2"/>
    </row>
    <row r="320" spans="26:26" x14ac:dyDescent="0.25">
      <c r="Z320" s="2"/>
    </row>
    <row r="321" spans="26:26" x14ac:dyDescent="0.25">
      <c r="Z321" s="2"/>
    </row>
    <row r="322" spans="26:26" x14ac:dyDescent="0.25">
      <c r="Z322" s="2"/>
    </row>
    <row r="323" spans="26:26" x14ac:dyDescent="0.25">
      <c r="Z323" s="2"/>
    </row>
    <row r="324" spans="26:26" x14ac:dyDescent="0.25">
      <c r="Z324" s="2"/>
    </row>
    <row r="325" spans="26:26" x14ac:dyDescent="0.25">
      <c r="Z325" s="2"/>
    </row>
    <row r="326" spans="26:26" x14ac:dyDescent="0.25">
      <c r="Z326" s="2"/>
    </row>
    <row r="327" spans="26:26" x14ac:dyDescent="0.25">
      <c r="Z327" s="2"/>
    </row>
    <row r="328" spans="26:26" x14ac:dyDescent="0.25">
      <c r="Z328" s="2"/>
    </row>
    <row r="329" spans="26:26" x14ac:dyDescent="0.25">
      <c r="Z329" s="2"/>
    </row>
    <row r="330" spans="26:26" x14ac:dyDescent="0.25">
      <c r="Z330" s="2"/>
    </row>
    <row r="331" spans="26:26" x14ac:dyDescent="0.25">
      <c r="Z331" s="2"/>
    </row>
    <row r="332" spans="26:26" x14ac:dyDescent="0.25">
      <c r="Z332" s="2"/>
    </row>
    <row r="333" spans="26:26" x14ac:dyDescent="0.25">
      <c r="Z333" s="2"/>
    </row>
    <row r="334" spans="26:26" x14ac:dyDescent="0.25">
      <c r="Z334" s="2"/>
    </row>
    <row r="335" spans="26:26" x14ac:dyDescent="0.25">
      <c r="Z335" s="2"/>
    </row>
    <row r="336" spans="26:26" x14ac:dyDescent="0.25">
      <c r="Z336" s="2"/>
    </row>
    <row r="337" spans="26:26" x14ac:dyDescent="0.25">
      <c r="Z337" s="2"/>
    </row>
    <row r="338" spans="26:26" x14ac:dyDescent="0.25">
      <c r="Z338" s="2"/>
    </row>
    <row r="339" spans="26:26" x14ac:dyDescent="0.25">
      <c r="Z339" s="2"/>
    </row>
    <row r="340" spans="26:26" x14ac:dyDescent="0.25">
      <c r="Z340" s="2"/>
    </row>
    <row r="341" spans="26:26" x14ac:dyDescent="0.25">
      <c r="Z341" s="2"/>
    </row>
    <row r="342" spans="26:26" x14ac:dyDescent="0.25">
      <c r="Z342" s="2"/>
    </row>
    <row r="343" spans="26:26" x14ac:dyDescent="0.25">
      <c r="Z343" s="2"/>
    </row>
    <row r="344" spans="26:26" x14ac:dyDescent="0.25">
      <c r="Z344" s="2"/>
    </row>
    <row r="345" spans="26:26" x14ac:dyDescent="0.25">
      <c r="Z345" s="2"/>
    </row>
    <row r="346" spans="26:26" x14ac:dyDescent="0.25">
      <c r="Z346" s="2"/>
    </row>
    <row r="347" spans="26:26" x14ac:dyDescent="0.25">
      <c r="Z347" s="2"/>
    </row>
    <row r="348" spans="26:26" x14ac:dyDescent="0.25">
      <c r="Z348" s="2"/>
    </row>
    <row r="349" spans="26:26" x14ac:dyDescent="0.25">
      <c r="Z349" s="2"/>
    </row>
    <row r="350" spans="26:26" x14ac:dyDescent="0.25">
      <c r="Z350" s="2"/>
    </row>
    <row r="351" spans="26:26" x14ac:dyDescent="0.25">
      <c r="Z351" s="2"/>
    </row>
    <row r="352" spans="26:26" x14ac:dyDescent="0.25">
      <c r="Z352" s="2"/>
    </row>
    <row r="353" spans="26:26" x14ac:dyDescent="0.25">
      <c r="Z353" s="2"/>
    </row>
    <row r="354" spans="26:26" x14ac:dyDescent="0.25">
      <c r="Z354" s="2"/>
    </row>
    <row r="355" spans="26:26" x14ac:dyDescent="0.25">
      <c r="Z355" s="2"/>
    </row>
    <row r="356" spans="26:26" x14ac:dyDescent="0.25">
      <c r="Z356" s="2"/>
    </row>
    <row r="357" spans="26:26" x14ac:dyDescent="0.25">
      <c r="Z357" s="2"/>
    </row>
    <row r="358" spans="26:26" x14ac:dyDescent="0.25">
      <c r="Z358" s="2"/>
    </row>
    <row r="359" spans="26:26" x14ac:dyDescent="0.25">
      <c r="Z359" s="2"/>
    </row>
    <row r="360" spans="26:26" x14ac:dyDescent="0.25">
      <c r="Z360" s="2"/>
    </row>
    <row r="361" spans="26:26" x14ac:dyDescent="0.25">
      <c r="Z361" s="2"/>
    </row>
    <row r="362" spans="26:26" x14ac:dyDescent="0.25">
      <c r="Z362" s="2"/>
    </row>
    <row r="363" spans="26:26" x14ac:dyDescent="0.25">
      <c r="Z363" s="2"/>
    </row>
    <row r="364" spans="26:26" x14ac:dyDescent="0.25">
      <c r="Z364" s="2"/>
    </row>
    <row r="365" spans="26:26" x14ac:dyDescent="0.25">
      <c r="Z365" s="2"/>
    </row>
    <row r="366" spans="26:26" x14ac:dyDescent="0.25">
      <c r="Z366" s="2"/>
    </row>
    <row r="367" spans="26:26" x14ac:dyDescent="0.25">
      <c r="Z367" s="2"/>
    </row>
    <row r="368" spans="26:26" x14ac:dyDescent="0.25">
      <c r="Z368" s="2"/>
    </row>
    <row r="369" spans="26:26" x14ac:dyDescent="0.25">
      <c r="Z369" s="2"/>
    </row>
    <row r="370" spans="26:26" x14ac:dyDescent="0.25">
      <c r="Z370" s="2"/>
    </row>
    <row r="371" spans="26:26" x14ac:dyDescent="0.25">
      <c r="Z371" s="2"/>
    </row>
    <row r="372" spans="26:26" x14ac:dyDescent="0.25">
      <c r="Z372" s="2"/>
    </row>
    <row r="373" spans="26:26" x14ac:dyDescent="0.25">
      <c r="Z373" s="2"/>
    </row>
    <row r="374" spans="26:26" x14ac:dyDescent="0.25">
      <c r="Z374" s="2"/>
    </row>
    <row r="375" spans="26:26" x14ac:dyDescent="0.25">
      <c r="Z375" s="2"/>
    </row>
    <row r="376" spans="26:26" x14ac:dyDescent="0.25">
      <c r="Z376" s="2"/>
    </row>
    <row r="377" spans="26:26" x14ac:dyDescent="0.25">
      <c r="Z377" s="2"/>
    </row>
    <row r="378" spans="26:26" x14ac:dyDescent="0.25">
      <c r="Z378" s="2"/>
    </row>
    <row r="379" spans="26:26" x14ac:dyDescent="0.25">
      <c r="Z379" s="2"/>
    </row>
    <row r="380" spans="26:26" x14ac:dyDescent="0.25">
      <c r="Z380" s="2"/>
    </row>
    <row r="381" spans="26:26" x14ac:dyDescent="0.25">
      <c r="Z381" s="2"/>
    </row>
    <row r="382" spans="26:26" x14ac:dyDescent="0.25">
      <c r="Z382" s="2"/>
    </row>
    <row r="383" spans="26:26" x14ac:dyDescent="0.25">
      <c r="Z383" s="2"/>
    </row>
    <row r="384" spans="26:26" x14ac:dyDescent="0.25">
      <c r="Z384" s="2"/>
    </row>
    <row r="385" spans="26:26" x14ac:dyDescent="0.25">
      <c r="Z385" s="2"/>
    </row>
    <row r="386" spans="26:26" x14ac:dyDescent="0.25">
      <c r="Z386" s="2"/>
    </row>
    <row r="387" spans="26:26" x14ac:dyDescent="0.25">
      <c r="Z387" s="2"/>
    </row>
    <row r="388" spans="26:26" x14ac:dyDescent="0.25">
      <c r="Z388" s="2"/>
    </row>
    <row r="389" spans="26:26" x14ac:dyDescent="0.25">
      <c r="Z389" s="2"/>
    </row>
    <row r="390" spans="26:26" x14ac:dyDescent="0.25">
      <c r="Z390" s="2"/>
    </row>
    <row r="391" spans="26:26" x14ac:dyDescent="0.25">
      <c r="Z391" s="2"/>
    </row>
  </sheetData>
  <autoFilter ref="A1:AJ253" xr:uid="{BFDFE044-5B9F-4B72-8852-454C420DBA40}"/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CC417-5CA3-4E85-A811-2FB065E3363F}">
  <dimension ref="A1:M52"/>
  <sheetViews>
    <sheetView tabSelected="1" zoomScale="90" zoomScaleNormal="90" workbookViewId="0">
      <pane ySplit="1" topLeftCell="A23" activePane="bottomLeft" state="frozen"/>
      <selection pane="bottomLeft" activeCell="B52" sqref="B52"/>
    </sheetView>
  </sheetViews>
  <sheetFormatPr defaultRowHeight="15" x14ac:dyDescent="0.25"/>
  <cols>
    <col min="1" max="1" width="10.140625" bestFit="1" customWidth="1"/>
    <col min="2" max="2" width="19.42578125" bestFit="1" customWidth="1"/>
    <col min="3" max="3" width="15" bestFit="1" customWidth="1"/>
    <col min="4" max="4" width="39.7109375" bestFit="1" customWidth="1"/>
    <col min="5" max="5" width="19.85546875" bestFit="1" customWidth="1"/>
    <col min="6" max="6" width="19.85546875" customWidth="1"/>
    <col min="7" max="7" width="36.85546875" bestFit="1" customWidth="1"/>
    <col min="8" max="8" width="36" bestFit="1" customWidth="1"/>
    <col min="9" max="9" width="19.85546875" bestFit="1" customWidth="1"/>
    <col min="10" max="10" width="16.140625" bestFit="1" customWidth="1"/>
    <col min="11" max="11" width="19" bestFit="1" customWidth="1"/>
    <col min="12" max="12" width="17.42578125" bestFit="1" customWidth="1"/>
  </cols>
  <sheetData>
    <row r="1" spans="1:13" x14ac:dyDescent="0.25">
      <c r="A1" s="3" t="s">
        <v>338</v>
      </c>
      <c r="B1" s="3" t="s">
        <v>2</v>
      </c>
      <c r="C1" s="3" t="s">
        <v>3</v>
      </c>
      <c r="D1" s="3" t="s">
        <v>340</v>
      </c>
      <c r="E1" s="3" t="s">
        <v>341</v>
      </c>
      <c r="F1" s="3" t="s">
        <v>348</v>
      </c>
      <c r="G1" s="3" t="s">
        <v>342</v>
      </c>
      <c r="H1" s="3" t="s">
        <v>343</v>
      </c>
      <c r="I1" s="3" t="s">
        <v>344</v>
      </c>
      <c r="J1" s="3" t="s">
        <v>345</v>
      </c>
      <c r="K1" s="3" t="s">
        <v>346</v>
      </c>
      <c r="L1" s="3" t="s">
        <v>347</v>
      </c>
      <c r="M1" s="3" t="s">
        <v>349</v>
      </c>
    </row>
    <row r="2" spans="1:13" x14ac:dyDescent="0.25">
      <c r="A2" s="4" t="s">
        <v>46</v>
      </c>
      <c r="B2" t="s">
        <v>15</v>
      </c>
      <c r="C2" t="str">
        <f>LOOKUP(A2,'DATA SHEET'!$A$2:$A$253,'DATA SHEET'!$R$2:$R$253)</f>
        <v>NO</v>
      </c>
      <c r="D2">
        <v>0.28899999999999998</v>
      </c>
      <c r="E2">
        <v>2.1999999999999999E-2</v>
      </c>
      <c r="F2">
        <v>0</v>
      </c>
      <c r="G2">
        <v>0.222</v>
      </c>
      <c r="H2">
        <v>6.7000000000000004E-2</v>
      </c>
      <c r="I2">
        <v>0.222</v>
      </c>
      <c r="J2">
        <v>6.7000000000000004E-2</v>
      </c>
      <c r="K2">
        <v>6.7000000000000004E-2</v>
      </c>
      <c r="L2">
        <v>4.3999999999999997E-2</v>
      </c>
      <c r="M2">
        <f>SUM(D2:L2)</f>
        <v>1</v>
      </c>
    </row>
    <row r="3" spans="1:13" x14ac:dyDescent="0.25">
      <c r="A3" s="4" t="s">
        <v>47</v>
      </c>
      <c r="B3" t="s">
        <v>15</v>
      </c>
      <c r="C3" t="str">
        <f>LOOKUP(A3,'DATA SHEET'!$A$2:$A$253,'DATA SHEET'!$R$2:$R$253)</f>
        <v>NO</v>
      </c>
      <c r="D3">
        <v>0.22900000000000001</v>
      </c>
      <c r="E3">
        <v>2.9000000000000001E-2</v>
      </c>
      <c r="F3">
        <v>0</v>
      </c>
      <c r="G3">
        <v>0.2</v>
      </c>
      <c r="H3">
        <v>2.9000000000000001E-2</v>
      </c>
      <c r="I3">
        <v>0.25700000000000001</v>
      </c>
      <c r="J3">
        <v>0.114</v>
      </c>
      <c r="K3">
        <v>0</v>
      </c>
      <c r="L3">
        <v>0.14299999999999999</v>
      </c>
      <c r="M3">
        <f t="shared" ref="M3:M51" si="0">SUM(D3:L3)</f>
        <v>1.0009999999999999</v>
      </c>
    </row>
    <row r="4" spans="1:13" x14ac:dyDescent="0.25">
      <c r="A4" s="4" t="s">
        <v>50</v>
      </c>
      <c r="B4" t="s">
        <v>15</v>
      </c>
      <c r="C4" t="str">
        <f>LOOKUP(A4,'DATA SHEET'!$A$2:$A$253,'DATA SHEET'!$R$2:$R$253)</f>
        <v>YES</v>
      </c>
      <c r="D4">
        <v>0.23200000000000001</v>
      </c>
      <c r="E4">
        <v>1.7999999999999999E-2</v>
      </c>
      <c r="F4">
        <v>1.7999999999999999E-2</v>
      </c>
      <c r="G4">
        <v>0.214</v>
      </c>
      <c r="H4">
        <v>1.7999999999999999E-2</v>
      </c>
      <c r="I4">
        <v>0.26800000000000002</v>
      </c>
      <c r="J4">
        <v>0.107</v>
      </c>
      <c r="K4">
        <v>1.7999999999999999E-2</v>
      </c>
      <c r="L4">
        <v>0.107</v>
      </c>
      <c r="M4">
        <f t="shared" si="0"/>
        <v>1</v>
      </c>
    </row>
    <row r="5" spans="1:13" x14ac:dyDescent="0.25">
      <c r="A5" s="4" t="s">
        <v>52</v>
      </c>
      <c r="B5" t="s">
        <v>15</v>
      </c>
      <c r="C5" t="str">
        <f>LOOKUP(A5,'DATA SHEET'!$A$2:$A$253,'DATA SHEET'!$R$2:$R$253)</f>
        <v>YES</v>
      </c>
      <c r="D5">
        <v>0.25</v>
      </c>
      <c r="E5">
        <v>6.7000000000000004E-2</v>
      </c>
      <c r="F5">
        <v>0</v>
      </c>
      <c r="G5">
        <v>0.25</v>
      </c>
      <c r="H5">
        <v>0</v>
      </c>
      <c r="I5">
        <v>0.26700000000000002</v>
      </c>
      <c r="J5">
        <v>0.1</v>
      </c>
      <c r="K5">
        <v>0.05</v>
      </c>
      <c r="L5">
        <v>1.7000000000000001E-2</v>
      </c>
      <c r="M5">
        <f t="shared" si="0"/>
        <v>1.0009999999999999</v>
      </c>
    </row>
    <row r="6" spans="1:13" x14ac:dyDescent="0.25">
      <c r="A6" s="4" t="s">
        <v>58</v>
      </c>
      <c r="B6" t="s">
        <v>22</v>
      </c>
      <c r="C6" t="str">
        <f>LOOKUP(A6,'DATA SHEET'!$A$2:$A$253,'DATA SHEET'!$R$2:$R$253)</f>
        <v>YES</v>
      </c>
      <c r="D6">
        <v>0.27900000000000003</v>
      </c>
      <c r="E6">
        <v>1.6E-2</v>
      </c>
      <c r="F6">
        <v>0</v>
      </c>
      <c r="G6">
        <v>0.27900000000000003</v>
      </c>
      <c r="H6">
        <v>0</v>
      </c>
      <c r="I6">
        <v>0.186</v>
      </c>
      <c r="J6">
        <v>0.12</v>
      </c>
      <c r="K6">
        <v>0.109</v>
      </c>
      <c r="L6">
        <v>1.0999999999999999E-2</v>
      </c>
      <c r="M6">
        <f t="shared" si="0"/>
        <v>1</v>
      </c>
    </row>
    <row r="7" spans="1:13" x14ac:dyDescent="0.25">
      <c r="A7" s="4" t="s">
        <v>64</v>
      </c>
      <c r="B7" t="s">
        <v>15</v>
      </c>
      <c r="C7" t="str">
        <f>LOOKUP(A7,'DATA SHEET'!$A$2:$A$253,'DATA SHEET'!$R$2:$R$253)</f>
        <v>NO</v>
      </c>
      <c r="D7">
        <v>0.21099999999999999</v>
      </c>
      <c r="E7">
        <v>5.8999999999999997E-2</v>
      </c>
      <c r="F7">
        <v>0.01</v>
      </c>
      <c r="G7">
        <v>0.17599999999999999</v>
      </c>
      <c r="H7">
        <v>1.4999999999999999E-2</v>
      </c>
      <c r="I7">
        <v>0.19600000000000001</v>
      </c>
      <c r="J7">
        <v>0.152</v>
      </c>
      <c r="K7">
        <v>7.3999999999999996E-2</v>
      </c>
      <c r="L7">
        <v>0.108</v>
      </c>
      <c r="M7">
        <f t="shared" si="0"/>
        <v>1.0010000000000001</v>
      </c>
    </row>
    <row r="8" spans="1:13" x14ac:dyDescent="0.25">
      <c r="A8" s="4" t="s">
        <v>69</v>
      </c>
      <c r="B8" t="s">
        <v>15</v>
      </c>
      <c r="C8" t="str">
        <f>LOOKUP(A8,'DATA SHEET'!$A$2:$A$253,'DATA SHEET'!$R$2:$R$253)</f>
        <v>NO</v>
      </c>
      <c r="D8">
        <v>0.18099999999999999</v>
      </c>
      <c r="E8">
        <v>5.8000000000000003E-2</v>
      </c>
      <c r="F8">
        <v>1.2999999999999999E-2</v>
      </c>
      <c r="G8">
        <v>0.155</v>
      </c>
      <c r="H8">
        <v>1.9E-2</v>
      </c>
      <c r="I8">
        <v>0.123</v>
      </c>
      <c r="J8">
        <v>0.21299999999999999</v>
      </c>
      <c r="K8">
        <v>0.123</v>
      </c>
      <c r="L8">
        <v>0.11600000000000001</v>
      </c>
      <c r="M8">
        <f t="shared" si="0"/>
        <v>1.0010000000000001</v>
      </c>
    </row>
    <row r="9" spans="1:13" x14ac:dyDescent="0.25">
      <c r="A9" s="4" t="s">
        <v>71</v>
      </c>
      <c r="B9" t="s">
        <v>15</v>
      </c>
      <c r="C9" t="str">
        <f>LOOKUP(A9,'DATA SHEET'!$A$2:$A$253,'DATA SHEET'!$R$2:$R$253)</f>
        <v>NO</v>
      </c>
      <c r="D9">
        <v>0.156</v>
      </c>
      <c r="E9">
        <v>9.0999999999999998E-2</v>
      </c>
      <c r="F9">
        <v>1.2999999999999999E-2</v>
      </c>
      <c r="G9">
        <v>0.14299999999999999</v>
      </c>
      <c r="H9">
        <v>0</v>
      </c>
      <c r="I9">
        <v>0.221</v>
      </c>
      <c r="J9">
        <v>0.182</v>
      </c>
      <c r="K9">
        <v>5.1999999999999998E-2</v>
      </c>
      <c r="L9">
        <v>0.14299999999999999</v>
      </c>
      <c r="M9">
        <f t="shared" si="0"/>
        <v>1.0010000000000001</v>
      </c>
    </row>
    <row r="10" spans="1:13" x14ac:dyDescent="0.25">
      <c r="A10" s="4" t="s">
        <v>72</v>
      </c>
      <c r="B10" t="s">
        <v>15</v>
      </c>
      <c r="C10" t="str">
        <f>LOOKUP(A10,'DATA SHEET'!$A$2:$A$253,'DATA SHEET'!$R$2:$R$253)</f>
        <v>NO</v>
      </c>
      <c r="D10">
        <v>0.104</v>
      </c>
      <c r="E10">
        <v>0.06</v>
      </c>
      <c r="F10">
        <v>0</v>
      </c>
      <c r="G10">
        <v>0.104</v>
      </c>
      <c r="H10">
        <v>0</v>
      </c>
      <c r="I10">
        <v>0.104</v>
      </c>
      <c r="J10">
        <v>0.313</v>
      </c>
      <c r="K10">
        <v>0.06</v>
      </c>
      <c r="L10">
        <v>0.254</v>
      </c>
      <c r="M10">
        <f t="shared" si="0"/>
        <v>0.99899999999999989</v>
      </c>
    </row>
    <row r="11" spans="1:13" x14ac:dyDescent="0.25">
      <c r="A11" s="4" t="s">
        <v>79</v>
      </c>
      <c r="B11" t="s">
        <v>15</v>
      </c>
      <c r="C11" t="str">
        <f>LOOKUP(A11,'DATA SHEET'!$A$2:$A$253,'DATA SHEET'!$R$2:$R$253)</f>
        <v>YES</v>
      </c>
      <c r="D11">
        <v>0.216</v>
      </c>
      <c r="E11">
        <v>0</v>
      </c>
      <c r="F11">
        <v>0</v>
      </c>
      <c r="G11">
        <v>0.19600000000000001</v>
      </c>
      <c r="H11">
        <v>0.02</v>
      </c>
      <c r="I11">
        <v>0.157</v>
      </c>
      <c r="J11">
        <v>0.19600000000000001</v>
      </c>
      <c r="K11">
        <v>5.8999999999999997E-2</v>
      </c>
      <c r="L11">
        <v>0.157</v>
      </c>
      <c r="M11">
        <f t="shared" si="0"/>
        <v>1.0010000000000001</v>
      </c>
    </row>
    <row r="12" spans="1:13" x14ac:dyDescent="0.25">
      <c r="A12" s="4" t="s">
        <v>82</v>
      </c>
      <c r="B12" t="s">
        <v>22</v>
      </c>
      <c r="C12" t="str">
        <f>LOOKUP(A12,'DATA SHEET'!$A$2:$A$253,'DATA SHEET'!$R$2:$R$253)</f>
        <v>NO</v>
      </c>
      <c r="D12">
        <v>0.27500000000000002</v>
      </c>
      <c r="E12">
        <v>2.5000000000000001E-2</v>
      </c>
      <c r="F12">
        <v>0</v>
      </c>
      <c r="G12">
        <v>0.2</v>
      </c>
      <c r="H12">
        <v>7.4999999999999997E-2</v>
      </c>
      <c r="I12">
        <v>0.3</v>
      </c>
      <c r="J12">
        <v>0.05</v>
      </c>
      <c r="K12">
        <v>0</v>
      </c>
      <c r="L12">
        <v>7.4999999999999997E-2</v>
      </c>
      <c r="M12">
        <f t="shared" si="0"/>
        <v>1</v>
      </c>
    </row>
    <row r="13" spans="1:13" x14ac:dyDescent="0.25">
      <c r="A13" s="4" t="s">
        <v>87</v>
      </c>
      <c r="B13" t="s">
        <v>22</v>
      </c>
      <c r="C13" t="str">
        <f>LOOKUP(A13,'DATA SHEET'!$A$2:$A$253,'DATA SHEET'!$R$2:$R$253)</f>
        <v>NO</v>
      </c>
      <c r="D13">
        <v>0.222</v>
      </c>
      <c r="E13">
        <v>3.6999999999999998E-2</v>
      </c>
      <c r="F13">
        <v>0</v>
      </c>
      <c r="G13">
        <v>0.185</v>
      </c>
      <c r="H13">
        <v>3.6999999999999998E-2</v>
      </c>
      <c r="I13">
        <v>0.111</v>
      </c>
      <c r="J13">
        <v>0.222</v>
      </c>
      <c r="K13">
        <v>0.111</v>
      </c>
      <c r="L13">
        <v>7.3999999999999996E-2</v>
      </c>
      <c r="M13">
        <f t="shared" si="0"/>
        <v>0.99899999999999989</v>
      </c>
    </row>
    <row r="14" spans="1:13" x14ac:dyDescent="0.25">
      <c r="A14" s="4" t="s">
        <v>95</v>
      </c>
      <c r="B14" t="s">
        <v>22</v>
      </c>
      <c r="C14" t="str">
        <f>LOOKUP(A14,'DATA SHEET'!$A$2:$A$253,'DATA SHEET'!$R$2:$R$253)</f>
        <v>NO</v>
      </c>
      <c r="D14">
        <v>0.13600000000000001</v>
      </c>
      <c r="E14">
        <v>0.13600000000000001</v>
      </c>
      <c r="F14">
        <v>9.0999999999999998E-2</v>
      </c>
      <c r="G14">
        <v>0.114</v>
      </c>
      <c r="H14">
        <v>0</v>
      </c>
      <c r="I14">
        <v>0.182</v>
      </c>
      <c r="J14">
        <v>0.13600000000000001</v>
      </c>
      <c r="K14">
        <v>0.13600000000000001</v>
      </c>
      <c r="L14">
        <v>6.8000000000000005E-2</v>
      </c>
      <c r="M14">
        <f t="shared" si="0"/>
        <v>0.99900000000000011</v>
      </c>
    </row>
    <row r="15" spans="1:13" x14ac:dyDescent="0.25">
      <c r="A15" s="4" t="s">
        <v>97</v>
      </c>
      <c r="B15" t="s">
        <v>22</v>
      </c>
      <c r="C15" t="str">
        <f>LOOKUP(A15,'DATA SHEET'!$A$2:$A$253,'DATA SHEET'!$R$2:$R$253)</f>
        <v>NO</v>
      </c>
      <c r="D15">
        <v>0.189</v>
      </c>
      <c r="E15">
        <v>0</v>
      </c>
      <c r="F15">
        <v>0.13500000000000001</v>
      </c>
      <c r="G15">
        <v>0.13500000000000001</v>
      </c>
      <c r="H15">
        <v>5.3999999999999999E-2</v>
      </c>
      <c r="I15">
        <v>0.108</v>
      </c>
      <c r="J15">
        <v>0.13500000000000001</v>
      </c>
      <c r="K15">
        <v>0.189</v>
      </c>
      <c r="L15">
        <v>5.3999999999999999E-2</v>
      </c>
      <c r="M15">
        <f t="shared" si="0"/>
        <v>0.99900000000000011</v>
      </c>
    </row>
    <row r="16" spans="1:13" x14ac:dyDescent="0.25">
      <c r="A16" s="4" t="s">
        <v>110</v>
      </c>
      <c r="B16" t="s">
        <v>22</v>
      </c>
      <c r="C16" t="str">
        <f>LOOKUP(A16,'DATA SHEET'!$A$2:$A$253,'DATA SHEET'!$R$2:$R$253)</f>
        <v>NO</v>
      </c>
      <c r="D16">
        <v>9.5000000000000001E-2</v>
      </c>
      <c r="E16">
        <v>0</v>
      </c>
      <c r="F16">
        <v>0.23799999999999999</v>
      </c>
      <c r="G16">
        <v>9.5000000000000001E-2</v>
      </c>
      <c r="H16">
        <v>0</v>
      </c>
      <c r="I16">
        <v>0.14299999999999999</v>
      </c>
      <c r="J16">
        <v>9.5000000000000001E-2</v>
      </c>
      <c r="K16">
        <v>0.19</v>
      </c>
      <c r="L16">
        <v>0.14299999999999999</v>
      </c>
      <c r="M16">
        <f t="shared" si="0"/>
        <v>0.99899999999999989</v>
      </c>
    </row>
    <row r="17" spans="1:13" x14ac:dyDescent="0.25">
      <c r="A17" s="4" t="s">
        <v>124</v>
      </c>
      <c r="B17" t="s">
        <v>15</v>
      </c>
      <c r="C17" t="str">
        <f>LOOKUP(A17,'DATA SHEET'!$A$2:$A$253,'DATA SHEET'!$R$2:$R$253)</f>
        <v>YES</v>
      </c>
      <c r="D17">
        <v>0.30599999999999999</v>
      </c>
      <c r="E17">
        <v>0</v>
      </c>
      <c r="F17">
        <v>0</v>
      </c>
      <c r="G17">
        <v>0.28999999999999998</v>
      </c>
      <c r="H17">
        <v>1.6E-2</v>
      </c>
      <c r="I17">
        <v>0.28999999999999998</v>
      </c>
      <c r="J17">
        <v>4.8000000000000001E-2</v>
      </c>
      <c r="K17">
        <v>1.6E-2</v>
      </c>
      <c r="L17">
        <v>3.2000000000000001E-2</v>
      </c>
      <c r="M17">
        <f t="shared" si="0"/>
        <v>0.998</v>
      </c>
    </row>
    <row r="18" spans="1:13" x14ac:dyDescent="0.25">
      <c r="A18" s="4" t="s">
        <v>126</v>
      </c>
      <c r="B18" t="s">
        <v>15</v>
      </c>
      <c r="C18" t="str">
        <f>LOOKUP(A18,'DATA SHEET'!$A$2:$A$253,'DATA SHEET'!$R$2:$R$253)</f>
        <v>YES</v>
      </c>
      <c r="D18">
        <v>0.29299999999999998</v>
      </c>
      <c r="E18">
        <v>3.6999999999999998E-2</v>
      </c>
      <c r="F18">
        <v>0</v>
      </c>
      <c r="G18">
        <v>0.28699999999999998</v>
      </c>
      <c r="H18">
        <v>5.0000000000000001E-3</v>
      </c>
      <c r="I18">
        <v>0.314</v>
      </c>
      <c r="J18">
        <v>3.2000000000000001E-2</v>
      </c>
      <c r="K18">
        <v>1.6E-2</v>
      </c>
      <c r="L18">
        <v>1.6E-2</v>
      </c>
      <c r="M18">
        <f t="shared" si="0"/>
        <v>1</v>
      </c>
    </row>
    <row r="19" spans="1:13" x14ac:dyDescent="0.25">
      <c r="A19" s="4" t="s">
        <v>135</v>
      </c>
      <c r="B19" t="s">
        <v>22</v>
      </c>
      <c r="C19" t="str">
        <f>LOOKUP(A19,'DATA SHEET'!$A$2:$A$253,'DATA SHEET'!$R$2:$R$253)</f>
        <v>YES</v>
      </c>
      <c r="D19">
        <v>0.28100000000000003</v>
      </c>
      <c r="E19">
        <v>2.5999999999999999E-2</v>
      </c>
      <c r="F19">
        <v>5.0000000000000001E-3</v>
      </c>
      <c r="G19">
        <v>0.26600000000000001</v>
      </c>
      <c r="H19">
        <v>5.0000000000000001E-3</v>
      </c>
      <c r="I19">
        <v>0.25700000000000001</v>
      </c>
      <c r="J19">
        <v>7.2999999999999995E-2</v>
      </c>
      <c r="K19">
        <v>4.9000000000000002E-2</v>
      </c>
      <c r="L19">
        <v>3.5999999999999997E-2</v>
      </c>
      <c r="M19">
        <f t="shared" si="0"/>
        <v>0.99800000000000011</v>
      </c>
    </row>
    <row r="20" spans="1:13" x14ac:dyDescent="0.25">
      <c r="A20" s="4" t="s">
        <v>138</v>
      </c>
      <c r="B20" t="s">
        <v>22</v>
      </c>
      <c r="C20" t="str">
        <f>LOOKUP(A20,'DATA SHEET'!$A$2:$A$253,'DATA SHEET'!$R$2:$R$253)</f>
        <v>YES</v>
      </c>
      <c r="D20">
        <v>0.23799999999999999</v>
      </c>
      <c r="E20">
        <v>4.1000000000000002E-2</v>
      </c>
      <c r="F20">
        <v>2.1999999999999999E-2</v>
      </c>
      <c r="G20">
        <v>0.21</v>
      </c>
      <c r="H20">
        <v>1.9E-2</v>
      </c>
      <c r="I20">
        <v>0.21</v>
      </c>
      <c r="J20">
        <v>0.114</v>
      </c>
      <c r="K20">
        <v>7.0000000000000007E-2</v>
      </c>
      <c r="L20">
        <v>7.5999999999999998E-2</v>
      </c>
      <c r="M20">
        <f t="shared" si="0"/>
        <v>0.99999999999999989</v>
      </c>
    </row>
    <row r="21" spans="1:13" x14ac:dyDescent="0.25">
      <c r="A21" s="4" t="s">
        <v>139</v>
      </c>
      <c r="B21" t="s">
        <v>22</v>
      </c>
      <c r="C21" t="str">
        <f>LOOKUP(A21,'DATA SHEET'!$A$2:$A$253,'DATA SHEET'!$R$2:$R$253)</f>
        <v>YES</v>
      </c>
      <c r="D21">
        <v>0.221</v>
      </c>
      <c r="E21">
        <v>4.9000000000000002E-2</v>
      </c>
      <c r="F21">
        <v>0</v>
      </c>
      <c r="G21">
        <v>0.20499999999999999</v>
      </c>
      <c r="H21">
        <v>1.6E-2</v>
      </c>
      <c r="I21">
        <v>0.221</v>
      </c>
      <c r="J21">
        <v>0.13100000000000001</v>
      </c>
      <c r="K21">
        <v>4.9000000000000002E-2</v>
      </c>
      <c r="L21">
        <v>0.107</v>
      </c>
      <c r="M21">
        <f t="shared" si="0"/>
        <v>0.999</v>
      </c>
    </row>
    <row r="22" spans="1:13" x14ac:dyDescent="0.25">
      <c r="A22" s="4" t="s">
        <v>140</v>
      </c>
      <c r="B22" t="s">
        <v>22</v>
      </c>
      <c r="C22" t="str">
        <f>LOOKUP(A22,'DATA SHEET'!$A$2:$A$253,'DATA SHEET'!$R$2:$R$253)</f>
        <v>YES</v>
      </c>
      <c r="D22">
        <v>0.22</v>
      </c>
      <c r="E22">
        <v>0.04</v>
      </c>
      <c r="F22">
        <v>0</v>
      </c>
      <c r="G22">
        <v>0.20300000000000001</v>
      </c>
      <c r="H22">
        <v>1.0999999999999999E-2</v>
      </c>
      <c r="I22">
        <v>0.22</v>
      </c>
      <c r="J22">
        <v>0.14699999999999999</v>
      </c>
      <c r="K22">
        <v>2.8000000000000001E-2</v>
      </c>
      <c r="L22">
        <v>0.13</v>
      </c>
      <c r="M22">
        <f t="shared" si="0"/>
        <v>0.99900000000000011</v>
      </c>
    </row>
    <row r="23" spans="1:13" x14ac:dyDescent="0.25">
      <c r="A23" s="4" t="s">
        <v>149</v>
      </c>
      <c r="B23" t="s">
        <v>22</v>
      </c>
      <c r="C23" t="str">
        <f>LOOKUP(A23,'DATA SHEET'!$A$2:$A$253,'DATA SHEET'!$R$2:$R$253)</f>
        <v>YES</v>
      </c>
      <c r="D23">
        <v>0.23799999999999999</v>
      </c>
      <c r="E23">
        <v>4.8000000000000001E-2</v>
      </c>
      <c r="F23">
        <v>0</v>
      </c>
      <c r="G23">
        <v>0.19</v>
      </c>
      <c r="H23">
        <v>4.8000000000000001E-2</v>
      </c>
      <c r="I23">
        <v>0.14299999999999999</v>
      </c>
      <c r="J23">
        <v>0.14299999999999999</v>
      </c>
      <c r="K23">
        <v>0.14299999999999999</v>
      </c>
      <c r="L23">
        <v>4.8000000000000001E-2</v>
      </c>
      <c r="M23">
        <f t="shared" si="0"/>
        <v>1.0010000000000001</v>
      </c>
    </row>
    <row r="24" spans="1:13" x14ac:dyDescent="0.25">
      <c r="A24" s="4" t="s">
        <v>152</v>
      </c>
      <c r="B24" t="s">
        <v>22</v>
      </c>
      <c r="C24" t="str">
        <f>LOOKUP(A24,'DATA SHEET'!$A$2:$A$253,'DATA SHEET'!$R$2:$R$253)</f>
        <v>YES</v>
      </c>
      <c r="D24">
        <v>0.13300000000000001</v>
      </c>
      <c r="E24">
        <v>6.7000000000000004E-2</v>
      </c>
      <c r="F24">
        <v>0</v>
      </c>
      <c r="G24">
        <v>0.13300000000000001</v>
      </c>
      <c r="H24">
        <v>0</v>
      </c>
      <c r="I24">
        <v>0.13300000000000001</v>
      </c>
      <c r="J24">
        <v>0.26700000000000002</v>
      </c>
      <c r="K24">
        <v>6.7000000000000004E-2</v>
      </c>
      <c r="L24">
        <v>0.2</v>
      </c>
      <c r="M24">
        <f t="shared" si="0"/>
        <v>1</v>
      </c>
    </row>
    <row r="25" spans="1:13" x14ac:dyDescent="0.25">
      <c r="A25" s="4" t="s">
        <v>154</v>
      </c>
      <c r="B25" t="s">
        <v>22</v>
      </c>
      <c r="C25" t="str">
        <f>LOOKUP(A25,'DATA SHEET'!$A$2:$A$253,'DATA SHEET'!$R$2:$R$253)</f>
        <v>YES</v>
      </c>
      <c r="D25">
        <v>0.222</v>
      </c>
      <c r="E25">
        <v>0</v>
      </c>
      <c r="F25">
        <v>0</v>
      </c>
      <c r="G25">
        <v>5.6000000000000001E-2</v>
      </c>
      <c r="H25">
        <v>0.16700000000000001</v>
      </c>
      <c r="I25">
        <v>0.111</v>
      </c>
      <c r="J25">
        <v>0.16700000000000001</v>
      </c>
      <c r="K25">
        <v>0.111</v>
      </c>
      <c r="L25">
        <v>0.16700000000000001</v>
      </c>
      <c r="M25">
        <f t="shared" si="0"/>
        <v>1.0010000000000001</v>
      </c>
    </row>
    <row r="26" spans="1:13" x14ac:dyDescent="0.25">
      <c r="A26" s="4" t="s">
        <v>156</v>
      </c>
      <c r="B26" t="s">
        <v>22</v>
      </c>
      <c r="C26" t="str">
        <f>LOOKUP(A26,'DATA SHEET'!$A$2:$A$253,'DATA SHEET'!$R$2:$R$253)</f>
        <v>YES</v>
      </c>
      <c r="D26">
        <v>0.14299999999999999</v>
      </c>
      <c r="E26">
        <v>7.0999999999999994E-2</v>
      </c>
      <c r="F26">
        <v>0</v>
      </c>
      <c r="G26">
        <v>3.5999999999999997E-2</v>
      </c>
      <c r="H26">
        <v>0.107</v>
      </c>
      <c r="I26">
        <v>0.107</v>
      </c>
      <c r="J26">
        <v>0.214</v>
      </c>
      <c r="K26">
        <v>0.107</v>
      </c>
      <c r="L26">
        <v>0.214</v>
      </c>
      <c r="M26">
        <f t="shared" si="0"/>
        <v>0.99899999999999989</v>
      </c>
    </row>
    <row r="27" spans="1:13" x14ac:dyDescent="0.25">
      <c r="A27" s="4" t="s">
        <v>157</v>
      </c>
      <c r="B27" t="s">
        <v>22</v>
      </c>
      <c r="C27" t="str">
        <f>LOOKUP(A27,'DATA SHEET'!$A$2:$A$253,'DATA SHEET'!$R$2:$R$253)</f>
        <v>YES</v>
      </c>
      <c r="D27">
        <v>0.28100000000000003</v>
      </c>
      <c r="E27">
        <v>0</v>
      </c>
      <c r="F27">
        <v>0</v>
      </c>
      <c r="G27">
        <v>0.219</v>
      </c>
      <c r="H27">
        <v>6.2E-2</v>
      </c>
      <c r="I27">
        <v>0.188</v>
      </c>
      <c r="J27">
        <v>9.4E-2</v>
      </c>
      <c r="K27">
        <v>6.2E-2</v>
      </c>
      <c r="L27">
        <v>9.4E-2</v>
      </c>
      <c r="M27">
        <f t="shared" si="0"/>
        <v>0.99999999999999989</v>
      </c>
    </row>
    <row r="28" spans="1:13" x14ac:dyDescent="0.25">
      <c r="A28" s="4" t="s">
        <v>158</v>
      </c>
      <c r="B28" t="s">
        <v>22</v>
      </c>
      <c r="C28" t="str">
        <f>LOOKUP(A28,'DATA SHEET'!$A$2:$A$253,'DATA SHEET'!$R$2:$R$253)</f>
        <v>YES</v>
      </c>
      <c r="D28">
        <v>0.222</v>
      </c>
      <c r="E28">
        <v>0</v>
      </c>
      <c r="F28">
        <v>0.111</v>
      </c>
      <c r="G28">
        <v>0.111</v>
      </c>
      <c r="H28">
        <v>0.111</v>
      </c>
      <c r="I28">
        <v>0</v>
      </c>
      <c r="J28">
        <v>0.111</v>
      </c>
      <c r="K28">
        <v>0.33300000000000002</v>
      </c>
      <c r="L28">
        <v>0</v>
      </c>
      <c r="M28">
        <f t="shared" si="0"/>
        <v>0.99900000000000011</v>
      </c>
    </row>
    <row r="29" spans="1:13" x14ac:dyDescent="0.25">
      <c r="A29" s="4" t="s">
        <v>159</v>
      </c>
      <c r="B29" t="s">
        <v>22</v>
      </c>
      <c r="C29" t="str">
        <f>LOOKUP(A29,'DATA SHEET'!$A$2:$A$253,'DATA SHEET'!$R$2:$R$253)</f>
        <v>YES</v>
      </c>
      <c r="D29">
        <v>0.25</v>
      </c>
      <c r="E29">
        <v>0</v>
      </c>
      <c r="F29">
        <v>0.125</v>
      </c>
      <c r="G29">
        <v>0</v>
      </c>
      <c r="H29">
        <v>0.25</v>
      </c>
      <c r="I29">
        <v>0</v>
      </c>
      <c r="J29">
        <v>0</v>
      </c>
      <c r="K29">
        <v>0.375</v>
      </c>
      <c r="L29">
        <v>0</v>
      </c>
      <c r="M29">
        <f t="shared" si="0"/>
        <v>1</v>
      </c>
    </row>
    <row r="30" spans="1:13" x14ac:dyDescent="0.25">
      <c r="A30" s="4" t="s">
        <v>160</v>
      </c>
      <c r="B30" t="s">
        <v>22</v>
      </c>
      <c r="C30" t="str">
        <f>LOOKUP(A30,'DATA SHEET'!$A$2:$A$253,'DATA SHEET'!$R$2:$R$253)</f>
        <v>YES</v>
      </c>
      <c r="D30">
        <v>0.33300000000000002</v>
      </c>
      <c r="E30">
        <v>0</v>
      </c>
      <c r="F30">
        <v>0</v>
      </c>
      <c r="G30">
        <v>0.29199999999999998</v>
      </c>
      <c r="H30">
        <v>0</v>
      </c>
      <c r="I30">
        <v>0.29199999999999998</v>
      </c>
      <c r="J30">
        <v>4.2000000000000003E-2</v>
      </c>
      <c r="K30">
        <v>0</v>
      </c>
      <c r="L30">
        <v>4.2000000000000003E-2</v>
      </c>
      <c r="M30">
        <f t="shared" si="0"/>
        <v>1.0010000000000001</v>
      </c>
    </row>
    <row r="31" spans="1:13" x14ac:dyDescent="0.25">
      <c r="A31" s="4" t="s">
        <v>161</v>
      </c>
      <c r="B31" t="s">
        <v>22</v>
      </c>
      <c r="C31" t="str">
        <f>LOOKUP(A31,'DATA SHEET'!$A$2:$A$253,'DATA SHEET'!$R$2:$R$253)</f>
        <v>YES</v>
      </c>
      <c r="D31">
        <v>0.27300000000000002</v>
      </c>
      <c r="E31">
        <v>0</v>
      </c>
      <c r="F31">
        <v>0</v>
      </c>
      <c r="G31">
        <v>0.182</v>
      </c>
      <c r="H31">
        <v>9.0999999999999998E-2</v>
      </c>
      <c r="I31">
        <v>0.182</v>
      </c>
      <c r="J31">
        <v>9.0999999999999998E-2</v>
      </c>
      <c r="K31">
        <v>9.0999999999999998E-2</v>
      </c>
      <c r="L31">
        <v>9.0999999999999998E-2</v>
      </c>
      <c r="M31">
        <f t="shared" si="0"/>
        <v>1.0009999999999999</v>
      </c>
    </row>
    <row r="32" spans="1:13" x14ac:dyDescent="0.25">
      <c r="A32" s="4" t="s">
        <v>162</v>
      </c>
      <c r="B32" t="s">
        <v>22</v>
      </c>
      <c r="C32" t="str">
        <f>LOOKUP(A32,'DATA SHEET'!$A$2:$A$253,'DATA SHEET'!$R$2:$R$253)</f>
        <v>YES</v>
      </c>
      <c r="D32">
        <v>0.2</v>
      </c>
      <c r="E32">
        <v>0</v>
      </c>
      <c r="F32">
        <v>0</v>
      </c>
      <c r="G32">
        <v>0</v>
      </c>
      <c r="H32">
        <v>0.2</v>
      </c>
      <c r="I32">
        <v>0</v>
      </c>
      <c r="J32">
        <v>0.2</v>
      </c>
      <c r="K32">
        <v>0.2</v>
      </c>
      <c r="L32">
        <v>0.2</v>
      </c>
      <c r="M32">
        <f t="shared" si="0"/>
        <v>1</v>
      </c>
    </row>
    <row r="33" spans="1:13" x14ac:dyDescent="0.25">
      <c r="A33" s="4" t="s">
        <v>163</v>
      </c>
      <c r="B33" t="s">
        <v>22</v>
      </c>
      <c r="C33" t="str">
        <f>LOOKUP(A33,'DATA SHEET'!$A$2:$A$253,'DATA SHEET'!$R$2:$R$253)</f>
        <v>YES</v>
      </c>
      <c r="D33">
        <v>0.32</v>
      </c>
      <c r="E33">
        <v>0</v>
      </c>
      <c r="F33">
        <v>0</v>
      </c>
      <c r="G33">
        <v>0.24</v>
      </c>
      <c r="H33">
        <v>0.04</v>
      </c>
      <c r="I33">
        <v>0.28000000000000003</v>
      </c>
      <c r="J33">
        <v>0.04</v>
      </c>
      <c r="K33">
        <v>0</v>
      </c>
      <c r="L33">
        <v>0.08</v>
      </c>
      <c r="M33">
        <f t="shared" si="0"/>
        <v>1.0000000000000002</v>
      </c>
    </row>
    <row r="34" spans="1:13" x14ac:dyDescent="0.25">
      <c r="A34" s="4" t="s">
        <v>164</v>
      </c>
      <c r="B34" t="s">
        <v>22</v>
      </c>
      <c r="C34" t="str">
        <f>LOOKUP(A34,'DATA SHEET'!$A$2:$A$253,'DATA SHEET'!$R$2:$R$253)</f>
        <v>YES</v>
      </c>
      <c r="D34">
        <v>0.28599999999999998</v>
      </c>
      <c r="E34">
        <v>0</v>
      </c>
      <c r="F34">
        <v>0</v>
      </c>
      <c r="G34">
        <v>0.28599999999999998</v>
      </c>
      <c r="H34">
        <v>0</v>
      </c>
      <c r="I34">
        <v>0.14299999999999999</v>
      </c>
      <c r="J34">
        <v>0.14299999999999999</v>
      </c>
      <c r="K34">
        <v>7.0999999999999994E-2</v>
      </c>
      <c r="L34">
        <v>7.0999999999999994E-2</v>
      </c>
      <c r="M34">
        <f t="shared" si="0"/>
        <v>0.99999999999999989</v>
      </c>
    </row>
    <row r="35" spans="1:13" x14ac:dyDescent="0.25">
      <c r="A35" s="4" t="s">
        <v>196</v>
      </c>
      <c r="B35" t="s">
        <v>22</v>
      </c>
      <c r="C35" t="str">
        <f>LOOKUP(A35,'DATA SHEET'!$A$2:$A$253,'DATA SHEET'!$R$2:$R$253)</f>
        <v>YES</v>
      </c>
      <c r="D35">
        <v>0.17100000000000001</v>
      </c>
      <c r="E35">
        <v>2.4E-2</v>
      </c>
      <c r="F35">
        <v>0</v>
      </c>
      <c r="G35">
        <v>9.8000000000000004E-2</v>
      </c>
      <c r="H35">
        <v>7.2999999999999995E-2</v>
      </c>
      <c r="I35">
        <v>0.122</v>
      </c>
      <c r="J35">
        <v>0.22</v>
      </c>
      <c r="K35">
        <v>7.2999999999999995E-2</v>
      </c>
      <c r="L35">
        <v>0.22</v>
      </c>
      <c r="M35">
        <f t="shared" si="0"/>
        <v>1.0010000000000001</v>
      </c>
    </row>
    <row r="36" spans="1:13" x14ac:dyDescent="0.25">
      <c r="A36" s="4" t="s">
        <v>197</v>
      </c>
      <c r="B36" t="s">
        <v>22</v>
      </c>
      <c r="C36" t="str">
        <f>LOOKUP(A36,'DATA SHEET'!$A$2:$A$253,'DATA SHEET'!$R$2:$R$253)</f>
        <v>YES</v>
      </c>
      <c r="D36">
        <v>0.182</v>
      </c>
      <c r="E36">
        <v>9.0999999999999998E-2</v>
      </c>
      <c r="F36">
        <v>0</v>
      </c>
      <c r="G36">
        <v>0</v>
      </c>
      <c r="H36">
        <v>0.182</v>
      </c>
      <c r="I36">
        <v>0.182</v>
      </c>
      <c r="J36">
        <v>9.0999999999999998E-2</v>
      </c>
      <c r="K36">
        <v>9.0999999999999998E-2</v>
      </c>
      <c r="L36">
        <v>0.182</v>
      </c>
      <c r="M36">
        <f t="shared" si="0"/>
        <v>1.0009999999999999</v>
      </c>
    </row>
    <row r="37" spans="1:13" x14ac:dyDescent="0.25">
      <c r="A37" s="4" t="s">
        <v>48</v>
      </c>
      <c r="B37" t="s">
        <v>15</v>
      </c>
      <c r="C37" t="str">
        <f>LOOKUP(A37,'DATA SHEET'!$A$2:$A$253,'DATA SHEET'!$R$2:$R$253)</f>
        <v>NO</v>
      </c>
      <c r="D37">
        <v>0.152</v>
      </c>
      <c r="E37">
        <v>0.03</v>
      </c>
      <c r="F37">
        <v>0</v>
      </c>
      <c r="G37">
        <v>9.0999999999999998E-2</v>
      </c>
      <c r="H37">
        <v>6.0999999999999999E-2</v>
      </c>
      <c r="I37">
        <v>0.182</v>
      </c>
      <c r="J37">
        <v>0.21199999999999999</v>
      </c>
      <c r="K37">
        <v>0.03</v>
      </c>
      <c r="L37">
        <v>0.24199999999999999</v>
      </c>
      <c r="M37">
        <f t="shared" si="0"/>
        <v>1</v>
      </c>
    </row>
    <row r="38" spans="1:13" x14ac:dyDescent="0.25">
      <c r="A38" s="4" t="s">
        <v>49</v>
      </c>
      <c r="B38" t="s">
        <v>15</v>
      </c>
      <c r="C38" t="str">
        <f>LOOKUP(A38,'DATA SHEET'!$A$2:$A$253,'DATA SHEET'!$R$2:$R$253)</f>
        <v>NO</v>
      </c>
      <c r="D38">
        <v>8.6999999999999994E-2</v>
      </c>
      <c r="E38">
        <v>0.13</v>
      </c>
      <c r="F38">
        <v>0</v>
      </c>
      <c r="G38">
        <v>8.6999999999999994E-2</v>
      </c>
      <c r="H38">
        <v>0</v>
      </c>
      <c r="I38">
        <v>0.17399999999999999</v>
      </c>
      <c r="J38">
        <v>0.26100000000000001</v>
      </c>
      <c r="K38">
        <v>8.6999999999999994E-2</v>
      </c>
      <c r="L38">
        <v>0.17399999999999999</v>
      </c>
      <c r="M38">
        <f t="shared" si="0"/>
        <v>1</v>
      </c>
    </row>
    <row r="39" spans="1:13" x14ac:dyDescent="0.25">
      <c r="A39" s="4" t="s">
        <v>48</v>
      </c>
      <c r="B39" t="s">
        <v>22</v>
      </c>
      <c r="C39" t="str">
        <f>LOOKUP(A39,'DATA SHEET'!$A$2:$A$253,'DATA SHEET'!$R$2:$R$253)</f>
        <v>NO</v>
      </c>
      <c r="D39">
        <v>7.0999999999999994E-2</v>
      </c>
      <c r="E39">
        <v>0.14299999999999999</v>
      </c>
      <c r="F39">
        <v>0</v>
      </c>
      <c r="G39">
        <v>7.0999999999999994E-2</v>
      </c>
      <c r="H39">
        <v>0</v>
      </c>
      <c r="I39">
        <v>0.14299999999999999</v>
      </c>
      <c r="J39">
        <v>0.28599999999999998</v>
      </c>
      <c r="K39">
        <v>0</v>
      </c>
      <c r="L39">
        <v>0.28599999999999998</v>
      </c>
      <c r="M39">
        <f t="shared" si="0"/>
        <v>1</v>
      </c>
    </row>
    <row r="40" spans="1:13" x14ac:dyDescent="0.25">
      <c r="A40" s="4" t="s">
        <v>51</v>
      </c>
      <c r="B40" t="s">
        <v>22</v>
      </c>
      <c r="C40" t="str">
        <f>LOOKUP(A40,'DATA SHEET'!$A$2:$A$253,'DATA SHEET'!$R$2:$R$253)</f>
        <v>YES</v>
      </c>
      <c r="D40">
        <v>0.28399999999999997</v>
      </c>
      <c r="E40">
        <v>2.5999999999999999E-2</v>
      </c>
      <c r="F40">
        <v>0</v>
      </c>
      <c r="G40">
        <v>0.28399999999999997</v>
      </c>
      <c r="H40">
        <v>0</v>
      </c>
      <c r="I40">
        <v>0.25900000000000001</v>
      </c>
      <c r="J40">
        <v>7.8E-2</v>
      </c>
      <c r="K40">
        <v>5.1999999999999998E-2</v>
      </c>
      <c r="L40">
        <v>1.7000000000000001E-2</v>
      </c>
      <c r="M40">
        <f t="shared" si="0"/>
        <v>1</v>
      </c>
    </row>
    <row r="41" spans="1:13" x14ac:dyDescent="0.25">
      <c r="A41" s="4" t="s">
        <v>53</v>
      </c>
      <c r="B41" t="s">
        <v>22</v>
      </c>
      <c r="C41" t="str">
        <f>LOOKUP(A41,'DATA SHEET'!$A$2:$A$253,'DATA SHEET'!$R$2:$R$253)</f>
        <v>YES</v>
      </c>
      <c r="D41">
        <v>0.19400000000000001</v>
      </c>
      <c r="E41">
        <v>6.5000000000000002E-2</v>
      </c>
      <c r="F41">
        <v>0</v>
      </c>
      <c r="G41">
        <v>0.19400000000000001</v>
      </c>
      <c r="H41">
        <v>0</v>
      </c>
      <c r="I41">
        <v>0.129</v>
      </c>
      <c r="J41">
        <v>0.22600000000000001</v>
      </c>
      <c r="K41">
        <v>0.129</v>
      </c>
      <c r="L41">
        <v>6.5000000000000002E-2</v>
      </c>
      <c r="M41">
        <f t="shared" si="0"/>
        <v>1.002</v>
      </c>
    </row>
    <row r="42" spans="1:13" x14ac:dyDescent="0.25">
      <c r="A42" s="4" t="s">
        <v>54</v>
      </c>
      <c r="B42" t="s">
        <v>22</v>
      </c>
      <c r="C42" t="str">
        <f>LOOKUP(A42,'DATA SHEET'!$A$2:$A$253,'DATA SHEET'!$R$2:$R$253)</f>
        <v>YES</v>
      </c>
      <c r="D42">
        <v>0.26900000000000002</v>
      </c>
      <c r="E42">
        <v>0</v>
      </c>
      <c r="F42">
        <v>0</v>
      </c>
      <c r="G42">
        <v>0.25</v>
      </c>
      <c r="H42">
        <v>1.9E-2</v>
      </c>
      <c r="I42">
        <v>0.26900000000000002</v>
      </c>
      <c r="J42">
        <v>7.6999999999999999E-2</v>
      </c>
      <c r="K42">
        <v>1.9E-2</v>
      </c>
      <c r="L42">
        <v>9.6000000000000002E-2</v>
      </c>
      <c r="M42">
        <f t="shared" si="0"/>
        <v>0.999</v>
      </c>
    </row>
    <row r="43" spans="1:13" x14ac:dyDescent="0.25">
      <c r="A43" s="4" t="s">
        <v>54</v>
      </c>
      <c r="B43" t="s">
        <v>15</v>
      </c>
      <c r="C43" t="str">
        <f>LOOKUP(A43,'DATA SHEET'!$A$2:$A$253,'DATA SHEET'!$R$2:$R$253)</f>
        <v>YES</v>
      </c>
      <c r="D43">
        <v>0.26600000000000001</v>
      </c>
      <c r="E43">
        <v>4.8000000000000001E-2</v>
      </c>
      <c r="F43">
        <v>0</v>
      </c>
      <c r="G43">
        <v>0.26600000000000001</v>
      </c>
      <c r="H43">
        <v>8.0000000000000002E-3</v>
      </c>
      <c r="I43">
        <v>0.26600000000000001</v>
      </c>
      <c r="J43">
        <v>7.2999999999999995E-2</v>
      </c>
      <c r="K43">
        <v>0.04</v>
      </c>
      <c r="L43">
        <v>3.2000000000000001E-2</v>
      </c>
      <c r="M43">
        <f t="shared" si="0"/>
        <v>0.99900000000000011</v>
      </c>
    </row>
    <row r="44" spans="1:13" x14ac:dyDescent="0.25">
      <c r="A44" s="4" t="s">
        <v>55</v>
      </c>
      <c r="B44" t="s">
        <v>15</v>
      </c>
      <c r="C44" t="str">
        <f>LOOKUP(A44,'DATA SHEET'!$A$2:$A$253,'DATA SHEET'!$R$2:$R$253)</f>
        <v>YES</v>
      </c>
      <c r="D44">
        <v>0.216</v>
      </c>
      <c r="E44">
        <v>0</v>
      </c>
      <c r="F44">
        <v>0</v>
      </c>
      <c r="G44">
        <v>0.182</v>
      </c>
      <c r="H44">
        <v>3.4000000000000002E-2</v>
      </c>
      <c r="I44">
        <v>0.13600000000000001</v>
      </c>
      <c r="J44">
        <v>0.20499999999999999</v>
      </c>
      <c r="K44">
        <v>0.08</v>
      </c>
      <c r="L44">
        <v>0.14799999999999999</v>
      </c>
      <c r="M44">
        <f t="shared" si="0"/>
        <v>1.0009999999999999</v>
      </c>
    </row>
    <row r="45" spans="1:13" x14ac:dyDescent="0.25">
      <c r="A45" s="4" t="s">
        <v>56</v>
      </c>
      <c r="B45" t="s">
        <v>22</v>
      </c>
      <c r="C45" t="str">
        <f>LOOKUP(A45,'DATA SHEET'!$A$2:$A$253,'DATA SHEET'!$R$2:$R$253)</f>
        <v>YES</v>
      </c>
      <c r="D45">
        <v>0.17799999999999999</v>
      </c>
      <c r="E45">
        <v>0.121</v>
      </c>
      <c r="F45">
        <v>1.9E-2</v>
      </c>
      <c r="G45">
        <v>0.159</v>
      </c>
      <c r="H45">
        <v>1.9E-2</v>
      </c>
      <c r="I45">
        <v>0.224</v>
      </c>
      <c r="J45">
        <v>0.121</v>
      </c>
      <c r="K45">
        <v>9.2999999999999999E-2</v>
      </c>
      <c r="L45">
        <v>6.5000000000000002E-2</v>
      </c>
      <c r="M45">
        <f t="shared" si="0"/>
        <v>0.99899999999999989</v>
      </c>
    </row>
    <row r="46" spans="1:13" x14ac:dyDescent="0.25">
      <c r="A46" s="4" t="s">
        <v>74</v>
      </c>
      <c r="B46" t="s">
        <v>22</v>
      </c>
      <c r="C46" t="str">
        <f>LOOKUP(A46,'DATA SHEET'!$A$2:$A$253,'DATA SHEET'!$R$2:$R$253)</f>
        <v>YES</v>
      </c>
      <c r="D46">
        <v>0.30299999999999999</v>
      </c>
      <c r="E46">
        <v>1.4999999999999999E-2</v>
      </c>
      <c r="F46">
        <v>0</v>
      </c>
      <c r="G46">
        <v>0.30299999999999999</v>
      </c>
      <c r="H46">
        <v>0</v>
      </c>
      <c r="I46">
        <v>0.28799999999999998</v>
      </c>
      <c r="J46">
        <v>4.4999999999999998E-2</v>
      </c>
      <c r="K46">
        <v>0.03</v>
      </c>
      <c r="L46">
        <v>1.4999999999999999E-2</v>
      </c>
      <c r="M46">
        <f t="shared" si="0"/>
        <v>0.99900000000000011</v>
      </c>
    </row>
    <row r="47" spans="1:13" x14ac:dyDescent="0.25">
      <c r="A47" s="4" t="s">
        <v>74</v>
      </c>
      <c r="B47" t="s">
        <v>15</v>
      </c>
      <c r="C47" t="str">
        <f>LOOKUP(A47,'DATA SHEET'!$A$2:$A$253,'DATA SHEET'!$R$2:$R$253)</f>
        <v>YES</v>
      </c>
      <c r="D47">
        <v>0.28999999999999998</v>
      </c>
      <c r="E47">
        <v>3.6999999999999998E-2</v>
      </c>
      <c r="F47">
        <v>0</v>
      </c>
      <c r="G47">
        <v>0.28999999999999998</v>
      </c>
      <c r="H47">
        <v>0</v>
      </c>
      <c r="I47">
        <v>0.318</v>
      </c>
      <c r="J47">
        <v>3.3000000000000002E-2</v>
      </c>
      <c r="K47">
        <v>1.2E-2</v>
      </c>
      <c r="L47">
        <v>0.02</v>
      </c>
      <c r="M47">
        <f t="shared" si="0"/>
        <v>1</v>
      </c>
    </row>
    <row r="48" spans="1:13" x14ac:dyDescent="0.25">
      <c r="A48" s="4" t="s">
        <v>75</v>
      </c>
      <c r="B48" t="s">
        <v>15</v>
      </c>
      <c r="C48" t="str">
        <f>LOOKUP(A48,'DATA SHEET'!$A$2:$A$253,'DATA SHEET'!$R$2:$R$253)</f>
        <v>YES</v>
      </c>
      <c r="D48">
        <v>0.188</v>
      </c>
      <c r="E48">
        <v>3.1E-2</v>
      </c>
      <c r="F48">
        <v>3.1E-2</v>
      </c>
      <c r="G48">
        <v>0.188</v>
      </c>
      <c r="H48">
        <v>0</v>
      </c>
      <c r="I48">
        <v>0.125</v>
      </c>
      <c r="J48">
        <v>0.219</v>
      </c>
      <c r="K48">
        <v>0.125</v>
      </c>
      <c r="L48">
        <v>9.4E-2</v>
      </c>
      <c r="M48">
        <f t="shared" si="0"/>
        <v>1.0009999999999999</v>
      </c>
    </row>
    <row r="49" spans="1:13" x14ac:dyDescent="0.25">
      <c r="A49" s="4" t="s">
        <v>90</v>
      </c>
      <c r="B49" t="s">
        <v>15</v>
      </c>
      <c r="C49" t="str">
        <f>LOOKUP(A49,'DATA SHEET'!$A$2:$A$253,'DATA SHEET'!$R$2:$R$253)</f>
        <v>YES</v>
      </c>
      <c r="D49">
        <v>0.311</v>
      </c>
      <c r="E49">
        <v>4.1000000000000002E-2</v>
      </c>
      <c r="F49">
        <v>0</v>
      </c>
      <c r="G49">
        <v>0.29699999999999999</v>
      </c>
      <c r="H49">
        <v>0</v>
      </c>
      <c r="I49">
        <v>0.33800000000000002</v>
      </c>
      <c r="J49">
        <v>0</v>
      </c>
      <c r="K49">
        <v>0</v>
      </c>
      <c r="L49">
        <v>1.4E-2</v>
      </c>
      <c r="M49">
        <f t="shared" si="0"/>
        <v>1.0010000000000001</v>
      </c>
    </row>
    <row r="50" spans="1:13" x14ac:dyDescent="0.25">
      <c r="A50" s="4" t="s">
        <v>93</v>
      </c>
      <c r="B50" t="s">
        <v>15</v>
      </c>
      <c r="C50" t="str">
        <f>LOOKUP(A50,'DATA SHEET'!$A$2:$A$253,'DATA SHEET'!$R$2:$R$253)</f>
        <v>YES</v>
      </c>
      <c r="D50">
        <v>0.25800000000000001</v>
      </c>
      <c r="E50">
        <v>2.1999999999999999E-2</v>
      </c>
      <c r="F50">
        <v>0</v>
      </c>
      <c r="G50">
        <v>0.247</v>
      </c>
      <c r="H50">
        <v>1.0999999999999999E-2</v>
      </c>
      <c r="I50">
        <v>0.23699999999999999</v>
      </c>
      <c r="J50">
        <v>0.108</v>
      </c>
      <c r="K50">
        <v>4.2999999999999997E-2</v>
      </c>
      <c r="L50">
        <v>7.4999999999999997E-2</v>
      </c>
      <c r="M50">
        <f t="shared" si="0"/>
        <v>1.0010000000000001</v>
      </c>
    </row>
    <row r="51" spans="1:13" x14ac:dyDescent="0.25">
      <c r="A51" s="4" t="s">
        <v>90</v>
      </c>
      <c r="B51" t="s">
        <v>22</v>
      </c>
      <c r="C51" t="str">
        <f>LOOKUP(A51,'DATA SHEET'!$A$2:$A$253,'DATA SHEET'!$R$2:$R$253)</f>
        <v>YES</v>
      </c>
      <c r="D51">
        <v>0.17499999999999999</v>
      </c>
      <c r="E51">
        <v>0.156</v>
      </c>
      <c r="F51">
        <v>1.2999999999999999E-2</v>
      </c>
      <c r="G51">
        <v>0.16300000000000001</v>
      </c>
      <c r="H51">
        <v>1.2999999999999999E-2</v>
      </c>
      <c r="I51">
        <v>0.25</v>
      </c>
      <c r="J51">
        <v>0.106</v>
      </c>
      <c r="K51">
        <v>8.6999999999999994E-2</v>
      </c>
      <c r="L51">
        <v>3.6999999999999998E-2</v>
      </c>
      <c r="M51">
        <f t="shared" si="0"/>
        <v>1</v>
      </c>
    </row>
    <row r="52" spans="1:13" x14ac:dyDescent="0.25">
      <c r="A52" s="4" t="s">
        <v>99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69A43-E853-4F59-A3CB-88F1BE6BCB46}">
  <dimension ref="A1:B49"/>
  <sheetViews>
    <sheetView workbookViewId="0"/>
  </sheetViews>
  <sheetFormatPr defaultRowHeight="15" x14ac:dyDescent="0.25"/>
  <cols>
    <col min="1" max="1" width="38.42578125" bestFit="1" customWidth="1"/>
    <col min="2" max="2" width="123.5703125" bestFit="1" customWidth="1"/>
  </cols>
  <sheetData>
    <row r="1" spans="1:2" x14ac:dyDescent="0.25">
      <c r="A1" s="3" t="s">
        <v>165</v>
      </c>
      <c r="B1" s="3" t="s">
        <v>166</v>
      </c>
    </row>
    <row r="2" spans="1:2" x14ac:dyDescent="0.25">
      <c r="A2" s="4" t="str" cm="1">
        <f t="array" ref="A2:A49">TRANSPOSE('DATA SHEET'!A1:AV1)</f>
        <v>VIDEO_ID#</v>
      </c>
      <c r="B2" t="s">
        <v>169</v>
      </c>
    </row>
    <row r="3" spans="1:2" x14ac:dyDescent="0.25">
      <c r="A3" s="4" t="str">
        <v>ID#</v>
      </c>
      <c r="B3" t="s">
        <v>167</v>
      </c>
    </row>
    <row r="4" spans="1:2" x14ac:dyDescent="0.25">
      <c r="A4" s="4" t="str">
        <v>DATE</v>
      </c>
      <c r="B4" t="s">
        <v>170</v>
      </c>
    </row>
    <row r="5" spans="1:2" x14ac:dyDescent="0.25">
      <c r="A5" s="4" t="str">
        <v>Convert date</v>
      </c>
      <c r="B5" t="s">
        <v>171</v>
      </c>
    </row>
    <row r="6" spans="1:2" x14ac:dyDescent="0.25">
      <c r="A6" s="4" t="str">
        <v>JULIAN_DATE</v>
      </c>
      <c r="B6" t="s">
        <v>172</v>
      </c>
    </row>
    <row r="7" spans="1:2" x14ac:dyDescent="0.25">
      <c r="A7" s="4" t="str">
        <v>TIME</v>
      </c>
      <c r="B7" t="s">
        <v>173</v>
      </c>
    </row>
    <row r="8" spans="1:2" x14ac:dyDescent="0.25">
      <c r="A8" s="4" t="str">
        <v>DECIMAL_TIME</v>
      </c>
      <c r="B8" t="s">
        <v>174</v>
      </c>
    </row>
    <row r="9" spans="1:2" x14ac:dyDescent="0.25">
      <c r="A9" s="4" t="str">
        <v>LATITUDE</v>
      </c>
      <c r="B9" t="s">
        <v>296</v>
      </c>
    </row>
    <row r="10" spans="1:2" x14ac:dyDescent="0.25">
      <c r="A10" s="4" t="str">
        <v>LONGITUDE</v>
      </c>
      <c r="B10" t="s">
        <v>297</v>
      </c>
    </row>
    <row r="11" spans="1:2" x14ac:dyDescent="0.25">
      <c r="A11" s="4" t="str">
        <v>TEMPERATURE</v>
      </c>
      <c r="B11" t="s">
        <v>336</v>
      </c>
    </row>
    <row r="12" spans="1:2" x14ac:dyDescent="0.25">
      <c r="A12" s="4" t="str">
        <v>WEATHER</v>
      </c>
      <c r="B12" t="s">
        <v>337</v>
      </c>
    </row>
    <row r="13" spans="1:2" x14ac:dyDescent="0.25">
      <c r="A13" s="4" t="str">
        <v>TOTAL_VIDEO_DURATION</v>
      </c>
      <c r="B13" t="s">
        <v>175</v>
      </c>
    </row>
    <row r="14" spans="1:2" x14ac:dyDescent="0.25">
      <c r="A14" s="4" t="str">
        <v>RECORDED_DURATION</v>
      </c>
      <c r="B14" t="s">
        <v>168</v>
      </c>
    </row>
    <row r="15" spans="1:2" x14ac:dyDescent="0.25">
      <c r="A15" s="4" t="str">
        <v>CODED_ENV</v>
      </c>
      <c r="B15" t="s">
        <v>178</v>
      </c>
    </row>
    <row r="16" spans="1:2" x14ac:dyDescent="0.25">
      <c r="A16" s="4" t="str">
        <v>GENERALIZED_ENVIRONMENT</v>
      </c>
      <c r="B16" t="s">
        <v>176</v>
      </c>
    </row>
    <row r="17" spans="1:2" x14ac:dyDescent="0.25">
      <c r="A17" s="4" t="str">
        <v>CODED_SENTINEL_PRESENCE</v>
      </c>
      <c r="B17" t="s">
        <v>331</v>
      </c>
    </row>
    <row r="18" spans="1:2" x14ac:dyDescent="0.25">
      <c r="A18" s="4" t="str">
        <v>SENTINEL_PRESENCE</v>
      </c>
      <c r="B18" t="s">
        <v>332</v>
      </c>
    </row>
    <row r="19" spans="1:2" x14ac:dyDescent="0.25">
      <c r="A19" s="4" t="str">
        <v>BAIT_PRESENCE</v>
      </c>
      <c r="B19" t="s">
        <v>179</v>
      </c>
    </row>
    <row r="20" spans="1:2" x14ac:dyDescent="0.25">
      <c r="A20" s="4" t="str">
        <v>NUMBER_OF_CROWS_RECORDED</v>
      </c>
      <c r="B20" t="s">
        <v>180</v>
      </c>
    </row>
    <row r="21" spans="1:2" x14ac:dyDescent="0.25">
      <c r="A21" s="4" t="str">
        <v>GROUP_SIZE</v>
      </c>
      <c r="B21" t="s">
        <v>333</v>
      </c>
    </row>
    <row r="22" spans="1:2" x14ac:dyDescent="0.25">
      <c r="A22" s="4" t="str">
        <v>BEHAVIOR</v>
      </c>
      <c r="B22" t="s">
        <v>330</v>
      </c>
    </row>
    <row r="23" spans="1:2" x14ac:dyDescent="0.25">
      <c r="A23" s="4" t="str">
        <v>NUMBER_OF_BOUTS</v>
      </c>
      <c r="B23" t="s">
        <v>181</v>
      </c>
    </row>
    <row r="24" spans="1:2" x14ac:dyDescent="0.25">
      <c r="A24" s="4" t="str">
        <v>BEHAVIOR_DURATION</v>
      </c>
      <c r="B24" t="s">
        <v>182</v>
      </c>
    </row>
    <row r="25" spans="1:2" x14ac:dyDescent="0.25">
      <c r="A25" s="4" t="str">
        <v>MEAN_BOUT_DURATION</v>
      </c>
      <c r="B25" t="s">
        <v>183</v>
      </c>
    </row>
    <row r="26" spans="1:2" x14ac:dyDescent="0.25">
      <c r="A26" s="4" t="str">
        <v>SD_BOUT_DURATION</v>
      </c>
      <c r="B26" t="s">
        <v>184</v>
      </c>
    </row>
    <row r="27" spans="1:2" x14ac:dyDescent="0.25">
      <c r="A27" s="4" t="str">
        <v>BEHAVIOR_PROPORTION_(%)</v>
      </c>
      <c r="B27" t="s">
        <v>185</v>
      </c>
    </row>
    <row r="28" spans="1:2" x14ac:dyDescent="0.25">
      <c r="A28" s="4" t="str">
        <v>NUMBER_OF_PECKS</v>
      </c>
      <c r="B28" t="s">
        <v>186</v>
      </c>
    </row>
    <row r="29" spans="1:2" x14ac:dyDescent="0.25">
      <c r="A29" s="4" t="str">
        <v>PECK_RATE</v>
      </c>
      <c r="B29" t="s">
        <v>335</v>
      </c>
    </row>
    <row r="30" spans="1:2" x14ac:dyDescent="0.25">
      <c r="A30" s="4" t="str">
        <v>TOTAL_NUMBER_OF_DISTURBANCES</v>
      </c>
      <c r="B30" t="s">
        <v>187</v>
      </c>
    </row>
    <row r="31" spans="1:2" x14ac:dyDescent="0.25">
      <c r="A31" s="4" t="str">
        <v>NUMBER_HUMAN_DISTURBANCE</v>
      </c>
      <c r="B31" t="s">
        <v>192</v>
      </c>
    </row>
    <row r="32" spans="1:2" x14ac:dyDescent="0.25">
      <c r="A32" s="4" t="str">
        <v>NUMBER_DOM_ANIMAL_DISTURBANCE</v>
      </c>
      <c r="B32" t="s">
        <v>191</v>
      </c>
    </row>
    <row r="33" spans="1:2" x14ac:dyDescent="0.25">
      <c r="A33" s="4" t="str">
        <v>NUMBER_HETEROSPECIFIC_DISTURBANCE</v>
      </c>
      <c r="B33" t="s">
        <v>188</v>
      </c>
    </row>
    <row r="34" spans="1:2" x14ac:dyDescent="0.25">
      <c r="A34" s="4" t="str">
        <v>NUMBER_VEHICLE_DISTURBANCE</v>
      </c>
      <c r="B34" t="s">
        <v>193</v>
      </c>
    </row>
    <row r="35" spans="1:2" x14ac:dyDescent="0.25">
      <c r="A35" s="4" t="str">
        <v>TOTAL_AGGRESSION</v>
      </c>
      <c r="B35" t="s">
        <v>189</v>
      </c>
    </row>
    <row r="36" spans="1:2" x14ac:dyDescent="0.25">
      <c r="A36" s="4" t="str">
        <v>CONSPECIFIC_AGGRESSION</v>
      </c>
      <c r="B36" t="s">
        <v>190</v>
      </c>
    </row>
    <row r="37" spans="1:2" x14ac:dyDescent="0.25">
      <c r="A37" s="4" t="str">
        <v>TOTAL_FREQUENCY_OF_DISTURBANCES</v>
      </c>
      <c r="B37" t="s">
        <v>194</v>
      </c>
    </row>
    <row r="38" spans="1:2" x14ac:dyDescent="0.25">
      <c r="A38">
        <v>0</v>
      </c>
    </row>
    <row r="39" spans="1:2" x14ac:dyDescent="0.25">
      <c r="A39">
        <v>0</v>
      </c>
    </row>
    <row r="40" spans="1:2" x14ac:dyDescent="0.25">
      <c r="A40">
        <v>0</v>
      </c>
    </row>
    <row r="41" spans="1:2" x14ac:dyDescent="0.25">
      <c r="A41">
        <v>0</v>
      </c>
    </row>
    <row r="42" spans="1:2" x14ac:dyDescent="0.25">
      <c r="A42">
        <v>0</v>
      </c>
    </row>
    <row r="43" spans="1:2" x14ac:dyDescent="0.25">
      <c r="A43">
        <v>0</v>
      </c>
    </row>
    <row r="44" spans="1:2" x14ac:dyDescent="0.25">
      <c r="A44">
        <v>0</v>
      </c>
    </row>
    <row r="45" spans="1:2" x14ac:dyDescent="0.25">
      <c r="A45">
        <v>0</v>
      </c>
    </row>
    <row r="46" spans="1:2" x14ac:dyDescent="0.25">
      <c r="A46">
        <v>0</v>
      </c>
    </row>
    <row r="47" spans="1:2" x14ac:dyDescent="0.25">
      <c r="A47">
        <v>0</v>
      </c>
    </row>
    <row r="48" spans="1:2" x14ac:dyDescent="0.25">
      <c r="A48">
        <v>0</v>
      </c>
    </row>
    <row r="49" spans="1:1" x14ac:dyDescent="0.25">
      <c r="A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26F3-4500-4F9A-8EB5-A01A3B91B444}">
  <dimension ref="A1:Y28"/>
  <sheetViews>
    <sheetView workbookViewId="0">
      <selection activeCell="A2" sqref="A2:A28"/>
    </sheetView>
  </sheetViews>
  <sheetFormatPr defaultRowHeight="15" x14ac:dyDescent="0.25"/>
  <cols>
    <col min="3" max="3" width="15.5703125" customWidth="1"/>
    <col min="5" max="5" width="41.85546875" customWidth="1"/>
    <col min="6" max="6" width="11.5703125" bestFit="1" customWidth="1"/>
    <col min="7" max="7" width="12.140625" bestFit="1" customWidth="1"/>
    <col min="9" max="9" width="12.85546875" bestFit="1" customWidth="1"/>
    <col min="10" max="10" width="25" customWidth="1"/>
    <col min="11" max="11" width="16.42578125" customWidth="1"/>
    <col min="12" max="12" width="20.28515625" customWidth="1"/>
    <col min="13" max="13" width="20.85546875" customWidth="1"/>
    <col min="14" max="14" width="16.85546875" customWidth="1"/>
    <col min="15" max="15" width="15.85546875" customWidth="1"/>
    <col min="18" max="18" width="13.42578125" customWidth="1"/>
    <col min="19" max="19" width="8.5703125" bestFit="1" customWidth="1"/>
    <col min="20" max="20" width="17.5703125" bestFit="1" customWidth="1"/>
    <col min="21" max="21" width="14.85546875" bestFit="1" customWidth="1"/>
    <col min="22" max="22" width="16.140625" bestFit="1" customWidth="1"/>
    <col min="23" max="23" width="11.28515625" bestFit="1" customWidth="1"/>
    <col min="24" max="24" width="12.7109375" bestFit="1" customWidth="1"/>
    <col min="25" max="25" width="20" bestFit="1" customWidth="1"/>
  </cols>
  <sheetData>
    <row r="1" spans="1:25" x14ac:dyDescent="0.25">
      <c r="A1" s="14" t="s">
        <v>271</v>
      </c>
      <c r="B1" s="14" t="s">
        <v>271</v>
      </c>
      <c r="C1" s="15" t="s">
        <v>272</v>
      </c>
      <c r="D1" s="14" t="s">
        <v>273</v>
      </c>
      <c r="E1" s="14" t="s">
        <v>274</v>
      </c>
      <c r="F1" s="14" t="s">
        <v>300</v>
      </c>
      <c r="G1" s="14" t="s">
        <v>301</v>
      </c>
      <c r="H1" s="14" t="s">
        <v>275</v>
      </c>
      <c r="I1" s="14" t="s">
        <v>276</v>
      </c>
      <c r="J1" s="14" t="s">
        <v>277</v>
      </c>
      <c r="K1" s="14" t="s">
        <v>278</v>
      </c>
      <c r="L1" s="14" t="s">
        <v>279</v>
      </c>
      <c r="M1" s="16" t="s">
        <v>280</v>
      </c>
      <c r="N1" s="16" t="s">
        <v>281</v>
      </c>
      <c r="O1" s="16" t="s">
        <v>282</v>
      </c>
      <c r="P1" s="16" t="s">
        <v>283</v>
      </c>
      <c r="Q1" s="16" t="s">
        <v>284</v>
      </c>
      <c r="R1" s="16" t="s">
        <v>285</v>
      </c>
      <c r="S1" s="16" t="s">
        <v>286</v>
      </c>
      <c r="T1" s="16" t="s">
        <v>287</v>
      </c>
      <c r="U1" s="16" t="s">
        <v>288</v>
      </c>
      <c r="V1" s="16" t="s">
        <v>289</v>
      </c>
      <c r="W1" s="16" t="s">
        <v>290</v>
      </c>
      <c r="X1" s="16" t="s">
        <v>291</v>
      </c>
      <c r="Y1" s="16" t="s">
        <v>292</v>
      </c>
    </row>
    <row r="2" spans="1:25" x14ac:dyDescent="0.25">
      <c r="A2" s="17" t="s">
        <v>13</v>
      </c>
      <c r="B2" s="6">
        <v>20</v>
      </c>
      <c r="C2" s="7" t="s">
        <v>200</v>
      </c>
      <c r="D2" s="8">
        <v>0.2638888888888889</v>
      </c>
      <c r="E2" s="9" t="s">
        <v>201</v>
      </c>
      <c r="F2" s="9" t="s">
        <v>302</v>
      </c>
      <c r="G2" s="9" t="s">
        <v>303</v>
      </c>
      <c r="H2" s="6">
        <v>18</v>
      </c>
      <c r="I2" s="6" t="s">
        <v>202</v>
      </c>
      <c r="J2" s="6" t="s">
        <v>203</v>
      </c>
      <c r="K2" s="6" t="s">
        <v>204</v>
      </c>
      <c r="L2" s="6" t="s">
        <v>14</v>
      </c>
      <c r="M2" s="10" t="s">
        <v>205</v>
      </c>
      <c r="N2" s="10">
        <v>2</v>
      </c>
      <c r="O2" s="10">
        <v>2</v>
      </c>
      <c r="P2" s="10" t="s">
        <v>205</v>
      </c>
      <c r="Q2" s="10" t="s">
        <v>206</v>
      </c>
      <c r="R2" s="10" t="s">
        <v>206</v>
      </c>
      <c r="S2" s="10" t="s">
        <v>207</v>
      </c>
      <c r="T2" s="11">
        <v>9.2361111111111116E-2</v>
      </c>
      <c r="U2" s="10" t="s">
        <v>205</v>
      </c>
      <c r="V2" s="10">
        <v>14.1</v>
      </c>
      <c r="W2" s="10" t="s">
        <v>208</v>
      </c>
      <c r="X2" s="10" t="s">
        <v>206</v>
      </c>
      <c r="Y2" s="10" t="s">
        <v>206</v>
      </c>
    </row>
    <row r="3" spans="1:25" x14ac:dyDescent="0.25">
      <c r="A3" s="17" t="s">
        <v>20</v>
      </c>
      <c r="B3" s="6">
        <v>24</v>
      </c>
      <c r="C3" s="7" t="s">
        <v>209</v>
      </c>
      <c r="D3" s="8">
        <v>0.2590277777777778</v>
      </c>
      <c r="E3" s="9" t="s">
        <v>201</v>
      </c>
      <c r="F3" s="9" t="s">
        <v>302</v>
      </c>
      <c r="G3" s="9" t="s">
        <v>303</v>
      </c>
      <c r="H3" s="6">
        <v>16</v>
      </c>
      <c r="I3" s="6" t="s">
        <v>202</v>
      </c>
      <c r="J3" s="6" t="s">
        <v>203</v>
      </c>
      <c r="K3" s="6" t="s">
        <v>204</v>
      </c>
      <c r="L3" s="6" t="s">
        <v>14</v>
      </c>
      <c r="M3" s="10" t="s">
        <v>205</v>
      </c>
      <c r="N3" s="10">
        <v>2</v>
      </c>
      <c r="O3" s="10">
        <v>2</v>
      </c>
      <c r="P3" s="10" t="s">
        <v>205</v>
      </c>
      <c r="Q3" s="10" t="s">
        <v>206</v>
      </c>
      <c r="R3" s="10" t="s">
        <v>206</v>
      </c>
      <c r="S3" s="10" t="s">
        <v>207</v>
      </c>
      <c r="T3" s="11">
        <v>8.3333333333333329E-2</v>
      </c>
      <c r="U3" s="10" t="s">
        <v>210</v>
      </c>
      <c r="V3" s="10">
        <v>2</v>
      </c>
      <c r="W3" s="10" t="s">
        <v>211</v>
      </c>
      <c r="X3" s="10" t="s">
        <v>206</v>
      </c>
      <c r="Y3" s="10" t="s">
        <v>206</v>
      </c>
    </row>
    <row r="4" spans="1:25" x14ac:dyDescent="0.25">
      <c r="A4" s="17" t="s">
        <v>23</v>
      </c>
      <c r="B4" s="6">
        <v>25</v>
      </c>
      <c r="C4" s="7" t="s">
        <v>209</v>
      </c>
      <c r="D4" s="8">
        <v>0.26250000000000001</v>
      </c>
      <c r="E4" s="9" t="s">
        <v>201</v>
      </c>
      <c r="F4" s="9" t="s">
        <v>302</v>
      </c>
      <c r="G4" s="9" t="s">
        <v>303</v>
      </c>
      <c r="H4" s="6">
        <v>16</v>
      </c>
      <c r="I4" s="6" t="s">
        <v>202</v>
      </c>
      <c r="J4" s="6" t="s">
        <v>203</v>
      </c>
      <c r="K4" s="6" t="s">
        <v>204</v>
      </c>
      <c r="L4" s="6" t="s">
        <v>14</v>
      </c>
      <c r="M4" s="10" t="s">
        <v>205</v>
      </c>
      <c r="N4" s="10">
        <v>2</v>
      </c>
      <c r="O4" s="10">
        <v>1</v>
      </c>
      <c r="P4" s="10" t="s">
        <v>210</v>
      </c>
      <c r="Q4" s="10" t="s">
        <v>212</v>
      </c>
      <c r="R4" s="10" t="s">
        <v>213</v>
      </c>
      <c r="S4" s="10" t="s">
        <v>207</v>
      </c>
      <c r="T4" s="11">
        <v>6.9444444444444441E-3</v>
      </c>
      <c r="U4" s="10" t="s">
        <v>210</v>
      </c>
      <c r="V4" s="10">
        <v>12.8</v>
      </c>
      <c r="W4" s="10" t="s">
        <v>208</v>
      </c>
      <c r="X4" s="10" t="s">
        <v>214</v>
      </c>
      <c r="Y4" s="10" t="s">
        <v>215</v>
      </c>
    </row>
    <row r="5" spans="1:25" x14ac:dyDescent="0.25">
      <c r="A5" s="17" t="s">
        <v>31</v>
      </c>
      <c r="B5" s="6">
        <v>26</v>
      </c>
      <c r="C5" s="7" t="s">
        <v>216</v>
      </c>
      <c r="D5" s="8">
        <v>0.27152777777777776</v>
      </c>
      <c r="E5" s="9" t="s">
        <v>201</v>
      </c>
      <c r="F5" s="9" t="s">
        <v>302</v>
      </c>
      <c r="G5" s="9" t="s">
        <v>303</v>
      </c>
      <c r="H5" s="6">
        <v>19</v>
      </c>
      <c r="I5" s="6" t="s">
        <v>217</v>
      </c>
      <c r="J5" s="6" t="s">
        <v>203</v>
      </c>
      <c r="K5" s="6" t="s">
        <v>204</v>
      </c>
      <c r="L5" s="6" t="s">
        <v>14</v>
      </c>
      <c r="M5" s="10" t="s">
        <v>205</v>
      </c>
      <c r="N5" s="10">
        <v>2</v>
      </c>
      <c r="O5" s="10">
        <v>1</v>
      </c>
      <c r="P5" s="10" t="s">
        <v>210</v>
      </c>
      <c r="Q5" s="10" t="s">
        <v>218</v>
      </c>
      <c r="R5" s="10" t="s">
        <v>213</v>
      </c>
      <c r="S5" s="10" t="s">
        <v>207</v>
      </c>
      <c r="T5" s="11">
        <v>0.10277777777777779</v>
      </c>
      <c r="U5" s="10" t="s">
        <v>210</v>
      </c>
      <c r="V5" s="10">
        <v>12.5</v>
      </c>
      <c r="W5" s="10" t="s">
        <v>208</v>
      </c>
      <c r="X5" s="10" t="s">
        <v>214</v>
      </c>
      <c r="Y5" s="10" t="s">
        <v>219</v>
      </c>
    </row>
    <row r="6" spans="1:25" x14ac:dyDescent="0.25">
      <c r="A6" s="17" t="s">
        <v>35</v>
      </c>
      <c r="B6" s="6">
        <v>27</v>
      </c>
      <c r="C6" s="7" t="s">
        <v>220</v>
      </c>
      <c r="D6" s="8">
        <v>0.27083333333333331</v>
      </c>
      <c r="E6" s="9" t="s">
        <v>201</v>
      </c>
      <c r="F6" s="9" t="s">
        <v>302</v>
      </c>
      <c r="G6" s="9" t="s">
        <v>303</v>
      </c>
      <c r="H6" s="6">
        <v>22</v>
      </c>
      <c r="I6" s="6" t="s">
        <v>202</v>
      </c>
      <c r="J6" s="6" t="s">
        <v>203</v>
      </c>
      <c r="K6" s="6" t="s">
        <v>204</v>
      </c>
      <c r="L6" s="6" t="s">
        <v>14</v>
      </c>
      <c r="M6" s="10" t="s">
        <v>205</v>
      </c>
      <c r="N6" s="10">
        <v>2</v>
      </c>
      <c r="O6" s="10">
        <v>1</v>
      </c>
      <c r="P6" s="10" t="s">
        <v>210</v>
      </c>
      <c r="Q6" s="10" t="s">
        <v>221</v>
      </c>
      <c r="R6" s="10" t="s">
        <v>222</v>
      </c>
      <c r="S6" s="10" t="s">
        <v>207</v>
      </c>
      <c r="T6" s="11">
        <v>9.930555555555555E-2</v>
      </c>
      <c r="U6" s="10" t="s">
        <v>205</v>
      </c>
      <c r="V6" s="10">
        <v>1</v>
      </c>
      <c r="W6" s="10" t="s">
        <v>211</v>
      </c>
      <c r="X6" s="10" t="s">
        <v>206</v>
      </c>
      <c r="Y6" s="10" t="s">
        <v>206</v>
      </c>
    </row>
    <row r="7" spans="1:25" x14ac:dyDescent="0.25">
      <c r="A7" s="17" t="s">
        <v>38</v>
      </c>
      <c r="B7" s="6">
        <v>28</v>
      </c>
      <c r="C7" s="12">
        <v>44762</v>
      </c>
      <c r="D7" s="8">
        <v>0.27361111111111108</v>
      </c>
      <c r="E7" s="9" t="s">
        <v>201</v>
      </c>
      <c r="F7" s="9" t="s">
        <v>302</v>
      </c>
      <c r="G7" s="9" t="s">
        <v>303</v>
      </c>
      <c r="H7" s="6">
        <v>24</v>
      </c>
      <c r="I7" s="6" t="s">
        <v>202</v>
      </c>
      <c r="J7" s="6" t="s">
        <v>203</v>
      </c>
      <c r="K7" s="6" t="s">
        <v>204</v>
      </c>
      <c r="L7" s="6" t="s">
        <v>14</v>
      </c>
      <c r="M7" s="10" t="s">
        <v>205</v>
      </c>
      <c r="N7" s="10">
        <v>2</v>
      </c>
      <c r="O7" s="10">
        <v>1</v>
      </c>
      <c r="P7" s="10" t="s">
        <v>210</v>
      </c>
      <c r="Q7" s="10" t="s">
        <v>221</v>
      </c>
      <c r="R7" s="10" t="s">
        <v>223</v>
      </c>
      <c r="S7" s="10" t="s">
        <v>207</v>
      </c>
      <c r="T7" s="11">
        <v>8.0555555555555561E-2</v>
      </c>
      <c r="U7" s="10" t="s">
        <v>210</v>
      </c>
      <c r="V7" s="10">
        <v>1</v>
      </c>
      <c r="W7" s="10" t="s">
        <v>211</v>
      </c>
      <c r="X7" s="10" t="s">
        <v>206</v>
      </c>
      <c r="Y7" s="10" t="s">
        <v>206</v>
      </c>
    </row>
    <row r="8" spans="1:25" x14ac:dyDescent="0.25">
      <c r="A8" s="17" t="s">
        <v>41</v>
      </c>
      <c r="B8" s="6">
        <v>29</v>
      </c>
      <c r="C8" s="7" t="s">
        <v>224</v>
      </c>
      <c r="D8" s="8">
        <v>0.27083333333333331</v>
      </c>
      <c r="E8" s="9" t="s">
        <v>201</v>
      </c>
      <c r="F8" s="9" t="s">
        <v>302</v>
      </c>
      <c r="G8" s="9" t="s">
        <v>303</v>
      </c>
      <c r="H8" s="6">
        <v>21</v>
      </c>
      <c r="I8" s="6" t="s">
        <v>298</v>
      </c>
      <c r="J8" s="6" t="s">
        <v>203</v>
      </c>
      <c r="K8" s="6" t="s">
        <v>204</v>
      </c>
      <c r="L8" s="6" t="s">
        <v>14</v>
      </c>
      <c r="M8" s="10" t="s">
        <v>205</v>
      </c>
      <c r="N8" s="10">
        <v>2</v>
      </c>
      <c r="O8" s="10">
        <v>2</v>
      </c>
      <c r="P8" s="10" t="s">
        <v>210</v>
      </c>
      <c r="Q8" s="10" t="s">
        <v>212</v>
      </c>
      <c r="R8" s="10" t="s">
        <v>213</v>
      </c>
      <c r="S8" s="10" t="s">
        <v>207</v>
      </c>
      <c r="T8" s="10"/>
      <c r="U8" s="10" t="s">
        <v>210</v>
      </c>
      <c r="V8" s="10">
        <v>1</v>
      </c>
      <c r="W8" s="10" t="s">
        <v>211</v>
      </c>
      <c r="X8" s="10" t="s">
        <v>206</v>
      </c>
      <c r="Y8" s="10" t="s">
        <v>206</v>
      </c>
    </row>
    <row r="9" spans="1:25" x14ac:dyDescent="0.25">
      <c r="A9" s="17" t="s">
        <v>43</v>
      </c>
      <c r="B9" s="6">
        <v>30</v>
      </c>
      <c r="C9" s="7" t="s">
        <v>225</v>
      </c>
      <c r="D9" s="8">
        <v>0.26874999999999999</v>
      </c>
      <c r="E9" s="9" t="s">
        <v>201</v>
      </c>
      <c r="F9" s="9" t="s">
        <v>302</v>
      </c>
      <c r="G9" s="9" t="s">
        <v>303</v>
      </c>
      <c r="H9" s="6">
        <v>22</v>
      </c>
      <c r="I9" s="6" t="s">
        <v>299</v>
      </c>
      <c r="J9" s="6" t="s">
        <v>203</v>
      </c>
      <c r="K9" s="6" t="s">
        <v>204</v>
      </c>
      <c r="L9" s="6" t="s">
        <v>14</v>
      </c>
      <c r="M9" s="10" t="s">
        <v>205</v>
      </c>
      <c r="N9" s="10">
        <v>2</v>
      </c>
      <c r="O9" s="10">
        <v>1</v>
      </c>
      <c r="P9" s="10" t="s">
        <v>210</v>
      </c>
      <c r="Q9" s="10" t="s">
        <v>212</v>
      </c>
      <c r="R9" s="10" t="s">
        <v>223</v>
      </c>
      <c r="S9" s="10" t="s">
        <v>207</v>
      </c>
      <c r="T9" s="11">
        <v>0.15138888888888888</v>
      </c>
      <c r="U9" s="10" t="s">
        <v>210</v>
      </c>
      <c r="V9" s="10">
        <v>1</v>
      </c>
      <c r="W9" s="10" t="s">
        <v>211</v>
      </c>
      <c r="X9" s="10" t="s">
        <v>206</v>
      </c>
      <c r="Y9" s="10" t="s">
        <v>206</v>
      </c>
    </row>
    <row r="10" spans="1:25" x14ac:dyDescent="0.25">
      <c r="A10" s="17" t="s">
        <v>57</v>
      </c>
      <c r="B10" s="6">
        <v>31</v>
      </c>
      <c r="C10" s="12">
        <v>44768</v>
      </c>
      <c r="D10" s="8">
        <v>0.27569444444444446</v>
      </c>
      <c r="E10" s="9" t="s">
        <v>201</v>
      </c>
      <c r="F10" s="9" t="s">
        <v>302</v>
      </c>
      <c r="G10" s="9" t="s">
        <v>303</v>
      </c>
      <c r="H10" s="6">
        <v>18</v>
      </c>
      <c r="I10" s="6" t="s">
        <v>217</v>
      </c>
      <c r="J10" s="6" t="s">
        <v>203</v>
      </c>
      <c r="K10" s="6" t="s">
        <v>204</v>
      </c>
      <c r="L10" s="6" t="s">
        <v>14</v>
      </c>
      <c r="M10" s="10" t="s">
        <v>205</v>
      </c>
      <c r="N10" s="10">
        <v>2</v>
      </c>
      <c r="O10" s="10">
        <v>1</v>
      </c>
      <c r="P10" s="10" t="s">
        <v>210</v>
      </c>
      <c r="Q10" s="10" t="s">
        <v>218</v>
      </c>
      <c r="R10" s="10" t="s">
        <v>213</v>
      </c>
      <c r="S10" s="10" t="s">
        <v>207</v>
      </c>
      <c r="T10" s="11">
        <v>0.10833333333333334</v>
      </c>
      <c r="U10" s="10" t="s">
        <v>210</v>
      </c>
      <c r="V10" s="10">
        <v>1</v>
      </c>
      <c r="W10" s="10" t="s">
        <v>211</v>
      </c>
      <c r="X10" s="10" t="s">
        <v>206</v>
      </c>
      <c r="Y10" s="10" t="s">
        <v>206</v>
      </c>
    </row>
    <row r="11" spans="1:25" x14ac:dyDescent="0.25">
      <c r="A11" s="17" t="s">
        <v>63</v>
      </c>
      <c r="B11" s="6">
        <v>32</v>
      </c>
      <c r="C11" s="12">
        <v>44769</v>
      </c>
      <c r="D11" s="8">
        <v>0.26458333333333334</v>
      </c>
      <c r="E11" s="6" t="s">
        <v>226</v>
      </c>
      <c r="F11" s="6" t="s">
        <v>304</v>
      </c>
      <c r="G11" s="6" t="s">
        <v>305</v>
      </c>
      <c r="H11" s="6">
        <v>17</v>
      </c>
      <c r="I11" s="6" t="s">
        <v>299</v>
      </c>
      <c r="J11" s="6" t="s">
        <v>227</v>
      </c>
      <c r="K11" s="6" t="s">
        <v>228</v>
      </c>
      <c r="L11" s="6" t="s">
        <v>67</v>
      </c>
      <c r="M11" s="10" t="s">
        <v>210</v>
      </c>
      <c r="N11" s="10">
        <v>4</v>
      </c>
      <c r="O11" s="10">
        <v>4</v>
      </c>
      <c r="P11" s="10" t="s">
        <v>205</v>
      </c>
      <c r="Q11" s="10" t="s">
        <v>206</v>
      </c>
      <c r="R11" s="10" t="s">
        <v>206</v>
      </c>
      <c r="S11" s="10" t="s">
        <v>207</v>
      </c>
      <c r="T11" s="11">
        <v>0.19930555555555554</v>
      </c>
      <c r="U11" s="10" t="s">
        <v>205</v>
      </c>
      <c r="V11" s="10" t="s">
        <v>229</v>
      </c>
      <c r="W11" s="10"/>
      <c r="X11" s="10" t="s">
        <v>206</v>
      </c>
      <c r="Y11" s="10" t="s">
        <v>206</v>
      </c>
    </row>
    <row r="12" spans="1:25" x14ac:dyDescent="0.25">
      <c r="A12" s="17" t="s">
        <v>230</v>
      </c>
      <c r="B12" s="6" t="s">
        <v>230</v>
      </c>
      <c r="C12" s="12">
        <v>44769</v>
      </c>
      <c r="D12" s="8">
        <v>0.26805555555555555</v>
      </c>
      <c r="E12" s="6" t="s">
        <v>226</v>
      </c>
      <c r="F12" s="6" t="s">
        <v>304</v>
      </c>
      <c r="G12" s="6" t="s">
        <v>305</v>
      </c>
      <c r="H12" s="6">
        <v>17</v>
      </c>
      <c r="I12" s="6" t="s">
        <v>299</v>
      </c>
      <c r="J12" s="6" t="s">
        <v>227</v>
      </c>
      <c r="K12" s="6" t="s">
        <v>228</v>
      </c>
      <c r="L12" s="6" t="s">
        <v>67</v>
      </c>
      <c r="M12" s="10" t="s">
        <v>205</v>
      </c>
      <c r="N12" s="10">
        <v>4</v>
      </c>
      <c r="O12" s="10">
        <v>4</v>
      </c>
      <c r="P12" s="10" t="s">
        <v>205</v>
      </c>
      <c r="Q12" s="10" t="s">
        <v>206</v>
      </c>
      <c r="R12" s="10" t="s">
        <v>206</v>
      </c>
      <c r="S12" s="10" t="s">
        <v>207</v>
      </c>
      <c r="T12" s="11">
        <v>0.1125</v>
      </c>
      <c r="U12" s="10" t="s">
        <v>205</v>
      </c>
      <c r="V12" s="10" t="s">
        <v>229</v>
      </c>
      <c r="W12" s="10"/>
      <c r="X12" s="10" t="s">
        <v>206</v>
      </c>
      <c r="Y12" s="10" t="s">
        <v>206</v>
      </c>
    </row>
    <row r="13" spans="1:25" x14ac:dyDescent="0.25">
      <c r="A13" s="17" t="s">
        <v>73</v>
      </c>
      <c r="B13" s="6">
        <v>33</v>
      </c>
      <c r="C13" s="12">
        <v>44775</v>
      </c>
      <c r="D13" s="8">
        <v>0.35555555555555557</v>
      </c>
      <c r="E13" s="6" t="s">
        <v>231</v>
      </c>
      <c r="F13" s="6" t="s">
        <v>306</v>
      </c>
      <c r="G13" s="6" t="s">
        <v>307</v>
      </c>
      <c r="H13" s="6">
        <v>20</v>
      </c>
      <c r="I13" s="6" t="s">
        <v>298</v>
      </c>
      <c r="J13" s="6" t="s">
        <v>232</v>
      </c>
      <c r="K13" s="6" t="s">
        <v>233</v>
      </c>
      <c r="L13" s="6" t="s">
        <v>67</v>
      </c>
      <c r="M13" s="10" t="s">
        <v>210</v>
      </c>
      <c r="N13" s="10">
        <v>2</v>
      </c>
      <c r="O13" s="10">
        <v>2</v>
      </c>
      <c r="P13" s="10" t="s">
        <v>210</v>
      </c>
      <c r="Q13" s="10" t="s">
        <v>218</v>
      </c>
      <c r="R13" s="10" t="s">
        <v>223</v>
      </c>
      <c r="S13" s="10" t="s">
        <v>207</v>
      </c>
      <c r="T13" s="11">
        <v>0.82777777777777783</v>
      </c>
      <c r="U13" s="10" t="s">
        <v>210</v>
      </c>
      <c r="V13" s="10">
        <v>5</v>
      </c>
      <c r="W13" s="10" t="s">
        <v>234</v>
      </c>
      <c r="X13" s="10" t="s">
        <v>235</v>
      </c>
      <c r="Y13" s="10"/>
    </row>
    <row r="14" spans="1:25" x14ac:dyDescent="0.25">
      <c r="A14" s="17" t="s">
        <v>78</v>
      </c>
      <c r="B14" s="6">
        <v>34</v>
      </c>
      <c r="C14" s="12">
        <v>44776</v>
      </c>
      <c r="D14" s="8">
        <v>0.32361111111111113</v>
      </c>
      <c r="E14" s="6" t="s">
        <v>231</v>
      </c>
      <c r="F14" s="6" t="s">
        <v>306</v>
      </c>
      <c r="G14" s="6" t="s">
        <v>307</v>
      </c>
      <c r="H14" s="6">
        <v>23</v>
      </c>
      <c r="I14" s="6" t="s">
        <v>202</v>
      </c>
      <c r="J14" s="6" t="s">
        <v>232</v>
      </c>
      <c r="K14" s="6" t="s">
        <v>233</v>
      </c>
      <c r="L14" s="6" t="s">
        <v>67</v>
      </c>
      <c r="M14" s="10" t="s">
        <v>205</v>
      </c>
      <c r="N14" s="10">
        <v>1</v>
      </c>
      <c r="O14" s="10">
        <v>1</v>
      </c>
      <c r="P14" s="10" t="s">
        <v>210</v>
      </c>
      <c r="Q14" s="10" t="s">
        <v>221</v>
      </c>
      <c r="R14" s="10" t="s">
        <v>213</v>
      </c>
      <c r="S14" s="10" t="s">
        <v>207</v>
      </c>
      <c r="T14" s="11">
        <v>4.5138888888888888E-2</v>
      </c>
      <c r="U14" s="10" t="s">
        <v>205</v>
      </c>
      <c r="V14" s="10">
        <v>5</v>
      </c>
      <c r="W14" s="10" t="s">
        <v>234</v>
      </c>
      <c r="X14" s="10" t="s">
        <v>235</v>
      </c>
      <c r="Y14" s="10" t="s">
        <v>206</v>
      </c>
    </row>
    <row r="15" spans="1:25" x14ac:dyDescent="0.25">
      <c r="A15" s="17" t="s">
        <v>81</v>
      </c>
      <c r="B15" s="6">
        <v>35</v>
      </c>
      <c r="C15" s="7" t="s">
        <v>236</v>
      </c>
      <c r="D15" s="8">
        <v>0.35069444444444442</v>
      </c>
      <c r="E15" s="13" t="s">
        <v>237</v>
      </c>
      <c r="F15" s="13" t="s">
        <v>308</v>
      </c>
      <c r="G15" s="6" t="s">
        <v>309</v>
      </c>
      <c r="H15" s="6">
        <v>21</v>
      </c>
      <c r="I15" s="6" t="s">
        <v>202</v>
      </c>
      <c r="J15" s="6" t="s">
        <v>238</v>
      </c>
      <c r="K15" s="6" t="s">
        <v>204</v>
      </c>
      <c r="L15" s="6" t="s">
        <v>14</v>
      </c>
      <c r="M15" s="10" t="s">
        <v>210</v>
      </c>
      <c r="N15" s="10">
        <v>3</v>
      </c>
      <c r="O15" s="10">
        <v>3</v>
      </c>
      <c r="P15" s="10" t="s">
        <v>205</v>
      </c>
      <c r="Q15" s="10" t="s">
        <v>206</v>
      </c>
      <c r="R15" s="10" t="s">
        <v>206</v>
      </c>
      <c r="S15" s="10" t="s">
        <v>207</v>
      </c>
      <c r="T15" s="10"/>
      <c r="U15" s="10" t="s">
        <v>210</v>
      </c>
      <c r="V15" s="10">
        <v>13.8</v>
      </c>
      <c r="W15" s="10" t="s">
        <v>239</v>
      </c>
      <c r="X15" s="10" t="s">
        <v>235</v>
      </c>
      <c r="Y15" s="10" t="s">
        <v>206</v>
      </c>
    </row>
    <row r="16" spans="1:25" x14ac:dyDescent="0.25">
      <c r="A16" s="17" t="s">
        <v>89</v>
      </c>
      <c r="B16" s="6">
        <v>36</v>
      </c>
      <c r="C16" s="7" t="s">
        <v>240</v>
      </c>
      <c r="D16" s="8">
        <v>0.32500000000000001</v>
      </c>
      <c r="E16" s="9" t="s">
        <v>201</v>
      </c>
      <c r="F16" s="9" t="s">
        <v>302</v>
      </c>
      <c r="G16" s="9" t="s">
        <v>303</v>
      </c>
      <c r="H16" s="6">
        <v>18</v>
      </c>
      <c r="I16" s="6" t="s">
        <v>202</v>
      </c>
      <c r="J16" s="6" t="s">
        <v>203</v>
      </c>
      <c r="K16" s="6" t="s">
        <v>204</v>
      </c>
      <c r="L16" s="6" t="s">
        <v>14</v>
      </c>
      <c r="M16" s="10" t="s">
        <v>205</v>
      </c>
      <c r="N16" s="10">
        <v>2</v>
      </c>
      <c r="O16" s="10">
        <v>2</v>
      </c>
      <c r="P16" s="10" t="s">
        <v>210</v>
      </c>
      <c r="Q16" s="10" t="s">
        <v>212</v>
      </c>
      <c r="R16" s="10" t="s">
        <v>222</v>
      </c>
      <c r="S16" s="10" t="s">
        <v>207</v>
      </c>
      <c r="T16" s="11">
        <v>4.1666666666666664E-2</v>
      </c>
      <c r="U16" s="10" t="s">
        <v>210</v>
      </c>
      <c r="V16" s="10">
        <v>1</v>
      </c>
      <c r="W16" s="10" t="s">
        <v>211</v>
      </c>
      <c r="X16" s="10" t="s">
        <v>214</v>
      </c>
      <c r="Y16" s="10" t="s">
        <v>241</v>
      </c>
    </row>
    <row r="17" spans="1:25" x14ac:dyDescent="0.25">
      <c r="A17" s="17" t="s">
        <v>94</v>
      </c>
      <c r="B17" s="6">
        <v>37</v>
      </c>
      <c r="C17" s="7" t="s">
        <v>240</v>
      </c>
      <c r="D17" s="8">
        <v>0.34930555555555554</v>
      </c>
      <c r="E17" s="6" t="s">
        <v>242</v>
      </c>
      <c r="F17" s="6" t="s">
        <v>310</v>
      </c>
      <c r="G17" s="6" t="s">
        <v>311</v>
      </c>
      <c r="H17" s="6">
        <v>18</v>
      </c>
      <c r="I17" s="6" t="s">
        <v>202</v>
      </c>
      <c r="J17" s="6" t="s">
        <v>203</v>
      </c>
      <c r="K17" s="6" t="s">
        <v>204</v>
      </c>
      <c r="L17" s="6" t="s">
        <v>14</v>
      </c>
      <c r="M17" s="10" t="s">
        <v>210</v>
      </c>
      <c r="N17" s="10">
        <v>4</v>
      </c>
      <c r="O17" s="10">
        <v>2</v>
      </c>
      <c r="P17" s="10" t="s">
        <v>205</v>
      </c>
      <c r="Q17" s="10" t="s">
        <v>206</v>
      </c>
      <c r="R17" s="10" t="s">
        <v>206</v>
      </c>
      <c r="S17" s="10" t="s">
        <v>207</v>
      </c>
      <c r="T17" s="10" t="s">
        <v>243</v>
      </c>
      <c r="U17" s="10" t="s">
        <v>210</v>
      </c>
      <c r="V17" s="10">
        <v>16</v>
      </c>
      <c r="W17" s="10" t="s">
        <v>208</v>
      </c>
      <c r="X17" s="10" t="s">
        <v>214</v>
      </c>
      <c r="Y17" s="10" t="s">
        <v>244</v>
      </c>
    </row>
    <row r="18" spans="1:25" x14ac:dyDescent="0.25">
      <c r="A18" s="17" t="s">
        <v>98</v>
      </c>
      <c r="B18" s="6">
        <v>37</v>
      </c>
      <c r="C18" s="7" t="s">
        <v>240</v>
      </c>
      <c r="D18" s="8">
        <v>0.35972222222222222</v>
      </c>
      <c r="E18" s="6" t="s">
        <v>245</v>
      </c>
      <c r="F18" s="13" t="s">
        <v>312</v>
      </c>
      <c r="G18" s="6" t="s">
        <v>313</v>
      </c>
      <c r="H18" s="6">
        <v>18</v>
      </c>
      <c r="I18" s="6" t="s">
        <v>202</v>
      </c>
      <c r="J18" s="6" t="s">
        <v>232</v>
      </c>
      <c r="K18" s="6" t="s">
        <v>233</v>
      </c>
      <c r="L18" s="6" t="s">
        <v>67</v>
      </c>
      <c r="M18" s="10" t="s">
        <v>210</v>
      </c>
      <c r="N18" s="10">
        <v>7</v>
      </c>
      <c r="O18" s="10">
        <v>7</v>
      </c>
      <c r="P18" s="10" t="s">
        <v>210</v>
      </c>
      <c r="Q18" s="10" t="s">
        <v>212</v>
      </c>
      <c r="R18" s="10" t="s">
        <v>222</v>
      </c>
      <c r="S18" s="10" t="s">
        <v>207</v>
      </c>
      <c r="T18" s="11">
        <v>0.31805555555555554</v>
      </c>
      <c r="U18" s="10" t="s">
        <v>210</v>
      </c>
      <c r="V18" s="10">
        <v>3</v>
      </c>
      <c r="W18" s="10" t="s">
        <v>234</v>
      </c>
      <c r="X18" s="10" t="s">
        <v>235</v>
      </c>
      <c r="Y18" s="10" t="s">
        <v>206</v>
      </c>
    </row>
    <row r="19" spans="1:25" x14ac:dyDescent="0.25">
      <c r="A19" s="17" t="s">
        <v>109</v>
      </c>
      <c r="B19" s="6">
        <v>38</v>
      </c>
      <c r="C19" s="7" t="s">
        <v>246</v>
      </c>
      <c r="D19" s="8">
        <v>0.3125</v>
      </c>
      <c r="E19" s="13" t="s">
        <v>247</v>
      </c>
      <c r="F19" s="13" t="s">
        <v>314</v>
      </c>
      <c r="G19" s="6" t="s">
        <v>315</v>
      </c>
      <c r="H19" s="6">
        <v>15</v>
      </c>
      <c r="I19" s="6" t="s">
        <v>298</v>
      </c>
      <c r="J19" s="6" t="s">
        <v>203</v>
      </c>
      <c r="K19" s="6" t="s">
        <v>204</v>
      </c>
      <c r="L19" s="6" t="s">
        <v>14</v>
      </c>
      <c r="M19" s="10" t="s">
        <v>205</v>
      </c>
      <c r="N19" s="10">
        <v>3</v>
      </c>
      <c r="O19" s="10">
        <v>2</v>
      </c>
      <c r="P19" s="10" t="s">
        <v>205</v>
      </c>
      <c r="Q19" s="10" t="s">
        <v>206</v>
      </c>
      <c r="R19" s="10" t="s">
        <v>206</v>
      </c>
      <c r="S19" s="10" t="s">
        <v>207</v>
      </c>
      <c r="T19" s="11">
        <v>0.15138888888888888</v>
      </c>
      <c r="U19" s="10" t="s">
        <v>210</v>
      </c>
      <c r="V19" s="10" t="s">
        <v>206</v>
      </c>
      <c r="W19" s="10" t="s">
        <v>206</v>
      </c>
      <c r="X19" s="10" t="s">
        <v>235</v>
      </c>
      <c r="Y19" s="10" t="s">
        <v>206</v>
      </c>
    </row>
    <row r="20" spans="1:25" x14ac:dyDescent="0.25">
      <c r="A20" s="17" t="s">
        <v>114</v>
      </c>
      <c r="B20" s="6">
        <v>38</v>
      </c>
      <c r="C20" s="7" t="s">
        <v>246</v>
      </c>
      <c r="D20" s="8">
        <v>0.31944444444444448</v>
      </c>
      <c r="E20" s="6" t="s">
        <v>248</v>
      </c>
      <c r="F20" s="6" t="s">
        <v>312</v>
      </c>
      <c r="G20" s="6" t="s">
        <v>313</v>
      </c>
      <c r="H20" s="6">
        <v>15</v>
      </c>
      <c r="I20" s="6" t="s">
        <v>298</v>
      </c>
      <c r="J20" s="6" t="s">
        <v>232</v>
      </c>
      <c r="K20" s="6" t="s">
        <v>233</v>
      </c>
      <c r="L20" s="6" t="s">
        <v>67</v>
      </c>
      <c r="M20" s="10" t="s">
        <v>205</v>
      </c>
      <c r="N20" s="10">
        <v>7</v>
      </c>
      <c r="O20" s="10">
        <v>7</v>
      </c>
      <c r="P20" s="10" t="s">
        <v>210</v>
      </c>
      <c r="Q20" s="10" t="s">
        <v>212</v>
      </c>
      <c r="R20" s="10" t="s">
        <v>222</v>
      </c>
      <c r="S20" s="10" t="s">
        <v>207</v>
      </c>
      <c r="T20" s="10"/>
      <c r="U20" s="10" t="s">
        <v>210</v>
      </c>
      <c r="V20" s="10">
        <v>17</v>
      </c>
      <c r="W20" s="10" t="s">
        <v>249</v>
      </c>
      <c r="X20" s="10" t="s">
        <v>235</v>
      </c>
      <c r="Y20" s="10" t="s">
        <v>206</v>
      </c>
    </row>
    <row r="21" spans="1:25" x14ac:dyDescent="0.25">
      <c r="A21" s="17" t="s">
        <v>123</v>
      </c>
      <c r="B21" s="6">
        <v>39</v>
      </c>
      <c r="C21" s="7" t="s">
        <v>246</v>
      </c>
      <c r="D21" s="8">
        <v>0.34722222222222227</v>
      </c>
      <c r="E21" s="6" t="s">
        <v>250</v>
      </c>
      <c r="F21" s="13" t="s">
        <v>316</v>
      </c>
      <c r="G21" s="6" t="s">
        <v>317</v>
      </c>
      <c r="H21" s="6">
        <v>17</v>
      </c>
      <c r="I21" s="6" t="s">
        <v>202</v>
      </c>
      <c r="J21" s="6" t="s">
        <v>251</v>
      </c>
      <c r="K21" s="6" t="s">
        <v>252</v>
      </c>
      <c r="L21" s="6" t="s">
        <v>14</v>
      </c>
      <c r="M21" s="10" t="s">
        <v>210</v>
      </c>
      <c r="N21" s="10">
        <v>2</v>
      </c>
      <c r="O21" s="10">
        <v>2</v>
      </c>
      <c r="P21" s="10" t="s">
        <v>210</v>
      </c>
      <c r="Q21" s="10" t="s">
        <v>212</v>
      </c>
      <c r="R21" s="10" t="s">
        <v>222</v>
      </c>
      <c r="S21" s="10" t="s">
        <v>207</v>
      </c>
      <c r="T21" s="11">
        <v>0.18611111111111112</v>
      </c>
      <c r="U21" s="10" t="s">
        <v>205</v>
      </c>
      <c r="V21" s="10">
        <v>17</v>
      </c>
      <c r="W21" s="10" t="s">
        <v>208</v>
      </c>
      <c r="X21" s="10" t="s">
        <v>235</v>
      </c>
      <c r="Y21" s="10" t="s">
        <v>206</v>
      </c>
    </row>
    <row r="22" spans="1:25" x14ac:dyDescent="0.25">
      <c r="A22" s="17" t="s">
        <v>127</v>
      </c>
      <c r="B22" s="6">
        <v>40</v>
      </c>
      <c r="C22" s="7" t="s">
        <v>253</v>
      </c>
      <c r="D22" s="8">
        <v>0.36805555555555558</v>
      </c>
      <c r="E22" s="6" t="s">
        <v>254</v>
      </c>
      <c r="F22" s="13" t="s">
        <v>318</v>
      </c>
      <c r="G22" s="6" t="s">
        <v>319</v>
      </c>
      <c r="H22" s="6">
        <v>18</v>
      </c>
      <c r="I22" s="6" t="s">
        <v>255</v>
      </c>
      <c r="J22" s="6" t="s">
        <v>232</v>
      </c>
      <c r="K22" s="6" t="s">
        <v>204</v>
      </c>
      <c r="L22" s="6" t="s">
        <v>14</v>
      </c>
      <c r="M22" s="10" t="s">
        <v>205</v>
      </c>
      <c r="N22" s="10">
        <v>3</v>
      </c>
      <c r="O22" s="10">
        <v>2</v>
      </c>
      <c r="P22" s="10" t="s">
        <v>210</v>
      </c>
      <c r="Q22" s="10" t="s">
        <v>212</v>
      </c>
      <c r="R22" s="10" t="s">
        <v>222</v>
      </c>
      <c r="S22" s="10" t="s">
        <v>207</v>
      </c>
      <c r="T22" s="10"/>
      <c r="U22" s="10" t="s">
        <v>210</v>
      </c>
      <c r="V22" s="10">
        <v>10</v>
      </c>
      <c r="W22" s="10" t="s">
        <v>208</v>
      </c>
      <c r="X22" s="10" t="s">
        <v>214</v>
      </c>
      <c r="Y22" s="10" t="s">
        <v>256</v>
      </c>
    </row>
    <row r="23" spans="1:25" x14ac:dyDescent="0.25">
      <c r="A23" s="17" t="s">
        <v>134</v>
      </c>
      <c r="B23" s="6">
        <v>41</v>
      </c>
      <c r="C23" s="7" t="s">
        <v>257</v>
      </c>
      <c r="D23" s="8">
        <v>0.33611111111111108</v>
      </c>
      <c r="E23" s="6" t="s">
        <v>258</v>
      </c>
      <c r="F23" s="6" t="s">
        <v>320</v>
      </c>
      <c r="G23" s="6" t="s">
        <v>321</v>
      </c>
      <c r="H23" s="6">
        <v>21</v>
      </c>
      <c r="I23" s="6" t="s">
        <v>217</v>
      </c>
      <c r="J23" s="6" t="s">
        <v>203</v>
      </c>
      <c r="K23" s="6" t="s">
        <v>204</v>
      </c>
      <c r="L23" s="6" t="s">
        <v>14</v>
      </c>
      <c r="M23" s="10" t="s">
        <v>205</v>
      </c>
      <c r="N23" s="10">
        <v>7</v>
      </c>
      <c r="O23" s="10">
        <v>5</v>
      </c>
      <c r="P23" s="10" t="s">
        <v>210</v>
      </c>
      <c r="Q23" s="10" t="s">
        <v>212</v>
      </c>
      <c r="R23" s="10" t="s">
        <v>222</v>
      </c>
      <c r="S23" s="10" t="s">
        <v>207</v>
      </c>
      <c r="T23" s="11">
        <v>0.68541666666666667</v>
      </c>
      <c r="U23" s="10" t="s">
        <v>210</v>
      </c>
      <c r="V23" s="10">
        <v>3</v>
      </c>
      <c r="W23" s="10" t="s">
        <v>211</v>
      </c>
      <c r="X23" s="10" t="s">
        <v>235</v>
      </c>
      <c r="Y23" s="10" t="s">
        <v>206</v>
      </c>
    </row>
    <row r="24" spans="1:25" x14ac:dyDescent="0.25">
      <c r="A24" s="17" t="s">
        <v>259</v>
      </c>
      <c r="B24" s="6" t="s">
        <v>259</v>
      </c>
      <c r="C24" s="7" t="s">
        <v>257</v>
      </c>
      <c r="D24" s="8">
        <v>0.33749999999999997</v>
      </c>
      <c r="E24" s="6" t="s">
        <v>258</v>
      </c>
      <c r="F24" s="6" t="s">
        <v>320</v>
      </c>
      <c r="G24" s="6" t="s">
        <v>321</v>
      </c>
      <c r="H24" s="6">
        <v>21</v>
      </c>
      <c r="I24" s="6" t="s">
        <v>217</v>
      </c>
      <c r="J24" s="6" t="s">
        <v>203</v>
      </c>
      <c r="K24" s="6" t="s">
        <v>204</v>
      </c>
      <c r="L24" s="6" t="s">
        <v>14</v>
      </c>
      <c r="M24" s="10" t="s">
        <v>205</v>
      </c>
      <c r="N24" s="10">
        <v>7</v>
      </c>
      <c r="O24" s="10">
        <v>5</v>
      </c>
      <c r="P24" s="10" t="s">
        <v>210</v>
      </c>
      <c r="Q24" s="10" t="s">
        <v>212</v>
      </c>
      <c r="R24" s="10" t="s">
        <v>222</v>
      </c>
      <c r="S24" s="10" t="s">
        <v>207</v>
      </c>
      <c r="T24" s="10"/>
      <c r="U24" s="10" t="s">
        <v>210</v>
      </c>
      <c r="V24" s="10">
        <v>3</v>
      </c>
      <c r="W24" s="10" t="s">
        <v>211</v>
      </c>
      <c r="X24" s="10" t="s">
        <v>235</v>
      </c>
      <c r="Y24" s="10" t="s">
        <v>206</v>
      </c>
    </row>
    <row r="25" spans="1:25" x14ac:dyDescent="0.25">
      <c r="A25" s="17">
        <v>42</v>
      </c>
      <c r="B25" s="6">
        <v>42</v>
      </c>
      <c r="C25" s="7" t="s">
        <v>260</v>
      </c>
      <c r="D25" s="8">
        <v>0.3840277777777778</v>
      </c>
      <c r="E25" s="13" t="s">
        <v>261</v>
      </c>
      <c r="F25" s="6" t="s">
        <v>322</v>
      </c>
      <c r="G25" s="6" t="s">
        <v>323</v>
      </c>
      <c r="H25" s="6">
        <v>21</v>
      </c>
      <c r="I25" s="6" t="s">
        <v>217</v>
      </c>
      <c r="J25" s="6" t="s">
        <v>232</v>
      </c>
      <c r="K25" s="6" t="s">
        <v>262</v>
      </c>
      <c r="L25" s="6" t="s">
        <v>67</v>
      </c>
      <c r="M25" s="10" t="s">
        <v>210</v>
      </c>
      <c r="N25" s="10">
        <v>2</v>
      </c>
      <c r="O25" s="10">
        <v>2</v>
      </c>
      <c r="P25" s="10" t="s">
        <v>210</v>
      </c>
      <c r="Q25" s="10" t="s">
        <v>212</v>
      </c>
      <c r="R25" s="10" t="s">
        <v>222</v>
      </c>
      <c r="S25" s="10" t="s">
        <v>207</v>
      </c>
      <c r="T25" s="11">
        <v>0.17500000000000002</v>
      </c>
      <c r="U25" s="10" t="s">
        <v>205</v>
      </c>
      <c r="V25" s="10">
        <v>4</v>
      </c>
      <c r="W25" s="10" t="s">
        <v>208</v>
      </c>
      <c r="X25" s="10" t="s">
        <v>214</v>
      </c>
      <c r="Y25" s="10" t="s">
        <v>215</v>
      </c>
    </row>
    <row r="26" spans="1:25" x14ac:dyDescent="0.25">
      <c r="A26" s="17">
        <v>43</v>
      </c>
      <c r="B26" s="6">
        <v>43</v>
      </c>
      <c r="C26" s="7" t="s">
        <v>263</v>
      </c>
      <c r="D26" s="8">
        <v>0.33680555555555558</v>
      </c>
      <c r="E26" s="6" t="s">
        <v>264</v>
      </c>
      <c r="F26" s="6" t="s">
        <v>324</v>
      </c>
      <c r="G26" s="6" t="s">
        <v>325</v>
      </c>
      <c r="H26" s="6">
        <v>13</v>
      </c>
      <c r="I26" s="6" t="s">
        <v>265</v>
      </c>
      <c r="J26" s="6" t="s">
        <v>232</v>
      </c>
      <c r="K26" s="6" t="s">
        <v>228</v>
      </c>
      <c r="L26" s="6" t="s">
        <v>67</v>
      </c>
      <c r="M26" s="10" t="s">
        <v>210</v>
      </c>
      <c r="N26" s="10">
        <v>2</v>
      </c>
      <c r="O26" s="10">
        <v>2</v>
      </c>
      <c r="P26" s="10" t="s">
        <v>210</v>
      </c>
      <c r="Q26" s="10" t="s">
        <v>212</v>
      </c>
      <c r="R26" s="10" t="s">
        <v>222</v>
      </c>
      <c r="S26" s="10" t="s">
        <v>207</v>
      </c>
      <c r="T26" s="11">
        <v>1.3888888888888888E-2</v>
      </c>
      <c r="U26" s="10" t="s">
        <v>205</v>
      </c>
      <c r="V26" s="10">
        <v>4.8</v>
      </c>
      <c r="W26" s="10" t="s">
        <v>208</v>
      </c>
      <c r="X26" s="10" t="s">
        <v>214</v>
      </c>
      <c r="Y26" s="10" t="s">
        <v>266</v>
      </c>
    </row>
    <row r="27" spans="1:25" x14ac:dyDescent="0.25">
      <c r="A27" s="17" t="s">
        <v>153</v>
      </c>
      <c r="B27" s="6">
        <v>43</v>
      </c>
      <c r="C27" s="7" t="s">
        <v>263</v>
      </c>
      <c r="D27" s="8">
        <v>0.34652777777777777</v>
      </c>
      <c r="E27" s="6" t="s">
        <v>267</v>
      </c>
      <c r="F27" s="6" t="s">
        <v>326</v>
      </c>
      <c r="G27" s="6" t="s">
        <v>327</v>
      </c>
      <c r="H27" s="6">
        <v>13</v>
      </c>
      <c r="I27" s="6" t="s">
        <v>265</v>
      </c>
      <c r="J27" s="6" t="s">
        <v>232</v>
      </c>
      <c r="K27" s="6" t="s">
        <v>268</v>
      </c>
      <c r="L27" s="6" t="s">
        <v>67</v>
      </c>
      <c r="M27" s="10" t="s">
        <v>210</v>
      </c>
      <c r="N27" s="10">
        <v>25</v>
      </c>
      <c r="O27" s="10">
        <v>10</v>
      </c>
      <c r="P27" s="10" t="s">
        <v>210</v>
      </c>
      <c r="Q27" s="10" t="s">
        <v>212</v>
      </c>
      <c r="R27" s="10" t="s">
        <v>222</v>
      </c>
      <c r="S27" s="10" t="s">
        <v>207</v>
      </c>
      <c r="T27" s="11">
        <v>3.9583333333333331E-2</v>
      </c>
      <c r="U27" s="10" t="s">
        <v>210</v>
      </c>
      <c r="V27" s="10">
        <v>3</v>
      </c>
      <c r="W27" s="10" t="s">
        <v>234</v>
      </c>
      <c r="X27" s="10" t="s">
        <v>235</v>
      </c>
      <c r="Y27" s="10" t="s">
        <v>206</v>
      </c>
    </row>
    <row r="28" spans="1:25" x14ac:dyDescent="0.25">
      <c r="A28" s="17">
        <v>45</v>
      </c>
      <c r="B28" s="6">
        <v>45</v>
      </c>
      <c r="C28" s="7" t="s">
        <v>269</v>
      </c>
      <c r="D28" s="8">
        <v>0.31805555555555554</v>
      </c>
      <c r="E28" s="6" t="s">
        <v>267</v>
      </c>
      <c r="F28" s="6" t="s">
        <v>326</v>
      </c>
      <c r="G28" s="6" t="s">
        <v>327</v>
      </c>
      <c r="H28" s="6">
        <v>11</v>
      </c>
      <c r="I28" s="6" t="s">
        <v>217</v>
      </c>
      <c r="J28" s="6" t="s">
        <v>232</v>
      </c>
      <c r="K28" s="6" t="s">
        <v>268</v>
      </c>
      <c r="L28" s="6" t="s">
        <v>67</v>
      </c>
      <c r="M28" s="10" t="s">
        <v>205</v>
      </c>
      <c r="N28" s="10">
        <v>5</v>
      </c>
      <c r="O28" s="10">
        <v>2</v>
      </c>
      <c r="P28" s="10" t="s">
        <v>210</v>
      </c>
      <c r="Q28" s="10" t="s">
        <v>270</v>
      </c>
      <c r="R28" s="10" t="s">
        <v>222</v>
      </c>
      <c r="S28" s="10" t="s">
        <v>207</v>
      </c>
      <c r="T28" s="10"/>
      <c r="U28" s="10" t="s">
        <v>210</v>
      </c>
      <c r="V28" s="10">
        <v>3</v>
      </c>
      <c r="W28" s="10" t="s">
        <v>234</v>
      </c>
      <c r="X28" s="10" t="s">
        <v>235</v>
      </c>
      <c r="Y28" s="10" t="s">
        <v>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SHEET</vt:lpstr>
      <vt:lpstr>PATHWAY ANALYSIS</vt:lpstr>
      <vt:lpstr>META DATA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ap21p</dc:creator>
  <cp:lastModifiedBy>alex popescu</cp:lastModifiedBy>
  <dcterms:created xsi:type="dcterms:W3CDTF">2023-04-17T16:46:22Z</dcterms:created>
  <dcterms:modified xsi:type="dcterms:W3CDTF">2023-05-10T03:29:52Z</dcterms:modified>
</cp:coreProperties>
</file>