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007a2ca3a1050b/Desktop/EMPIRE/Malta Fight Co/TeamUp/"/>
    </mc:Choice>
  </mc:AlternateContent>
  <xr:revisionPtr revIDLastSave="383" documentId="8_{898F4B3C-71F9-4E8B-8799-798DB88E35C7}" xr6:coauthVersionLast="47" xr6:coauthVersionMax="47" xr10:uidLastSave="{8123FD71-9256-44B1-8232-10020C94D3F3}"/>
  <bookViews>
    <workbookView xWindow="-108" yWindow="-108" windowWidth="23256" windowHeight="12456" xr2:uid="{7DFDCA61-1636-4DCF-B7B7-FA0E84F72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59" i="1"/>
  <c r="B58" i="1"/>
  <c r="B66" i="1"/>
  <c r="B67" i="1"/>
  <c r="B68" i="1"/>
  <c r="B73" i="1"/>
  <c r="B72" i="1"/>
  <c r="B71" i="1"/>
  <c r="B53" i="1"/>
  <c r="B54" i="1"/>
  <c r="B55" i="1"/>
  <c r="B48" i="1"/>
  <c r="B47" i="1"/>
  <c r="B46" i="1"/>
  <c r="B45" i="1"/>
  <c r="B42" i="1"/>
  <c r="B41" i="1"/>
  <c r="B40" i="1"/>
  <c r="B39" i="1"/>
  <c r="B38" i="1"/>
  <c r="B82" i="1"/>
  <c r="B81" i="1"/>
  <c r="B80" i="1"/>
  <c r="B79" i="1"/>
  <c r="B87" i="1"/>
  <c r="B86" i="1"/>
  <c r="B85" i="1"/>
  <c r="B90" i="1"/>
  <c r="B91" i="1"/>
  <c r="B94" i="1"/>
  <c r="B101" i="1"/>
  <c r="B100" i="1"/>
  <c r="B99" i="1"/>
  <c r="B33" i="1"/>
  <c r="B32" i="1"/>
  <c r="B31" i="1"/>
  <c r="B28" i="1"/>
  <c r="B27" i="1"/>
  <c r="B26" i="1"/>
  <c r="B25" i="1"/>
  <c r="B24" i="1"/>
  <c r="B23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<sst xmlns="http://schemas.openxmlformats.org/spreadsheetml/2006/main" count="249" uniqueCount="142">
  <si>
    <t>PAYMENT RULES</t>
  </si>
  <si>
    <t>Package Name</t>
  </si>
  <si>
    <t>ADULT</t>
  </si>
  <si>
    <t>Adult Single - Pay as You Go</t>
  </si>
  <si>
    <t>Adult 5 Pack — Pay As You Go</t>
  </si>
  <si>
    <t>Adult 10 Pack — Pay As You Go</t>
  </si>
  <si>
    <t>Adult 15 Pack — Pay As You Go</t>
  </si>
  <si>
    <t>Adult 20 Pack — Pay As You Go</t>
  </si>
  <si>
    <t>How to Calculate Revenue Per Class</t>
  </si>
  <si>
    <t>Coaches Share</t>
  </si>
  <si>
    <t>Managers Share</t>
  </si>
  <si>
    <t>BGM Share</t>
  </si>
  <si>
    <t>Divide by 5</t>
  </si>
  <si>
    <t>Divide by 10</t>
  </si>
  <si>
    <t>Divide by 15</t>
  </si>
  <si>
    <t>N/A</t>
  </si>
  <si>
    <t>PAY AS YOU GO</t>
  </si>
  <si>
    <t>PAY MONTHLY</t>
  </si>
  <si>
    <t>Adult Pay Monthly - 2 x Week</t>
  </si>
  <si>
    <t>Adult Pay Monthly - 3 x Week</t>
  </si>
  <si>
    <t>Adult Pay Monthly - 4 x Week</t>
  </si>
  <si>
    <t>Adult Pay Monthly - 5 x Week</t>
  </si>
  <si>
    <t>Adult Pay Monthly - 6 x Week</t>
  </si>
  <si>
    <t>Divide by 4.3, then by 2</t>
  </si>
  <si>
    <t>Divide by 4.3, then by 3</t>
  </si>
  <si>
    <t>Divide by 4.3, then by 4</t>
  </si>
  <si>
    <t>Divide by 4.3, then by 5</t>
  </si>
  <si>
    <t>Divide by 4.3, then by 6</t>
  </si>
  <si>
    <t>€90 Unlimited Plan — Loyalty Only</t>
  </si>
  <si>
    <t>Junior Single - Pay as You Go</t>
  </si>
  <si>
    <t>Junior 5 pack - Pay As You Go</t>
  </si>
  <si>
    <t>Junior 10 Pack - Pay as You Go</t>
  </si>
  <si>
    <t>Junior 15 Pack - Pay as You Go</t>
  </si>
  <si>
    <t>Junior 20 Pack - Pay as You Go</t>
  </si>
  <si>
    <t>Divide by 20</t>
  </si>
  <si>
    <t>Junior Pay Monthly - 2x Week</t>
  </si>
  <si>
    <t>Junior Pay Monthly - 3x Week</t>
  </si>
  <si>
    <t>Junior Pay Monthly - 4x Week</t>
  </si>
  <si>
    <t>65€ One Month Unlimited Plan</t>
  </si>
  <si>
    <t>PRIVATE TRAINING</t>
  </si>
  <si>
    <t>1 TO 1</t>
  </si>
  <si>
    <t>1 to 1 Private Combat Sessions: 45 MIN TRIAL</t>
  </si>
  <si>
    <t>1 to 1 Private Combat Sessions: SINGLE SESSION (PAYG)</t>
  </si>
  <si>
    <t>1 to 1 Private Combat Sessions: 5 PACK</t>
  </si>
  <si>
    <t>1 to 1 Private Combat Sessions: 10 PACK</t>
  </si>
  <si>
    <t>2 TO 1</t>
  </si>
  <si>
    <t>2 to 1 Private Combat Sessions: SINGLE SESSION (PAYG)</t>
  </si>
  <si>
    <t>2 to 1 Private Combat Sessions: 5 PACK</t>
  </si>
  <si>
    <t>2 to 1 Private Combat Sessions: 10 PACK</t>
  </si>
  <si>
    <t>GROUP</t>
  </si>
  <si>
    <t>Group (3) Private Combat Session</t>
  </si>
  <si>
    <t>Group (4) Private Combat Session</t>
  </si>
  <si>
    <t>SPECIAL</t>
  </si>
  <si>
    <t>Private Client Special Pricing</t>
  </si>
  <si>
    <t>PRIVATE STUDIO HIRE</t>
  </si>
  <si>
    <t>Single Session - Small Studio</t>
  </si>
  <si>
    <t>Single Session - Big Studio</t>
  </si>
  <si>
    <t>10 Sessions - Big Studio</t>
  </si>
  <si>
    <t>Fixed rates for each party.</t>
  </si>
  <si>
    <t>StrikeZone - PAY AS YOU GO: Day Pass</t>
  </si>
  <si>
    <t>StrikeZone - PAY AS YOU GO: Day Pass x 5</t>
  </si>
  <si>
    <t>StrikeZone - PAY AS YOU GO: Day Pass x 10</t>
  </si>
  <si>
    <t>FULL SUMMER PACKAGE</t>
  </si>
  <si>
    <t>StrikeZone - 3 x WEEK</t>
  </si>
  <si>
    <t>StrikeZone - 4 x WEEK</t>
  </si>
  <si>
    <t>StrikeZone - 5 x WEEK</t>
  </si>
  <si>
    <t>LevelOne - PAY AS YOU GO: Day Pass</t>
  </si>
  <si>
    <t>LevelOne - PAY AS YOU GO: Day Pass x 5</t>
  </si>
  <si>
    <t>LevelOne - PAY AS YOU GO: Day Pass x 10</t>
  </si>
  <si>
    <t>LevelOne - FULL SUMMER: 3 x per week</t>
  </si>
  <si>
    <t>LevelOne - FULL SUMMER: 4 x per week</t>
  </si>
  <si>
    <t>LevelOne - FULL SUMMER: 5 x per week</t>
  </si>
  <si>
    <t xml:space="preserve">Divide by  8, Then by 3, then by 3 </t>
  </si>
  <si>
    <t>Divide by 8, Then by 4, then by 3</t>
  </si>
  <si>
    <t>Divide by 8, Then by 5, then by 3</t>
  </si>
  <si>
    <t>JUNIOR LEVELONE SUMMER ACADEMY</t>
  </si>
  <si>
    <t>Divide by  8, Then by 3, then by 4</t>
  </si>
  <si>
    <t>Divide by 8, Then by 4, then by 4</t>
  </si>
  <si>
    <t>Divide by 8, Then by 5, then by 4</t>
  </si>
  <si>
    <t>Simplified Calculation</t>
  </si>
  <si>
    <t>-</t>
  </si>
  <si>
    <t>Purchase Price*1/5</t>
  </si>
  <si>
    <t>Purchase Price*1/10</t>
  </si>
  <si>
    <t>Purchase Price*1/96</t>
  </si>
  <si>
    <t>Purchase Price*1/128</t>
  </si>
  <si>
    <t>Purchase Price*1/160</t>
  </si>
  <si>
    <t xml:space="preserve">Definitions: </t>
  </si>
  <si>
    <t>Purchase Price</t>
  </si>
  <si>
    <t>Purchase Price*1/72</t>
  </si>
  <si>
    <t>Purchase Price*1/120</t>
  </si>
  <si>
    <t>JUNIOR - STRIKEZONE SUMMER ACADEMY</t>
  </si>
  <si>
    <t>JUNIOR - YEAR ROUND PRICING</t>
  </si>
  <si>
    <t>1. We have three key revenue streams treated differently: Group Classes/Private Classes/Private Studio Hire</t>
  </si>
  <si>
    <t>YOUTH FITNESS VOUCHER I 6 + 1 MONTH FREE</t>
  </si>
  <si>
    <t>YOUTH FITNESS VOUCHER I 2 x PER WEEK</t>
  </si>
  <si>
    <t>YOUTH FITNESS VOUCHER I 3 x PER WEEK</t>
  </si>
  <si>
    <t>YOUTH FITNESS VOUCHER I UNLIMITED MONTHLY UPGRADE I FIGHTERS ONLY</t>
  </si>
  <si>
    <t>Net Price on 03.06.25 (Variable)</t>
  </si>
  <si>
    <t>Divide by 7, then by 4.3, then by 2</t>
  </si>
  <si>
    <t>Purchase Price*1/15</t>
  </si>
  <si>
    <t>Purchase Price*1/20</t>
  </si>
  <si>
    <t>Purchase Price/8.6</t>
  </si>
  <si>
    <t>Purchase Price/12.9</t>
  </si>
  <si>
    <t>Purchase Price/17.2</t>
  </si>
  <si>
    <t>Purchase Price/21.5</t>
  </si>
  <si>
    <t>Purchase Price/25.8</t>
  </si>
  <si>
    <t>Purchase Price/60.2</t>
  </si>
  <si>
    <t>Purchase Price/30.1</t>
  </si>
  <si>
    <t>Divide by 7, then by 4.3</t>
  </si>
  <si>
    <t>3. Group Class Mantra: The revenue for each class we breakdown into 43.5% for the coach, 8.5% to the management team and 30% to BGM.</t>
  </si>
  <si>
    <t>4. Private Class Mantra: The revenue for each session we breakdown into 80% for the coach, 15% to BGM.</t>
  </si>
  <si>
    <t>5. Studio Hire Mantra: External contractors hire the studios so we pay 8.5% to the management team and 30% to BGM.</t>
  </si>
  <si>
    <t>6. We have to calculate the price per class which is simple to calculate for Pay As You Go packs. For pay monthly packs, we operate on a model of an average of 4.3 weeks per month and divide by number of sessions delivered that month.</t>
  </si>
  <si>
    <t>2. *We deal with NET PRICES only*/ We calculate the splits after tax has been deducted. All taxes on this spreadsheet are at a rate of 7%.</t>
  </si>
  <si>
    <t>7. Exceptions: For any unlimited packages (which will be slowly phased out) we assume the revenue per class and pay fixed rates for all involved parties.</t>
  </si>
  <si>
    <t>The discounted price of a membership package OR if sold for free, the price it SHOULD have been purchased at.</t>
  </si>
  <si>
    <t>Parties Funds Flow to</t>
  </si>
  <si>
    <t>Our Landlords</t>
  </si>
  <si>
    <t>Best Gyms Malta</t>
  </si>
  <si>
    <t>Management Team</t>
  </si>
  <si>
    <t>Jenivar Rajakariyar (50%)</t>
  </si>
  <si>
    <t>Jenivar Rajakariyar</t>
  </si>
  <si>
    <t>Calvin Dean</t>
  </si>
  <si>
    <t>Calvin Caruana Dean Triccas (50%)</t>
  </si>
  <si>
    <t xml:space="preserve">Calvin Caruana Dean Triccas </t>
  </si>
  <si>
    <t>Aleksandr Denisov</t>
  </si>
  <si>
    <t>Sergio Cabral</t>
  </si>
  <si>
    <t>Tim Booker</t>
  </si>
  <si>
    <t>Ton Niem</t>
  </si>
  <si>
    <t>Trevor Borg</t>
  </si>
  <si>
    <t>Coaching Team (Name on Payslip)</t>
  </si>
  <si>
    <t>Coaching Team (Name on App)</t>
  </si>
  <si>
    <t>Jay Rajakariyar</t>
  </si>
  <si>
    <t>Alex Denisov</t>
  </si>
  <si>
    <t>Kru Ton</t>
  </si>
  <si>
    <t>Adam Chetnik</t>
  </si>
  <si>
    <t>Guilherme Sanches</t>
  </si>
  <si>
    <t>Alice Agostini</t>
  </si>
  <si>
    <t>Guilherme Sanches Gresse</t>
  </si>
  <si>
    <t>Claire Sammut</t>
  </si>
  <si>
    <t>Monika Adamiak</t>
  </si>
  <si>
    <t>Yigal Maidani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</si>
</sst>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€-462]\ #,##0.00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165" fontId="0" fillId="2" borderId="0" xfId="0" applyNumberFormat="1" applyFill="1"/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0" fontId="1" fillId="3" borderId="0" xfId="0" applyFont="1" applyFill="1" applyAlignment="1">
      <alignment vertical="center" wrapText="1"/>
    </xf>
    <xf numFmtId="0" fontId="2" fillId="3" borderId="0" xfId="1" applyFill="1"/>
    <xf numFmtId="9" fontId="0" fillId="3" borderId="0" xfId="0" applyNumberFormat="1" applyFill="1"/>
    <xf numFmtId="0" fontId="0" fillId="4" borderId="0" xfId="0" applyFill="1"/>
    <xf numFmtId="0" fontId="3" fillId="4" borderId="0" xfId="0" applyFont="1" applyFill="1"/>
    <xf numFmtId="0" fontId="1" fillId="4" borderId="0" xfId="0" applyFont="1" applyFill="1" applyAlignment="1">
      <alignment vertical="center" wrapText="1"/>
    </xf>
    <xf numFmtId="0" fontId="2" fillId="4" borderId="0" xfId="1" applyFill="1"/>
    <xf numFmtId="10" fontId="0" fillId="4" borderId="0" xfId="0" applyNumberFormat="1" applyFill="1"/>
    <xf numFmtId="9" fontId="0" fillId="4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2" fillId="2" borderId="0" xfId="1" applyFill="1" applyAlignment="1">
      <alignment horizontal="left" wrapText="1"/>
    </xf>
    <xf numFmtId="0" fontId="2" fillId="2" borderId="0" xfId="1" applyFill="1" applyAlignment="1">
      <alignment wrapText="1"/>
    </xf>
    <xf numFmtId="0" fontId="4" fillId="5" borderId="0" xfId="0" applyFont="1" applyFill="1"/>
    <xf numFmtId="0" fontId="4" fillId="5" borderId="0" xfId="0" applyFont="1" applyFill="1" applyAlignment="1">
      <alignment horizontal="left" vertical="top"/>
    </xf>
    <xf numFmtId="0" fontId="2" fillId="3" borderId="0" xfId="1" applyFill="1" applyAlignment="1">
      <alignment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oteamup.com/p/8636591-malta-fight-co/memberships/231658/" TargetMode="External"/><Relationship Id="rId18" Type="http://schemas.openxmlformats.org/officeDocument/2006/relationships/hyperlink" Target="https://goteamup.com/p/8636591-malta-fight-co/memberships/237991/" TargetMode="External"/><Relationship Id="rId26" Type="http://schemas.openxmlformats.org/officeDocument/2006/relationships/hyperlink" Target="https://goteamup.com/p/8636591-malta-fight-co/memberships/231595/" TargetMode="External"/><Relationship Id="rId39" Type="http://schemas.openxmlformats.org/officeDocument/2006/relationships/hyperlink" Target="https://goteamup.com/p/8636591-malta-fight-co/memberships/236515/" TargetMode="External"/><Relationship Id="rId21" Type="http://schemas.openxmlformats.org/officeDocument/2006/relationships/hyperlink" Target="https://goteamup.com/p/8636591-malta-fight-co/memberships/231732/" TargetMode="External"/><Relationship Id="rId34" Type="http://schemas.openxmlformats.org/officeDocument/2006/relationships/hyperlink" Target="https://goteamup.com/p/8636591-malta-fight-co/memberships/238004/" TargetMode="External"/><Relationship Id="rId42" Type="http://schemas.openxmlformats.org/officeDocument/2006/relationships/hyperlink" Target="https://goteamup.com/p/8636591-malta-fight-co/memberships/238010/" TargetMode="External"/><Relationship Id="rId7" Type="http://schemas.openxmlformats.org/officeDocument/2006/relationships/hyperlink" Target="https://goteamup.com/providers/configure/memberships/231355/" TargetMode="External"/><Relationship Id="rId2" Type="http://schemas.openxmlformats.org/officeDocument/2006/relationships/hyperlink" Target="https://goteamup.com/providers/configure/memberships/200823/" TargetMode="External"/><Relationship Id="rId16" Type="http://schemas.openxmlformats.org/officeDocument/2006/relationships/hyperlink" Target="https://goteamup.com/p/8636591-malta-fight-co/memberships/231314/" TargetMode="External"/><Relationship Id="rId29" Type="http://schemas.openxmlformats.org/officeDocument/2006/relationships/hyperlink" Target="https://goteamup.com/p/8636591-malta-fight-co/memberships/231735/" TargetMode="External"/><Relationship Id="rId1" Type="http://schemas.openxmlformats.org/officeDocument/2006/relationships/hyperlink" Target="https://goteamup.com/providers/configure/memberships/200821/" TargetMode="External"/><Relationship Id="rId6" Type="http://schemas.openxmlformats.org/officeDocument/2006/relationships/hyperlink" Target="https://goteamup.com/providers/configure/memberships/231356/" TargetMode="External"/><Relationship Id="rId11" Type="http://schemas.openxmlformats.org/officeDocument/2006/relationships/hyperlink" Target="https://goteamup.com/providers/configure/memberships/200886/" TargetMode="External"/><Relationship Id="rId24" Type="http://schemas.openxmlformats.org/officeDocument/2006/relationships/hyperlink" Target="https://goteamup.com/p/8636591-malta-fight-co/memberships/231588/" TargetMode="External"/><Relationship Id="rId32" Type="http://schemas.openxmlformats.org/officeDocument/2006/relationships/hyperlink" Target="https://goteamup.com/p/8636591-malta-fight-co/memberships/231857/" TargetMode="External"/><Relationship Id="rId37" Type="http://schemas.openxmlformats.org/officeDocument/2006/relationships/hyperlink" Target="https://goteamup.com/p/8636591-malta-fight-co/memberships/236513/" TargetMode="External"/><Relationship Id="rId40" Type="http://schemas.openxmlformats.org/officeDocument/2006/relationships/hyperlink" Target="https://goteamup.com/p/8636591-malta-fight-co/memberships/238012/" TargetMode="External"/><Relationship Id="rId45" Type="http://schemas.openxmlformats.org/officeDocument/2006/relationships/hyperlink" Target="https://goteamup.com/p/8636591-malta-fight-co/memberships/236522/" TargetMode="External"/><Relationship Id="rId5" Type="http://schemas.openxmlformats.org/officeDocument/2006/relationships/hyperlink" Target="https://goteamup.com/providers/configure/memberships/200829/" TargetMode="External"/><Relationship Id="rId15" Type="http://schemas.openxmlformats.org/officeDocument/2006/relationships/hyperlink" Target="https://goteamup.com/p/8636591-malta-fight-co/memberships/231315/" TargetMode="External"/><Relationship Id="rId23" Type="http://schemas.openxmlformats.org/officeDocument/2006/relationships/hyperlink" Target="https://goteamup.com/p/8636591-malta-fight-co/memberships/231624/" TargetMode="External"/><Relationship Id="rId28" Type="http://schemas.openxmlformats.org/officeDocument/2006/relationships/hyperlink" Target="https://goteamup.com/p/8636591-malta-fight-co/memberships/231734/" TargetMode="External"/><Relationship Id="rId36" Type="http://schemas.openxmlformats.org/officeDocument/2006/relationships/hyperlink" Target="https://goteamup.com/p/8636591-malta-fight-co/memberships/238003/" TargetMode="External"/><Relationship Id="rId10" Type="http://schemas.openxmlformats.org/officeDocument/2006/relationships/hyperlink" Target="https://goteamup.com/providers/configure/memberships/237383/" TargetMode="External"/><Relationship Id="rId19" Type="http://schemas.openxmlformats.org/officeDocument/2006/relationships/hyperlink" Target="https://goteamup.com/p/8636591-malta-fight-co/memberships/237992/" TargetMode="External"/><Relationship Id="rId31" Type="http://schemas.openxmlformats.org/officeDocument/2006/relationships/hyperlink" Target="https://goteamup.com/p/8636591-malta-fight-co/memberships/231855/" TargetMode="External"/><Relationship Id="rId44" Type="http://schemas.openxmlformats.org/officeDocument/2006/relationships/hyperlink" Target="https://goteamup.com/p/8636591-malta-fight-co/memberships/236521/" TargetMode="External"/><Relationship Id="rId4" Type="http://schemas.openxmlformats.org/officeDocument/2006/relationships/hyperlink" Target="https://goteamup.com/providers/configure/memberships/200825/" TargetMode="External"/><Relationship Id="rId9" Type="http://schemas.openxmlformats.org/officeDocument/2006/relationships/hyperlink" Target="https://goteamup.com/providers/configure/memberships/237384/" TargetMode="External"/><Relationship Id="rId14" Type="http://schemas.openxmlformats.org/officeDocument/2006/relationships/hyperlink" Target="https://goteamup.com/p/8636591-malta-fight-co/memberships/231316/" TargetMode="External"/><Relationship Id="rId22" Type="http://schemas.openxmlformats.org/officeDocument/2006/relationships/hyperlink" Target="https://goteamup.com/p/8636591-malta-fight-co/memberships/232165/" TargetMode="External"/><Relationship Id="rId27" Type="http://schemas.openxmlformats.org/officeDocument/2006/relationships/hyperlink" Target="https://goteamup.com/p/8636591-malta-fight-co/memberships/231594/" TargetMode="External"/><Relationship Id="rId30" Type="http://schemas.openxmlformats.org/officeDocument/2006/relationships/hyperlink" Target="https://goteamup.com/p/8636591-malta-fight-co/memberships/233422/" TargetMode="External"/><Relationship Id="rId35" Type="http://schemas.openxmlformats.org/officeDocument/2006/relationships/hyperlink" Target="https://goteamup.com/p/8636591-malta-fight-co/memberships/238005/" TargetMode="External"/><Relationship Id="rId43" Type="http://schemas.openxmlformats.org/officeDocument/2006/relationships/hyperlink" Target="https://goteamup.com/p/8636591-malta-fight-co/memberships/236520/" TargetMode="External"/><Relationship Id="rId8" Type="http://schemas.openxmlformats.org/officeDocument/2006/relationships/hyperlink" Target="https://goteamup.com/providers/configure/memberships/231354/" TargetMode="External"/><Relationship Id="rId3" Type="http://schemas.openxmlformats.org/officeDocument/2006/relationships/hyperlink" Target="https://goteamup.com/providers/configure/memberships/200827/" TargetMode="External"/><Relationship Id="rId12" Type="http://schemas.openxmlformats.org/officeDocument/2006/relationships/hyperlink" Target="https://goteamup.com/p/8636591-malta-fight-co/memberships/231310/" TargetMode="External"/><Relationship Id="rId17" Type="http://schemas.openxmlformats.org/officeDocument/2006/relationships/hyperlink" Target="https://goteamup.com/p/8636591-malta-fight-co/memberships/237990/" TargetMode="External"/><Relationship Id="rId25" Type="http://schemas.openxmlformats.org/officeDocument/2006/relationships/hyperlink" Target="https://goteamup.com/p/8636591-malta-fight-co/memberships/232167/" TargetMode="External"/><Relationship Id="rId33" Type="http://schemas.openxmlformats.org/officeDocument/2006/relationships/hyperlink" Target="https://goteamup.com/p/8636591-malta-fight-co/memberships/231863/" TargetMode="External"/><Relationship Id="rId38" Type="http://schemas.openxmlformats.org/officeDocument/2006/relationships/hyperlink" Target="https://goteamup.com/p/8636591-malta-fight-co/memberships/236516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goteamup.com/p/8636591-malta-fight-co/memberships/231667/" TargetMode="External"/><Relationship Id="rId41" Type="http://schemas.openxmlformats.org/officeDocument/2006/relationships/hyperlink" Target="https://goteamup.com/p/8636591-malta-fight-co/memberships/23800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D271C-840E-4C17-93F6-5C7728404C09}">
  <dimension ref="A1:M118"/>
  <sheetViews>
    <sheetView tabSelected="1" topLeftCell="A103" zoomScale="140" zoomScaleNormal="140" workbookViewId="0">
      <selection activeCell="E105" sqref="E105"/>
    </sheetView>
  </sheetViews>
  <sheetFormatPr defaultColWidth="8.77734375" defaultRowHeight="14.4" x14ac:dyDescent="0.3"/>
  <cols>
    <col min="1" max="1" width="31.44140625" customWidth="1"/>
    <col min="2" max="2" width="17.109375" customWidth="1"/>
    <col min="3" max="3" width="34.33203125" customWidth="1"/>
    <col min="4" max="4" width="27.44140625" bestFit="1" customWidth="1"/>
    <col min="5" max="5" width="14" customWidth="1"/>
    <col min="6" max="6" width="11.77734375" customWidth="1"/>
    <col min="7" max="8" width="14.109375" customWidth="1"/>
  </cols>
  <sheetData>
    <row r="1" spans="1:13" x14ac:dyDescent="0.3">
      <c r="A1" s="1" t="s">
        <v>0</v>
      </c>
    </row>
    <row r="2" spans="1:13" x14ac:dyDescent="0.3">
      <c r="A2" s="30" t="s">
        <v>92</v>
      </c>
      <c r="B2" s="30"/>
      <c r="C2" s="30"/>
      <c r="D2" s="30"/>
    </row>
    <row r="3" spans="1:13" x14ac:dyDescent="0.3">
      <c r="A3" s="27" t="s">
        <v>113</v>
      </c>
      <c r="B3" s="27"/>
      <c r="C3" s="27"/>
      <c r="D3" s="27"/>
      <c r="E3" s="28"/>
      <c r="F3" s="2"/>
      <c r="G3" s="2"/>
      <c r="H3" s="2"/>
      <c r="I3" s="2"/>
    </row>
    <row r="4" spans="1:13" x14ac:dyDescent="0.3">
      <c r="A4" s="31" t="s">
        <v>109</v>
      </c>
      <c r="B4" s="31"/>
      <c r="C4" s="31"/>
      <c r="D4" s="31"/>
      <c r="E4" s="31"/>
      <c r="F4" s="2"/>
      <c r="G4" s="2"/>
      <c r="H4" s="2"/>
      <c r="I4" s="2"/>
    </row>
    <row r="5" spans="1:13" x14ac:dyDescent="0.3">
      <c r="A5" s="32" t="s">
        <v>110</v>
      </c>
      <c r="B5" s="32"/>
      <c r="C5" s="32"/>
      <c r="D5" s="32"/>
      <c r="E5" s="32"/>
      <c r="F5" s="2"/>
      <c r="G5" s="2"/>
      <c r="H5" s="2"/>
      <c r="I5" s="2"/>
    </row>
    <row r="6" spans="1:13" x14ac:dyDescent="0.3">
      <c r="A6" s="33" t="s">
        <v>111</v>
      </c>
      <c r="B6" s="33"/>
      <c r="C6" s="33"/>
      <c r="D6" s="33"/>
      <c r="E6" s="33"/>
      <c r="F6" s="2"/>
      <c r="G6" s="2"/>
      <c r="H6" s="2"/>
      <c r="I6" s="2"/>
    </row>
    <row r="7" spans="1:13" x14ac:dyDescent="0.3">
      <c r="A7" s="30" t="s">
        <v>112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x14ac:dyDescent="0.3">
      <c r="A8" s="30" t="s">
        <v>114</v>
      </c>
      <c r="B8" s="30"/>
      <c r="C8" s="30"/>
      <c r="D8" s="30"/>
      <c r="E8" s="30"/>
      <c r="F8" s="30"/>
      <c r="G8" s="2"/>
      <c r="H8" s="2"/>
      <c r="I8" s="2"/>
    </row>
    <row r="10" spans="1:13" x14ac:dyDescent="0.3">
      <c r="A10" t="s">
        <v>86</v>
      </c>
      <c r="B10" s="1" t="s">
        <v>87</v>
      </c>
      <c r="C10" t="s">
        <v>115</v>
      </c>
    </row>
    <row r="13" spans="1:13" x14ac:dyDescent="0.3">
      <c r="A13" s="3" t="s">
        <v>2</v>
      </c>
      <c r="B13" s="4"/>
      <c r="C13" s="4"/>
      <c r="D13" s="4"/>
      <c r="E13" s="4"/>
      <c r="F13" s="4"/>
      <c r="G13" s="4"/>
    </row>
    <row r="14" spans="1:13" x14ac:dyDescent="0.3">
      <c r="A14" s="3" t="s">
        <v>16</v>
      </c>
      <c r="B14" s="4"/>
      <c r="C14" s="4"/>
      <c r="D14" s="4"/>
      <c r="E14" s="4"/>
      <c r="F14" s="4"/>
      <c r="G14" s="4"/>
    </row>
    <row r="15" spans="1:13" ht="46.2" customHeight="1" x14ac:dyDescent="0.3">
      <c r="A15" s="5" t="s">
        <v>1</v>
      </c>
      <c r="B15" s="5" t="s">
        <v>97</v>
      </c>
      <c r="C15" s="5" t="s">
        <v>8</v>
      </c>
      <c r="D15" s="5" t="s">
        <v>79</v>
      </c>
      <c r="E15" s="5" t="s">
        <v>9</v>
      </c>
      <c r="F15" s="5" t="s">
        <v>10</v>
      </c>
      <c r="G15" s="5" t="s">
        <v>11</v>
      </c>
    </row>
    <row r="16" spans="1:13" x14ac:dyDescent="0.3">
      <c r="A16" s="6" t="s">
        <v>3</v>
      </c>
      <c r="B16" s="10">
        <f>15/1.07</f>
        <v>14.018691588785046</v>
      </c>
      <c r="C16" s="4" t="s">
        <v>15</v>
      </c>
      <c r="D16" s="4" t="s">
        <v>87</v>
      </c>
      <c r="E16" s="7">
        <v>0.435</v>
      </c>
      <c r="F16" s="8">
        <v>8.5000000000000006E-2</v>
      </c>
      <c r="G16" s="9">
        <v>0.3</v>
      </c>
    </row>
    <row r="17" spans="1:7" x14ac:dyDescent="0.3">
      <c r="A17" s="6" t="s">
        <v>4</v>
      </c>
      <c r="B17" s="10">
        <f>65/1.07</f>
        <v>60.747663551401864</v>
      </c>
      <c r="C17" s="4" t="s">
        <v>12</v>
      </c>
      <c r="D17" s="4" t="s">
        <v>81</v>
      </c>
      <c r="E17" s="7">
        <v>0.435</v>
      </c>
      <c r="F17" s="8">
        <v>8.5000000000000006E-2</v>
      </c>
      <c r="G17" s="9">
        <v>0.3</v>
      </c>
    </row>
    <row r="18" spans="1:7" x14ac:dyDescent="0.3">
      <c r="A18" s="6" t="s">
        <v>5</v>
      </c>
      <c r="B18" s="10">
        <f>SUM(120/1.07)</f>
        <v>112.14953271028037</v>
      </c>
      <c r="C18" s="4" t="s">
        <v>13</v>
      </c>
      <c r="D18" s="4" t="s">
        <v>82</v>
      </c>
      <c r="E18" s="7">
        <v>0.435</v>
      </c>
      <c r="F18" s="8">
        <v>8.5000000000000006E-2</v>
      </c>
      <c r="G18" s="9">
        <v>0.3</v>
      </c>
    </row>
    <row r="19" spans="1:7" x14ac:dyDescent="0.3">
      <c r="A19" s="6" t="s">
        <v>6</v>
      </c>
      <c r="B19" s="10">
        <f>SUM(170/1.07)</f>
        <v>158.87850467289718</v>
      </c>
      <c r="C19" s="4" t="s">
        <v>14</v>
      </c>
      <c r="D19" s="4" t="s">
        <v>99</v>
      </c>
      <c r="E19" s="7">
        <v>0.435</v>
      </c>
      <c r="F19" s="8">
        <v>8.5000000000000006E-2</v>
      </c>
      <c r="G19" s="9">
        <v>0.3</v>
      </c>
    </row>
    <row r="20" spans="1:7" x14ac:dyDescent="0.3">
      <c r="A20" s="6" t="s">
        <v>7</v>
      </c>
      <c r="B20" s="10">
        <f>SUM(220/1.07)</f>
        <v>205.60747663551402</v>
      </c>
      <c r="C20" s="4" t="s">
        <v>34</v>
      </c>
      <c r="D20" s="4" t="s">
        <v>100</v>
      </c>
      <c r="E20" s="7">
        <v>0.435</v>
      </c>
      <c r="F20" s="8">
        <v>8.5000000000000006E-2</v>
      </c>
      <c r="G20" s="9">
        <v>0.3</v>
      </c>
    </row>
    <row r="21" spans="1:7" x14ac:dyDescent="0.3">
      <c r="A21" s="4"/>
      <c r="B21" s="10"/>
      <c r="C21" s="4"/>
      <c r="D21" s="4"/>
      <c r="E21" s="4"/>
      <c r="F21" s="4"/>
      <c r="G21" s="4"/>
    </row>
    <row r="22" spans="1:7" x14ac:dyDescent="0.3">
      <c r="A22" s="3" t="s">
        <v>17</v>
      </c>
      <c r="B22" s="10"/>
      <c r="C22" s="4"/>
      <c r="D22" s="4"/>
      <c r="E22" s="4"/>
      <c r="F22" s="4"/>
      <c r="G22" s="4"/>
    </row>
    <row r="23" spans="1:7" x14ac:dyDescent="0.3">
      <c r="A23" s="6" t="s">
        <v>18</v>
      </c>
      <c r="B23" s="10">
        <f>SUM(70/1.07)</f>
        <v>65.420560747663544</v>
      </c>
      <c r="C23" s="4" t="s">
        <v>23</v>
      </c>
      <c r="D23" s="4" t="s">
        <v>101</v>
      </c>
      <c r="E23" s="7">
        <v>0.435</v>
      </c>
      <c r="F23" s="8">
        <v>8.5000000000000006E-2</v>
      </c>
      <c r="G23" s="9">
        <v>0.3</v>
      </c>
    </row>
    <row r="24" spans="1:7" x14ac:dyDescent="0.3">
      <c r="A24" s="6" t="s">
        <v>19</v>
      </c>
      <c r="B24" s="10">
        <f>SUM(90/1.07)</f>
        <v>84.112149532710276</v>
      </c>
      <c r="C24" s="4" t="s">
        <v>24</v>
      </c>
      <c r="D24" s="4" t="s">
        <v>102</v>
      </c>
      <c r="E24" s="7">
        <v>0.435</v>
      </c>
      <c r="F24" s="8">
        <v>8.5000000000000006E-2</v>
      </c>
      <c r="G24" s="9">
        <v>0.3</v>
      </c>
    </row>
    <row r="25" spans="1:7" x14ac:dyDescent="0.3">
      <c r="A25" s="6" t="s">
        <v>20</v>
      </c>
      <c r="B25" s="10">
        <f>SUM(110*1.07)</f>
        <v>117.7</v>
      </c>
      <c r="C25" s="4" t="s">
        <v>25</v>
      </c>
      <c r="D25" s="4" t="s">
        <v>103</v>
      </c>
      <c r="E25" s="7">
        <v>0.435</v>
      </c>
      <c r="F25" s="8">
        <v>8.5000000000000006E-2</v>
      </c>
      <c r="G25" s="9">
        <v>0.3</v>
      </c>
    </row>
    <row r="26" spans="1:7" x14ac:dyDescent="0.3">
      <c r="A26" s="6" t="s">
        <v>21</v>
      </c>
      <c r="B26" s="10">
        <f>SUM(125/1.07)</f>
        <v>116.82242990654206</v>
      </c>
      <c r="C26" s="4" t="s">
        <v>26</v>
      </c>
      <c r="D26" s="4" t="s">
        <v>104</v>
      </c>
      <c r="E26" s="7">
        <v>0.435</v>
      </c>
      <c r="F26" s="8">
        <v>8.5000000000000006E-2</v>
      </c>
      <c r="G26" s="9">
        <v>0.3</v>
      </c>
    </row>
    <row r="27" spans="1:7" x14ac:dyDescent="0.3">
      <c r="A27" s="6" t="s">
        <v>22</v>
      </c>
      <c r="B27" s="10">
        <f>SUM(140/1.07)</f>
        <v>130.84112149532709</v>
      </c>
      <c r="C27" s="4" t="s">
        <v>27</v>
      </c>
      <c r="D27" s="4" t="s">
        <v>105</v>
      </c>
      <c r="E27" s="7">
        <v>0.435</v>
      </c>
      <c r="F27" s="8">
        <v>8.5000000000000006E-2</v>
      </c>
      <c r="G27" s="9">
        <v>0.3</v>
      </c>
    </row>
    <row r="28" spans="1:7" x14ac:dyDescent="0.3">
      <c r="A28" s="6" t="s">
        <v>28</v>
      </c>
      <c r="B28" s="10">
        <f>SUM(90/1.07)</f>
        <v>84.112149532710276</v>
      </c>
      <c r="C28" s="4" t="s">
        <v>58</v>
      </c>
      <c r="D28" s="4" t="s">
        <v>80</v>
      </c>
      <c r="E28" s="10">
        <v>2.6</v>
      </c>
      <c r="F28" s="10">
        <v>0.51</v>
      </c>
      <c r="G28" s="10">
        <v>1.79</v>
      </c>
    </row>
    <row r="29" spans="1:7" x14ac:dyDescent="0.3">
      <c r="A29" s="4"/>
      <c r="B29" s="4"/>
      <c r="C29" s="4"/>
      <c r="D29" s="4"/>
      <c r="E29" s="4"/>
      <c r="F29" s="4"/>
      <c r="G29" s="4"/>
    </row>
    <row r="30" spans="1:7" x14ac:dyDescent="0.3">
      <c r="A30" s="3" t="s">
        <v>93</v>
      </c>
      <c r="B30" s="4"/>
      <c r="C30" s="4"/>
      <c r="D30" s="4"/>
      <c r="E30" s="4"/>
      <c r="F30" s="4"/>
      <c r="G30" s="4"/>
    </row>
    <row r="31" spans="1:7" ht="28.8" x14ac:dyDescent="0.3">
      <c r="A31" s="26" t="s">
        <v>94</v>
      </c>
      <c r="B31" s="10">
        <f>SUM(300/1.07)</f>
        <v>280.37383177570092</v>
      </c>
      <c r="C31" s="4" t="s">
        <v>98</v>
      </c>
      <c r="D31" s="4" t="s">
        <v>106</v>
      </c>
      <c r="E31" s="7">
        <v>0.435</v>
      </c>
      <c r="F31" s="8">
        <v>8.5000000000000006E-2</v>
      </c>
      <c r="G31" s="9">
        <v>0.3</v>
      </c>
    </row>
    <row r="32" spans="1:7" ht="33.6" customHeight="1" x14ac:dyDescent="0.3">
      <c r="A32" s="26" t="s">
        <v>95</v>
      </c>
      <c r="B32" s="10">
        <f>SUM(120/1.07)</f>
        <v>112.14953271028037</v>
      </c>
      <c r="C32" s="4" t="s">
        <v>108</v>
      </c>
      <c r="D32" s="4" t="s">
        <v>107</v>
      </c>
      <c r="E32" s="7">
        <v>0.435</v>
      </c>
      <c r="F32" s="8">
        <v>8.5000000000000006E-2</v>
      </c>
      <c r="G32" s="9">
        <v>0.3</v>
      </c>
    </row>
    <row r="33" spans="1:7" ht="33" customHeight="1" x14ac:dyDescent="0.3">
      <c r="A33" s="25" t="s">
        <v>96</v>
      </c>
      <c r="B33" s="10">
        <f>SUM(40/1.07)</f>
        <v>37.383177570093459</v>
      </c>
      <c r="C33" s="4" t="s">
        <v>58</v>
      </c>
      <c r="D33" s="4" t="s">
        <v>80</v>
      </c>
      <c r="E33" s="10">
        <v>1.6</v>
      </c>
      <c r="F33" s="10">
        <v>0.31</v>
      </c>
      <c r="G33" s="10">
        <v>1.1000000000000001</v>
      </c>
    </row>
    <row r="34" spans="1:7" x14ac:dyDescent="0.3">
      <c r="A34" s="4"/>
      <c r="B34" s="4"/>
      <c r="C34" s="4"/>
      <c r="D34" s="4"/>
      <c r="E34" s="4"/>
      <c r="F34" s="4"/>
      <c r="G34" s="4"/>
    </row>
    <row r="35" spans="1:7" x14ac:dyDescent="0.3">
      <c r="A35" s="11" t="s">
        <v>91</v>
      </c>
      <c r="B35" s="4"/>
      <c r="C35" s="4"/>
      <c r="D35" s="4"/>
      <c r="E35" s="4"/>
      <c r="F35" s="4"/>
      <c r="G35" s="4"/>
    </row>
    <row r="36" spans="1:7" x14ac:dyDescent="0.3">
      <c r="A36" s="11" t="s">
        <v>16</v>
      </c>
      <c r="B36" s="4"/>
      <c r="C36" s="4"/>
      <c r="D36" s="4"/>
      <c r="E36" s="4"/>
      <c r="F36" s="4"/>
      <c r="G36" s="4"/>
    </row>
    <row r="37" spans="1:7" ht="45.6" customHeight="1" x14ac:dyDescent="0.3">
      <c r="A37" s="5" t="s">
        <v>1</v>
      </c>
      <c r="B37" s="5" t="s">
        <v>97</v>
      </c>
      <c r="C37" s="5" t="s">
        <v>8</v>
      </c>
      <c r="D37" s="5" t="s">
        <v>79</v>
      </c>
      <c r="E37" s="5" t="s">
        <v>9</v>
      </c>
      <c r="F37" s="5" t="s">
        <v>10</v>
      </c>
      <c r="G37" s="5" t="s">
        <v>11</v>
      </c>
    </row>
    <row r="38" spans="1:7" x14ac:dyDescent="0.3">
      <c r="A38" s="6" t="s">
        <v>29</v>
      </c>
      <c r="B38" s="10">
        <f>SUM(11/1.07)</f>
        <v>10.2803738317757</v>
      </c>
      <c r="C38" s="4" t="s">
        <v>15</v>
      </c>
      <c r="D38" s="4" t="s">
        <v>87</v>
      </c>
      <c r="E38" s="7">
        <v>0.435</v>
      </c>
      <c r="F38" s="8">
        <v>8.5000000000000006E-2</v>
      </c>
      <c r="G38" s="9">
        <v>0.3</v>
      </c>
    </row>
    <row r="39" spans="1:7" x14ac:dyDescent="0.3">
      <c r="A39" s="6" t="s">
        <v>30</v>
      </c>
      <c r="B39" s="10">
        <f>SUM(50/1.07)</f>
        <v>46.728971962616818</v>
      </c>
      <c r="C39" s="4" t="s">
        <v>12</v>
      </c>
      <c r="D39" s="4" t="s">
        <v>81</v>
      </c>
      <c r="E39" s="7">
        <v>0.435</v>
      </c>
      <c r="F39" s="8">
        <v>8.5000000000000006E-2</v>
      </c>
      <c r="G39" s="9">
        <v>0.3</v>
      </c>
    </row>
    <row r="40" spans="1:7" x14ac:dyDescent="0.3">
      <c r="A40" s="6" t="s">
        <v>31</v>
      </c>
      <c r="B40" s="10">
        <f>SUM(96/1.07)</f>
        <v>89.719626168224295</v>
      </c>
      <c r="C40" s="4" t="s">
        <v>13</v>
      </c>
      <c r="D40" s="4" t="s">
        <v>82</v>
      </c>
      <c r="E40" s="7">
        <v>0.435</v>
      </c>
      <c r="F40" s="8">
        <v>8.5000000000000006E-2</v>
      </c>
      <c r="G40" s="9">
        <v>0.3</v>
      </c>
    </row>
    <row r="41" spans="1:7" x14ac:dyDescent="0.3">
      <c r="A41" s="6" t="s">
        <v>32</v>
      </c>
      <c r="B41" s="10">
        <f>SUM(135/1.07)</f>
        <v>126.16822429906541</v>
      </c>
      <c r="C41" s="4" t="s">
        <v>14</v>
      </c>
      <c r="D41" s="4" t="s">
        <v>99</v>
      </c>
      <c r="E41" s="7">
        <v>0.435</v>
      </c>
      <c r="F41" s="8">
        <v>8.5000000000000006E-2</v>
      </c>
      <c r="G41" s="9">
        <v>0.3</v>
      </c>
    </row>
    <row r="42" spans="1:7" x14ac:dyDescent="0.3">
      <c r="A42" s="6" t="s">
        <v>33</v>
      </c>
      <c r="B42" s="10">
        <f>SUM(175/1.07)</f>
        <v>163.55140186915887</v>
      </c>
      <c r="C42" s="4" t="s">
        <v>34</v>
      </c>
      <c r="D42" s="4" t="s">
        <v>100</v>
      </c>
      <c r="E42" s="7">
        <v>0.435</v>
      </c>
      <c r="F42" s="8">
        <v>8.5000000000000006E-2</v>
      </c>
      <c r="G42" s="9">
        <v>0.3</v>
      </c>
    </row>
    <row r="43" spans="1:7" x14ac:dyDescent="0.3">
      <c r="A43" s="4"/>
      <c r="B43" s="10"/>
      <c r="C43" s="4"/>
      <c r="D43" s="4"/>
      <c r="E43" s="4"/>
      <c r="F43" s="4"/>
      <c r="G43" s="4"/>
    </row>
    <row r="44" spans="1:7" x14ac:dyDescent="0.3">
      <c r="A44" s="3" t="s">
        <v>17</v>
      </c>
      <c r="B44" s="10"/>
      <c r="C44" s="4"/>
      <c r="D44" s="4"/>
      <c r="E44" s="4"/>
      <c r="F44" s="4"/>
      <c r="G44" s="4"/>
    </row>
    <row r="45" spans="1:7" x14ac:dyDescent="0.3">
      <c r="A45" s="6" t="s">
        <v>35</v>
      </c>
      <c r="B45" s="10">
        <f>SUM(59.99/1.07)</f>
        <v>56.065420560747661</v>
      </c>
      <c r="C45" s="4" t="s">
        <v>23</v>
      </c>
      <c r="D45" s="4" t="s">
        <v>101</v>
      </c>
      <c r="E45" s="7">
        <v>0.435</v>
      </c>
      <c r="F45" s="8">
        <v>8.5000000000000006E-2</v>
      </c>
      <c r="G45" s="9">
        <v>0.3</v>
      </c>
    </row>
    <row r="46" spans="1:7" x14ac:dyDescent="0.3">
      <c r="A46" s="6" t="s">
        <v>36</v>
      </c>
      <c r="B46" s="10">
        <f>SUM(72.5/1.07)</f>
        <v>67.757009345794387</v>
      </c>
      <c r="C46" s="4" t="s">
        <v>24</v>
      </c>
      <c r="D46" s="4" t="s">
        <v>102</v>
      </c>
      <c r="E46" s="7">
        <v>0.435</v>
      </c>
      <c r="F46" s="8">
        <v>8.5000000000000006E-2</v>
      </c>
      <c r="G46" s="9">
        <v>0.3</v>
      </c>
    </row>
    <row r="47" spans="1:7" x14ac:dyDescent="0.3">
      <c r="A47" s="6" t="s">
        <v>37</v>
      </c>
      <c r="B47" s="10">
        <f>SUM(90/1.07)</f>
        <v>84.112149532710276</v>
      </c>
      <c r="C47" s="4" t="s">
        <v>25</v>
      </c>
      <c r="D47" s="4" t="s">
        <v>103</v>
      </c>
      <c r="E47" s="7">
        <v>0.435</v>
      </c>
      <c r="F47" s="8">
        <v>8.5000000000000006E-2</v>
      </c>
      <c r="G47" s="9">
        <v>0.3</v>
      </c>
    </row>
    <row r="48" spans="1:7" x14ac:dyDescent="0.3">
      <c r="A48" s="6" t="s">
        <v>38</v>
      </c>
      <c r="B48" s="10">
        <f>SUM(65/1.07)</f>
        <v>60.747663551401864</v>
      </c>
      <c r="C48" s="4" t="s">
        <v>58</v>
      </c>
      <c r="D48" s="4" t="s">
        <v>80</v>
      </c>
      <c r="E48" s="10">
        <v>2.2799999999999998</v>
      </c>
      <c r="F48" s="10">
        <v>0.45</v>
      </c>
      <c r="G48" s="10">
        <v>1.57</v>
      </c>
    </row>
    <row r="49" spans="1:7" x14ac:dyDescent="0.3">
      <c r="A49" s="4"/>
      <c r="B49" s="10"/>
      <c r="C49" s="4"/>
      <c r="D49" s="4"/>
      <c r="E49" s="4"/>
      <c r="F49" s="4"/>
      <c r="G49" s="4"/>
    </row>
    <row r="50" spans="1:7" x14ac:dyDescent="0.3">
      <c r="A50" s="11" t="s">
        <v>90</v>
      </c>
      <c r="B50" s="10"/>
      <c r="C50" s="4"/>
      <c r="D50" s="4"/>
      <c r="E50" s="4"/>
      <c r="F50" s="4"/>
      <c r="G50" s="4"/>
    </row>
    <row r="51" spans="1:7" ht="46.05" customHeight="1" x14ac:dyDescent="0.3">
      <c r="A51" s="5" t="s">
        <v>1</v>
      </c>
      <c r="B51" s="5" t="s">
        <v>97</v>
      </c>
      <c r="C51" s="5" t="s">
        <v>8</v>
      </c>
      <c r="D51" s="5" t="s">
        <v>79</v>
      </c>
      <c r="E51" s="5" t="s">
        <v>9</v>
      </c>
      <c r="F51" s="5" t="s">
        <v>10</v>
      </c>
      <c r="G51" s="5" t="s">
        <v>11</v>
      </c>
    </row>
    <row r="52" spans="1:7" x14ac:dyDescent="0.3">
      <c r="A52" s="11" t="s">
        <v>16</v>
      </c>
      <c r="B52" s="4"/>
      <c r="C52" s="4"/>
      <c r="D52" s="4"/>
      <c r="E52" s="4"/>
      <c r="F52" s="4"/>
      <c r="G52" s="4"/>
    </row>
    <row r="53" spans="1:7" ht="28.8" x14ac:dyDescent="0.3">
      <c r="A53" s="26" t="s">
        <v>59</v>
      </c>
      <c r="B53" s="10">
        <f>SUM(25/1.07)</f>
        <v>23.364485981308409</v>
      </c>
      <c r="C53" s="4" t="s">
        <v>15</v>
      </c>
      <c r="D53" s="4" t="s">
        <v>87</v>
      </c>
      <c r="E53" s="7">
        <v>0.435</v>
      </c>
      <c r="F53" s="8">
        <v>8.5000000000000006E-2</v>
      </c>
      <c r="G53" s="9">
        <v>0.3</v>
      </c>
    </row>
    <row r="54" spans="1:7" ht="28.8" x14ac:dyDescent="0.3">
      <c r="A54" s="26" t="s">
        <v>60</v>
      </c>
      <c r="B54" s="10">
        <f>SUM(110/1.07)</f>
        <v>102.80373831775701</v>
      </c>
      <c r="C54" s="4" t="s">
        <v>12</v>
      </c>
      <c r="D54" s="4" t="s">
        <v>81</v>
      </c>
      <c r="E54" s="7">
        <v>0.435</v>
      </c>
      <c r="F54" s="8">
        <v>8.5000000000000006E-2</v>
      </c>
      <c r="G54" s="9">
        <v>0.3</v>
      </c>
    </row>
    <row r="55" spans="1:7" ht="28.8" x14ac:dyDescent="0.3">
      <c r="A55" s="26" t="s">
        <v>61</v>
      </c>
      <c r="B55" s="10">
        <f>SUM(210/1.07)</f>
        <v>196.26168224299064</v>
      </c>
      <c r="C55" s="4" t="s">
        <v>13</v>
      </c>
      <c r="D55" s="4" t="s">
        <v>82</v>
      </c>
      <c r="E55" s="7">
        <v>0.435</v>
      </c>
      <c r="F55" s="8">
        <v>8.5000000000000006E-2</v>
      </c>
      <c r="G55" s="9">
        <v>0.3</v>
      </c>
    </row>
    <row r="56" spans="1:7" x14ac:dyDescent="0.3">
      <c r="A56" s="11"/>
      <c r="B56" s="10"/>
      <c r="C56" s="4"/>
      <c r="D56" s="4"/>
      <c r="E56" s="4"/>
      <c r="F56" s="4"/>
      <c r="G56" s="4"/>
    </row>
    <row r="57" spans="1:7" x14ac:dyDescent="0.3">
      <c r="A57" s="11" t="s">
        <v>62</v>
      </c>
      <c r="B57" s="4"/>
      <c r="C57" s="4"/>
      <c r="D57" s="4"/>
      <c r="E57" s="4"/>
      <c r="F57" s="4"/>
      <c r="G57" s="4"/>
    </row>
    <row r="58" spans="1:7" x14ac:dyDescent="0.3">
      <c r="A58" s="6" t="s">
        <v>63</v>
      </c>
      <c r="B58" s="10">
        <f>SUM(520/1.07)</f>
        <v>485.98130841121491</v>
      </c>
      <c r="C58" s="4" t="s">
        <v>72</v>
      </c>
      <c r="D58" s="4" t="s">
        <v>88</v>
      </c>
      <c r="E58" s="7">
        <v>0.435</v>
      </c>
      <c r="F58" s="8">
        <v>8.5000000000000006E-2</v>
      </c>
      <c r="G58" s="9">
        <v>0.3</v>
      </c>
    </row>
    <row r="59" spans="1:7" x14ac:dyDescent="0.3">
      <c r="A59" s="6" t="s">
        <v>64</v>
      </c>
      <c r="B59" s="10">
        <f>SUM(640/1.07)</f>
        <v>598.13084112149534</v>
      </c>
      <c r="C59" s="4" t="s">
        <v>73</v>
      </c>
      <c r="D59" s="4" t="s">
        <v>83</v>
      </c>
      <c r="E59" s="7">
        <v>0.435</v>
      </c>
      <c r="F59" s="8">
        <v>8.5000000000000006E-2</v>
      </c>
      <c r="G59" s="9">
        <v>0.3</v>
      </c>
    </row>
    <row r="60" spans="1:7" x14ac:dyDescent="0.3">
      <c r="A60" s="6" t="s">
        <v>65</v>
      </c>
      <c r="B60" s="10">
        <f>SUM(760/1.07)</f>
        <v>710.28037383177571</v>
      </c>
      <c r="C60" s="4" t="s">
        <v>74</v>
      </c>
      <c r="D60" s="4" t="s">
        <v>89</v>
      </c>
      <c r="E60" s="7">
        <v>0.435</v>
      </c>
      <c r="F60" s="8">
        <v>8.5000000000000006E-2</v>
      </c>
      <c r="G60" s="9">
        <v>0.3</v>
      </c>
    </row>
    <row r="61" spans="1:7" x14ac:dyDescent="0.3">
      <c r="A61" s="4"/>
      <c r="B61" s="10"/>
      <c r="C61" s="4"/>
      <c r="D61" s="4"/>
      <c r="E61" s="4"/>
      <c r="F61" s="4"/>
      <c r="G61" s="4"/>
    </row>
    <row r="62" spans="1:7" x14ac:dyDescent="0.3">
      <c r="A62" s="4"/>
      <c r="B62" s="4"/>
      <c r="C62" s="4"/>
      <c r="D62" s="4"/>
      <c r="E62" s="4"/>
      <c r="F62" s="4"/>
      <c r="G62" s="4"/>
    </row>
    <row r="63" spans="1:7" x14ac:dyDescent="0.3">
      <c r="A63" s="11" t="s">
        <v>75</v>
      </c>
      <c r="B63" s="4"/>
      <c r="C63" s="4"/>
      <c r="D63" s="4"/>
      <c r="E63" s="4"/>
      <c r="F63" s="4"/>
      <c r="G63" s="4"/>
    </row>
    <row r="64" spans="1:7" ht="40.950000000000003" customHeight="1" x14ac:dyDescent="0.3">
      <c r="A64" s="5" t="s">
        <v>1</v>
      </c>
      <c r="B64" s="5" t="s">
        <v>97</v>
      </c>
      <c r="C64" s="5" t="s">
        <v>8</v>
      </c>
      <c r="D64" s="5" t="s">
        <v>79</v>
      </c>
      <c r="E64" s="5" t="s">
        <v>9</v>
      </c>
      <c r="F64" s="5" t="s">
        <v>10</v>
      </c>
      <c r="G64" s="5" t="s">
        <v>11</v>
      </c>
    </row>
    <row r="65" spans="1:7" ht="16.05" customHeight="1" x14ac:dyDescent="0.3">
      <c r="A65" s="11" t="s">
        <v>16</v>
      </c>
      <c r="B65" s="4"/>
      <c r="C65" s="4"/>
      <c r="D65" s="4"/>
      <c r="E65" s="4"/>
      <c r="F65" s="4"/>
      <c r="G65" s="4"/>
    </row>
    <row r="66" spans="1:7" ht="31.2" customHeight="1" x14ac:dyDescent="0.3">
      <c r="A66" s="26" t="s">
        <v>66</v>
      </c>
      <c r="B66" s="10">
        <f>SUM(22.5/1.07)</f>
        <v>21.028037383177569</v>
      </c>
      <c r="C66" s="4" t="s">
        <v>15</v>
      </c>
      <c r="D66" s="4" t="s">
        <v>87</v>
      </c>
      <c r="E66" s="7">
        <v>0.435</v>
      </c>
      <c r="F66" s="8">
        <v>8.5000000000000006E-2</v>
      </c>
      <c r="G66" s="9">
        <v>0.3</v>
      </c>
    </row>
    <row r="67" spans="1:7" ht="30" customHeight="1" x14ac:dyDescent="0.3">
      <c r="A67" s="26" t="s">
        <v>67</v>
      </c>
      <c r="B67" s="10">
        <f>SUM(100/1.07)</f>
        <v>93.457943925233636</v>
      </c>
      <c r="C67" s="4" t="s">
        <v>12</v>
      </c>
      <c r="D67" s="4" t="s">
        <v>81</v>
      </c>
      <c r="E67" s="7">
        <v>0.435</v>
      </c>
      <c r="F67" s="8">
        <v>8.5000000000000006E-2</v>
      </c>
      <c r="G67" s="9">
        <v>0.3</v>
      </c>
    </row>
    <row r="68" spans="1:7" ht="29.4" customHeight="1" x14ac:dyDescent="0.3">
      <c r="A68" s="26" t="s">
        <v>68</v>
      </c>
      <c r="B68" s="10">
        <f>SUM(190/1.07)</f>
        <v>177.57009345794393</v>
      </c>
      <c r="C68" s="4" t="s">
        <v>13</v>
      </c>
      <c r="D68" s="4" t="s">
        <v>82</v>
      </c>
      <c r="E68" s="7">
        <v>0.435</v>
      </c>
      <c r="F68" s="8">
        <v>8.5000000000000006E-2</v>
      </c>
      <c r="G68" s="9">
        <v>0.3</v>
      </c>
    </row>
    <row r="69" spans="1:7" x14ac:dyDescent="0.3">
      <c r="A69" s="4"/>
      <c r="B69" s="4"/>
      <c r="C69" s="4"/>
      <c r="D69" s="4"/>
      <c r="E69" s="4"/>
      <c r="F69" s="4"/>
      <c r="G69" s="4"/>
    </row>
    <row r="70" spans="1:7" x14ac:dyDescent="0.3">
      <c r="A70" s="11" t="s">
        <v>62</v>
      </c>
      <c r="B70" s="4"/>
      <c r="C70" s="4"/>
      <c r="D70" s="4"/>
      <c r="E70" s="4"/>
      <c r="F70" s="4"/>
      <c r="G70" s="4"/>
    </row>
    <row r="71" spans="1:7" ht="28.8" customHeight="1" x14ac:dyDescent="0.3">
      <c r="A71" s="26" t="s">
        <v>69</v>
      </c>
      <c r="B71" s="10">
        <f>SUM(439.99/1.07)</f>
        <v>411.20560747663552</v>
      </c>
      <c r="C71" s="4" t="s">
        <v>76</v>
      </c>
      <c r="D71" s="4" t="s">
        <v>83</v>
      </c>
      <c r="E71" s="7">
        <v>0.435</v>
      </c>
      <c r="F71" s="8">
        <v>8.5000000000000006E-2</v>
      </c>
      <c r="G71" s="9">
        <v>0.3</v>
      </c>
    </row>
    <row r="72" spans="1:7" ht="31.8" customHeight="1" x14ac:dyDescent="0.3">
      <c r="A72" s="26" t="s">
        <v>70</v>
      </c>
      <c r="B72" s="10">
        <f>SUM(560/1.07)</f>
        <v>523.36448598130835</v>
      </c>
      <c r="C72" s="4" t="s">
        <v>77</v>
      </c>
      <c r="D72" s="4" t="s">
        <v>84</v>
      </c>
      <c r="E72" s="7">
        <v>0.435</v>
      </c>
      <c r="F72" s="8">
        <v>8.5000000000000006E-2</v>
      </c>
      <c r="G72" s="9">
        <v>0.3</v>
      </c>
    </row>
    <row r="73" spans="1:7" ht="30" customHeight="1" x14ac:dyDescent="0.3">
      <c r="A73" s="26" t="s">
        <v>71</v>
      </c>
      <c r="B73" s="10">
        <f>SUM(680/1.07)</f>
        <v>635.51401869158872</v>
      </c>
      <c r="C73" s="4" t="s">
        <v>78</v>
      </c>
      <c r="D73" s="4" t="s">
        <v>85</v>
      </c>
      <c r="E73" s="7">
        <v>0.435</v>
      </c>
      <c r="F73" s="8">
        <v>8.5000000000000006E-2</v>
      </c>
      <c r="G73" s="9">
        <v>0.3</v>
      </c>
    </row>
    <row r="74" spans="1:7" x14ac:dyDescent="0.3">
      <c r="A74" s="4"/>
      <c r="B74" s="4"/>
      <c r="C74" s="4"/>
      <c r="D74" s="4"/>
      <c r="E74" s="4"/>
      <c r="F74" s="4"/>
      <c r="G74" s="4"/>
    </row>
    <row r="75" spans="1:7" x14ac:dyDescent="0.3">
      <c r="A75" s="11"/>
      <c r="B75" s="4"/>
      <c r="C75" s="4"/>
      <c r="D75" s="4"/>
      <c r="E75" s="4"/>
      <c r="F75" s="4"/>
      <c r="G75" s="4"/>
    </row>
    <row r="76" spans="1:7" x14ac:dyDescent="0.3">
      <c r="A76" s="12" t="s">
        <v>39</v>
      </c>
      <c r="B76" s="13"/>
      <c r="C76" s="13"/>
      <c r="D76" s="13"/>
      <c r="E76" s="13"/>
      <c r="F76" s="13"/>
      <c r="G76" s="13"/>
    </row>
    <row r="77" spans="1:7" ht="39" customHeight="1" x14ac:dyDescent="0.3">
      <c r="A77" s="14" t="s">
        <v>1</v>
      </c>
      <c r="B77" s="14" t="s">
        <v>97</v>
      </c>
      <c r="C77" s="14" t="s">
        <v>8</v>
      </c>
      <c r="D77" s="14" t="s">
        <v>79</v>
      </c>
      <c r="E77" s="14" t="s">
        <v>9</v>
      </c>
      <c r="F77" s="14" t="s">
        <v>11</v>
      </c>
      <c r="G77" s="13"/>
    </row>
    <row r="78" spans="1:7" x14ac:dyDescent="0.3">
      <c r="A78" s="12" t="s">
        <v>40</v>
      </c>
      <c r="B78" s="13"/>
      <c r="C78" s="13"/>
      <c r="D78" s="13"/>
      <c r="E78" s="13"/>
      <c r="F78" s="13"/>
      <c r="G78" s="13"/>
    </row>
    <row r="79" spans="1:7" ht="34.799999999999997" customHeight="1" x14ac:dyDescent="0.3">
      <c r="A79" s="29" t="s">
        <v>41</v>
      </c>
      <c r="B79" s="23">
        <f>SUM(25/1.07)</f>
        <v>23.364485981308409</v>
      </c>
      <c r="C79" s="13" t="s">
        <v>15</v>
      </c>
      <c r="D79" s="13" t="s">
        <v>87</v>
      </c>
      <c r="E79" s="16">
        <v>0.8</v>
      </c>
      <c r="F79" s="16">
        <v>0.15</v>
      </c>
      <c r="G79" s="13"/>
    </row>
    <row r="80" spans="1:7" ht="31.8" customHeight="1" x14ac:dyDescent="0.3">
      <c r="A80" s="29" t="s">
        <v>42</v>
      </c>
      <c r="B80" s="23">
        <f>SUM(35/1.07)</f>
        <v>32.710280373831772</v>
      </c>
      <c r="C80" s="13" t="s">
        <v>15</v>
      </c>
      <c r="D80" s="13" t="s">
        <v>87</v>
      </c>
      <c r="E80" s="16">
        <v>0.8</v>
      </c>
      <c r="F80" s="16">
        <v>0.15</v>
      </c>
      <c r="G80" s="13"/>
    </row>
    <row r="81" spans="1:7" ht="32.4" customHeight="1" x14ac:dyDescent="0.3">
      <c r="A81" s="29" t="s">
        <v>43</v>
      </c>
      <c r="B81" s="23">
        <f>SUM(165/1.07)</f>
        <v>154.20560747663549</v>
      </c>
      <c r="C81" s="13" t="s">
        <v>12</v>
      </c>
      <c r="D81" s="13" t="s">
        <v>81</v>
      </c>
      <c r="E81" s="16">
        <v>0.8</v>
      </c>
      <c r="F81" s="16">
        <v>0.15</v>
      </c>
      <c r="G81" s="13"/>
    </row>
    <row r="82" spans="1:7" ht="29.4" customHeight="1" x14ac:dyDescent="0.3">
      <c r="A82" s="29" t="s">
        <v>44</v>
      </c>
      <c r="B82" s="23">
        <f>SUM(310/1.07)</f>
        <v>289.71962616822429</v>
      </c>
      <c r="C82" s="13" t="s">
        <v>13</v>
      </c>
      <c r="D82" s="13" t="s">
        <v>82</v>
      </c>
      <c r="E82" s="16">
        <v>0.8</v>
      </c>
      <c r="F82" s="16">
        <v>0.15</v>
      </c>
      <c r="G82" s="13"/>
    </row>
    <row r="83" spans="1:7" x14ac:dyDescent="0.3">
      <c r="A83" s="13"/>
      <c r="B83" s="23"/>
      <c r="C83" s="13"/>
      <c r="D83" s="13"/>
      <c r="E83" s="13"/>
      <c r="F83" s="13"/>
      <c r="G83" s="13"/>
    </row>
    <row r="84" spans="1:7" x14ac:dyDescent="0.3">
      <c r="A84" s="12" t="s">
        <v>45</v>
      </c>
      <c r="B84" s="23"/>
      <c r="C84" s="13"/>
      <c r="D84" s="13"/>
      <c r="E84" s="13"/>
      <c r="F84" s="13"/>
      <c r="G84" s="13"/>
    </row>
    <row r="85" spans="1:7" ht="25.8" customHeight="1" x14ac:dyDescent="0.3">
      <c r="A85" s="29" t="s">
        <v>46</v>
      </c>
      <c r="B85" s="23">
        <f>SUM(50/1.07)</f>
        <v>46.728971962616818</v>
      </c>
      <c r="C85" s="13" t="s">
        <v>15</v>
      </c>
      <c r="D85" s="13" t="s">
        <v>87</v>
      </c>
      <c r="E85" s="16">
        <v>0.8</v>
      </c>
      <c r="F85" s="16">
        <v>0.15</v>
      </c>
      <c r="G85" s="13"/>
    </row>
    <row r="86" spans="1:7" ht="29.4" customHeight="1" x14ac:dyDescent="0.3">
      <c r="A86" s="29" t="s">
        <v>47</v>
      </c>
      <c r="B86" s="23">
        <f>SUM(240/1.07)</f>
        <v>224.29906542056074</v>
      </c>
      <c r="C86" s="13" t="s">
        <v>12</v>
      </c>
      <c r="D86" s="13" t="s">
        <v>81</v>
      </c>
      <c r="E86" s="16">
        <v>0.8</v>
      </c>
      <c r="F86" s="16">
        <v>0.15</v>
      </c>
      <c r="G86" s="13"/>
    </row>
    <row r="87" spans="1:7" ht="30" customHeight="1" x14ac:dyDescent="0.3">
      <c r="A87" s="29" t="s">
        <v>48</v>
      </c>
      <c r="B87" s="23">
        <f>SUM(450/1.07)</f>
        <v>420.56074766355135</v>
      </c>
      <c r="C87" s="13" t="s">
        <v>13</v>
      </c>
      <c r="D87" s="13" t="s">
        <v>82</v>
      </c>
      <c r="E87" s="16">
        <v>0.8</v>
      </c>
      <c r="F87" s="16">
        <v>0.15</v>
      </c>
      <c r="G87" s="13"/>
    </row>
    <row r="88" spans="1:7" x14ac:dyDescent="0.3">
      <c r="A88" s="13"/>
      <c r="B88" s="23"/>
      <c r="C88" s="13"/>
      <c r="D88" s="13"/>
      <c r="E88" s="13"/>
      <c r="F88" s="13"/>
      <c r="G88" s="13"/>
    </row>
    <row r="89" spans="1:7" x14ac:dyDescent="0.3">
      <c r="A89" s="12" t="s">
        <v>49</v>
      </c>
      <c r="B89" s="23"/>
      <c r="C89" s="13"/>
      <c r="D89" s="13"/>
      <c r="E89" s="13"/>
      <c r="F89" s="13"/>
      <c r="G89" s="13"/>
    </row>
    <row r="90" spans="1:7" x14ac:dyDescent="0.3">
      <c r="A90" s="15" t="s">
        <v>50</v>
      </c>
      <c r="B90" s="23">
        <f>SUM(75/1.07)</f>
        <v>70.09345794392523</v>
      </c>
      <c r="C90" s="13" t="s">
        <v>15</v>
      </c>
      <c r="D90" s="13" t="s">
        <v>87</v>
      </c>
      <c r="E90" s="16">
        <v>0.8</v>
      </c>
      <c r="F90" s="16">
        <v>0.15</v>
      </c>
      <c r="G90" s="13"/>
    </row>
    <row r="91" spans="1:7" x14ac:dyDescent="0.3">
      <c r="A91" s="15" t="s">
        <v>51</v>
      </c>
      <c r="B91" s="23">
        <f>SUM(90/1.07)</f>
        <v>84.112149532710276</v>
      </c>
      <c r="C91" s="13" t="s">
        <v>15</v>
      </c>
      <c r="D91" s="13" t="s">
        <v>87</v>
      </c>
      <c r="E91" s="16">
        <v>0.8</v>
      </c>
      <c r="F91" s="16">
        <v>0.15</v>
      </c>
      <c r="G91" s="13"/>
    </row>
    <row r="92" spans="1:7" x14ac:dyDescent="0.3">
      <c r="A92" s="13"/>
      <c r="B92" s="23"/>
      <c r="C92" s="13"/>
      <c r="D92" s="13"/>
      <c r="E92" s="13"/>
      <c r="F92" s="13"/>
      <c r="G92" s="13"/>
    </row>
    <row r="93" spans="1:7" x14ac:dyDescent="0.3">
      <c r="A93" s="12" t="s">
        <v>52</v>
      </c>
      <c r="B93" s="23"/>
      <c r="C93" s="13"/>
      <c r="D93" s="13"/>
      <c r="E93" s="13"/>
      <c r="F93" s="13"/>
      <c r="G93" s="13"/>
    </row>
    <row r="94" spans="1:7" x14ac:dyDescent="0.3">
      <c r="A94" s="15" t="s">
        <v>53</v>
      </c>
      <c r="B94" s="23">
        <f>SUM(35/1.07)</f>
        <v>32.710280373831772</v>
      </c>
      <c r="C94" s="13" t="s">
        <v>15</v>
      </c>
      <c r="D94" s="13" t="s">
        <v>87</v>
      </c>
      <c r="E94" s="16">
        <v>0.8</v>
      </c>
      <c r="F94" s="16">
        <v>0.15</v>
      </c>
      <c r="G94" s="13"/>
    </row>
    <row r="95" spans="1:7" x14ac:dyDescent="0.3">
      <c r="A95" s="17"/>
      <c r="B95" s="17"/>
      <c r="C95" s="17"/>
      <c r="D95" s="17"/>
      <c r="E95" s="17"/>
      <c r="F95" s="17"/>
      <c r="G95" s="17"/>
    </row>
    <row r="96" spans="1:7" x14ac:dyDescent="0.3">
      <c r="A96" s="17"/>
      <c r="B96" s="17"/>
      <c r="C96" s="17"/>
      <c r="D96" s="17"/>
      <c r="E96" s="17"/>
      <c r="F96" s="17"/>
      <c r="G96" s="17"/>
    </row>
    <row r="97" spans="1:7" x14ac:dyDescent="0.3">
      <c r="A97" s="18" t="s">
        <v>54</v>
      </c>
      <c r="B97" s="17"/>
      <c r="C97" s="17"/>
      <c r="D97" s="17"/>
      <c r="E97" s="17"/>
      <c r="F97" s="17"/>
      <c r="G97" s="17"/>
    </row>
    <row r="98" spans="1:7" ht="46.05" customHeight="1" x14ac:dyDescent="0.3">
      <c r="A98" s="19" t="s">
        <v>1</v>
      </c>
      <c r="B98" s="19" t="s">
        <v>97</v>
      </c>
      <c r="C98" s="19" t="s">
        <v>8</v>
      </c>
      <c r="D98" s="19" t="s">
        <v>79</v>
      </c>
      <c r="E98" s="19" t="s">
        <v>9</v>
      </c>
      <c r="F98" s="19" t="s">
        <v>10</v>
      </c>
      <c r="G98" s="19" t="s">
        <v>11</v>
      </c>
    </row>
    <row r="99" spans="1:7" x14ac:dyDescent="0.3">
      <c r="A99" s="20" t="s">
        <v>55</v>
      </c>
      <c r="B99" s="24">
        <f>SUM(21.4/1.07)</f>
        <v>19.999999999999996</v>
      </c>
      <c r="C99" s="17" t="s">
        <v>15</v>
      </c>
      <c r="D99" s="17" t="s">
        <v>87</v>
      </c>
      <c r="E99" s="17">
        <v>0</v>
      </c>
      <c r="F99" s="21">
        <v>8.5000000000000006E-2</v>
      </c>
      <c r="G99" s="22">
        <v>0.3</v>
      </c>
    </row>
    <row r="100" spans="1:7" x14ac:dyDescent="0.3">
      <c r="A100" s="20" t="s">
        <v>56</v>
      </c>
      <c r="B100" s="24">
        <f>SUM(26.75/1.07)</f>
        <v>25</v>
      </c>
      <c r="C100" s="17" t="s">
        <v>15</v>
      </c>
      <c r="D100" s="17" t="s">
        <v>87</v>
      </c>
      <c r="E100" s="17">
        <v>0</v>
      </c>
      <c r="F100" s="21">
        <v>8.5000000000000006E-2</v>
      </c>
      <c r="G100" s="22">
        <v>0.3</v>
      </c>
    </row>
    <row r="101" spans="1:7" x14ac:dyDescent="0.3">
      <c r="A101" s="20" t="s">
        <v>57</v>
      </c>
      <c r="B101" s="24">
        <f>SUM(214/1.07)</f>
        <v>200</v>
      </c>
      <c r="C101" s="17" t="s">
        <v>13</v>
      </c>
      <c r="D101" s="17" t="s">
        <v>82</v>
      </c>
      <c r="E101" s="17">
        <v>0</v>
      </c>
      <c r="F101" s="21">
        <v>8.5000000000000006E-2</v>
      </c>
      <c r="G101" s="22">
        <v>0.3</v>
      </c>
    </row>
    <row r="103" spans="1:7" x14ac:dyDescent="0.3">
      <c r="A103" t="s">
        <v>116</v>
      </c>
    </row>
    <row r="105" spans="1:7" x14ac:dyDescent="0.3">
      <c r="A105" s="35" t="s">
        <v>117</v>
      </c>
      <c r="B105" s="35" t="s">
        <v>119</v>
      </c>
      <c r="C105" s="35" t="s">
        <v>130</v>
      </c>
      <c r="D105" s="35" t="s">
        <v>131</v>
      </c>
    </row>
    <row r="106" spans="1:7" ht="28.8" x14ac:dyDescent="0.3">
      <c r="A106" t="s">
        <v>118</v>
      </c>
      <c r="B106" s="34" t="s">
        <v>123</v>
      </c>
      <c r="C106" t="s">
        <v>121</v>
      </c>
      <c r="D106" t="s">
        <v>132</v>
      </c>
    </row>
    <row r="107" spans="1:7" ht="28.8" x14ac:dyDescent="0.3">
      <c r="B107" s="34" t="s">
        <v>120</v>
      </c>
      <c r="C107" s="34" t="s">
        <v>124</v>
      </c>
      <c r="D107" t="s">
        <v>122</v>
      </c>
    </row>
    <row r="108" spans="1:7" x14ac:dyDescent="0.3">
      <c r="C108" t="s">
        <v>125</v>
      </c>
      <c r="D108" t="s">
        <v>133</v>
      </c>
    </row>
    <row r="109" spans="1:7" x14ac:dyDescent="0.3">
      <c r="C109" t="s">
        <v>126</v>
      </c>
      <c r="D109" t="s">
        <v>126</v>
      </c>
    </row>
    <row r="110" spans="1:7" x14ac:dyDescent="0.3">
      <c r="C110" t="s">
        <v>127</v>
      </c>
      <c r="D110" t="s">
        <v>127</v>
      </c>
    </row>
    <row r="111" spans="1:7" x14ac:dyDescent="0.3">
      <c r="C111" t="s">
        <v>128</v>
      </c>
      <c r="D111" t="s">
        <v>134</v>
      </c>
    </row>
    <row r="112" spans="1:7" x14ac:dyDescent="0.3">
      <c r="C112" t="s">
        <v>129</v>
      </c>
      <c r="D112" t="s">
        <v>129</v>
      </c>
    </row>
    <row r="113" spans="3:4" x14ac:dyDescent="0.3">
      <c r="C113" t="s">
        <v>135</v>
      </c>
      <c r="D113" t="s">
        <v>135</v>
      </c>
    </row>
    <row r="114" spans="3:4" x14ac:dyDescent="0.3">
      <c r="C114" t="s">
        <v>138</v>
      </c>
      <c r="D114" t="s">
        <v>136</v>
      </c>
    </row>
    <row r="115" spans="3:4" x14ac:dyDescent="0.3">
      <c r="C115" t="s">
        <v>137</v>
      </c>
      <c r="D115" t="s">
        <v>137</v>
      </c>
    </row>
    <row r="116" spans="3:4" x14ac:dyDescent="0.3">
      <c r="C116" t="s">
        <v>139</v>
      </c>
      <c r="D116" t="s">
        <v>139</v>
      </c>
    </row>
    <row r="117" spans="3:4" x14ac:dyDescent="0.3">
      <c r="C117" t="s">
        <v>140</v>
      </c>
      <c r="D117" t="s">
        <v>140</v>
      </c>
    </row>
    <row r="118" spans="3:4" x14ac:dyDescent="0.3">
      <c r="C118" t="s">
        <v>141</v>
      </c>
      <c r="D118" t="s">
        <v>141</v>
      </c>
    </row>
  </sheetData>
  <mergeCells count="6">
    <mergeCell ref="A2:D2"/>
    <mergeCell ref="A4:E4"/>
    <mergeCell ref="A5:E5"/>
    <mergeCell ref="A6:E6"/>
    <mergeCell ref="A8:F8"/>
    <mergeCell ref="A7:M7"/>
  </mergeCells>
  <hyperlinks>
    <hyperlink ref="A16" r:id="rId1" display="https://goteamup.com/providers/configure/memberships/200821/" xr:uid="{A85C85D0-BA06-4426-B381-184015F4C582}"/>
    <hyperlink ref="A17" r:id="rId2" display="https://goteamup.com/providers/configure/memberships/200823/" xr:uid="{CE6B7D42-921E-414E-8032-D8587926A534}"/>
    <hyperlink ref="A18" r:id="rId3" display="https://goteamup.com/providers/configure/memberships/200827/" xr:uid="{B53FEEA9-0D50-4B37-B5A6-D128E4568AAD}"/>
    <hyperlink ref="A19" r:id="rId4" display="https://goteamup.com/providers/configure/memberships/200825/" xr:uid="{BA37C647-FD9C-4979-9FAF-72B9D83A204D}"/>
    <hyperlink ref="A20" r:id="rId5" display="https://goteamup.com/providers/configure/memberships/200829/" xr:uid="{59B1796F-573A-44D7-85DD-2E74C314A8FB}"/>
    <hyperlink ref="A23" r:id="rId6" display="https://goteamup.com/providers/configure/memberships/231356/" xr:uid="{91FAF459-A5B1-47E2-B066-79C9246FDBB5}"/>
    <hyperlink ref="A24" r:id="rId7" display="https://goteamup.com/providers/configure/memberships/231355/" xr:uid="{F0B1068E-29CC-4BD3-9359-F1E143EAEA92}"/>
    <hyperlink ref="A25" r:id="rId8" display="https://goteamup.com/providers/configure/memberships/231354/" xr:uid="{2189F66C-813B-46F6-88FF-6A98D3BDD6FB}"/>
    <hyperlink ref="A26" r:id="rId9" display="https://goteamup.com/providers/configure/memberships/237384/" xr:uid="{14260108-9398-4FC1-B186-DE9025AE6FE0}"/>
    <hyperlink ref="A27" r:id="rId10" display="https://goteamup.com/providers/configure/memberships/237383/" xr:uid="{9659E0BF-756F-430F-B31E-F4961836832B}"/>
    <hyperlink ref="A28" r:id="rId11" display="https://goteamup.com/providers/configure/memberships/200886/" xr:uid="{5EB90711-170B-41F0-B4C3-032A62C3A786}"/>
    <hyperlink ref="A38" r:id="rId12" xr:uid="{EBFCC1A7-6F11-314F-A9E5-7868D4F5242C}"/>
    <hyperlink ref="A39" r:id="rId13" xr:uid="{6A9FC434-2916-3746-A5DB-B14F073BF111}"/>
    <hyperlink ref="A40" r:id="rId14" xr:uid="{029623A8-CA8F-E744-8B06-6C7A367F23B7}"/>
    <hyperlink ref="A41" r:id="rId15" xr:uid="{D76246AA-82BC-F741-A1BE-D187F6C5429F}"/>
    <hyperlink ref="A42" r:id="rId16" xr:uid="{940535FA-6E60-374D-A756-363DF85E355A}"/>
    <hyperlink ref="A45" r:id="rId17" xr:uid="{7283AF9D-0BE0-D44C-9B02-2CA74C8D6ED7}"/>
    <hyperlink ref="A46" r:id="rId18" xr:uid="{21536599-FDE6-0A46-815D-EBD98E3AE2B3}"/>
    <hyperlink ref="A47" r:id="rId19" xr:uid="{F6E3CD54-74CB-D946-AEE9-2C96F1DBC729}"/>
    <hyperlink ref="A48" r:id="rId20" xr:uid="{709A5F21-1F2A-9146-B882-E001AF37F178}"/>
    <hyperlink ref="A79" r:id="rId21" xr:uid="{E938339E-F4FA-1649-BD19-7FA5301ABEBF}"/>
    <hyperlink ref="A80" r:id="rId22" xr:uid="{E5873BA8-1B58-0549-AE08-05F0228CB294}"/>
    <hyperlink ref="A81" r:id="rId23" xr:uid="{A5E38594-B976-2C4C-9C63-80243C575FD1}"/>
    <hyperlink ref="A82" r:id="rId24" xr:uid="{3D18C106-175F-9D47-931D-48D4A58A03D4}"/>
    <hyperlink ref="A85" r:id="rId25" xr:uid="{34D8D0B3-1B04-1A4B-B150-5F275FF276D1}"/>
    <hyperlink ref="A86" r:id="rId26" xr:uid="{F1ED0000-4580-D244-9096-8AD268C26E2F}"/>
    <hyperlink ref="A87" r:id="rId27" xr:uid="{D658D6D9-2EF0-9740-A717-18548D0AF14A}"/>
    <hyperlink ref="A90" r:id="rId28" xr:uid="{C3DD2F03-E888-384E-A7ED-DA90E8058113}"/>
    <hyperlink ref="A91" r:id="rId29" xr:uid="{6D93ADE9-410D-044C-B52E-3A79F4728DC9}"/>
    <hyperlink ref="A94" r:id="rId30" xr:uid="{ECBA893F-3ACD-9942-B1F2-1C3CD23AA8F9}"/>
    <hyperlink ref="A99" r:id="rId31" xr:uid="{C9BEE5CF-BFF0-F948-B85D-A7876D0B37D0}"/>
    <hyperlink ref="A100" r:id="rId32" xr:uid="{A9CD787B-5BFB-024B-AD19-869ACE185F5E}"/>
    <hyperlink ref="A101" r:id="rId33" xr:uid="{EFE0889D-4696-F040-9B64-61F2B66E87C9}"/>
    <hyperlink ref="A53" r:id="rId34" xr:uid="{6DB3881C-96D6-0C4E-8700-C9109B385C11}"/>
    <hyperlink ref="A54" r:id="rId35" xr:uid="{65BB6881-DEF4-1845-A39D-748BEE1C4FF6}"/>
    <hyperlink ref="A55" r:id="rId36" xr:uid="{9D82E7B4-C381-354E-8FFB-5770EFE27444}"/>
    <hyperlink ref="A58" r:id="rId37" xr:uid="{A92B14AB-F372-E54F-B804-6E5082B9E6AD}"/>
    <hyperlink ref="A59" r:id="rId38" xr:uid="{8F4E2A2E-2530-944C-ADA0-0FFD90DFE887}"/>
    <hyperlink ref="A60" r:id="rId39" xr:uid="{D091D62D-F69A-8447-A55D-C7FE41C802FB}"/>
    <hyperlink ref="A66" r:id="rId40" xr:uid="{8CAEBECE-7C9D-D94A-8502-DFD25810C04D}"/>
    <hyperlink ref="A67" r:id="rId41" xr:uid="{4B7193F4-9513-0A4B-9BD3-07F9AA5E7318}"/>
    <hyperlink ref="A68" r:id="rId42" xr:uid="{FE7F0409-7BF1-FE4F-9E8E-55130167A7CE}"/>
    <hyperlink ref="A71" r:id="rId43" xr:uid="{D3BDC8A4-941B-FD4C-AA76-421203DC8262}"/>
    <hyperlink ref="A72" r:id="rId44" xr:uid="{AA7809AB-0408-2B47-B285-6E19B1C1D9C3}"/>
    <hyperlink ref="A73" r:id="rId45" xr:uid="{96F06AC2-5A23-6549-BE2C-23187839171B}"/>
  </hyperlinks>
  <pageMargins left="0.7" right="0.7" top="0.75" bottom="0.75" header="0.3" footer="0.3"/>
  <pageSetup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Rajakariyar</dc:creator>
  <cp:lastModifiedBy>Jay Rajakariyar</cp:lastModifiedBy>
  <dcterms:created xsi:type="dcterms:W3CDTF">2025-05-31T07:40:32Z</dcterms:created>
  <dcterms:modified xsi:type="dcterms:W3CDTF">2025-06-03T08:39:19Z</dcterms:modified>
</cp:coreProperties>
</file>